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E:\LILU - ZALOHA - EXTERNY DISK\LILU NOTEBOOK - aktuálny priečinok\LILU NOTEBOOK\SZPZ\priebežné čerpanie\2025\Finál podklady\"/>
    </mc:Choice>
  </mc:AlternateContent>
  <xr:revisionPtr revIDLastSave="0" documentId="8_{D4E34238-1BA8-404E-AF02-544CDC5D1D4F}" xr6:coauthVersionLast="47" xr6:coauthVersionMax="47" xr10:uidLastSave="{00000000-0000-0000-0000-000000000000}"/>
  <bookViews>
    <workbookView xWindow="-120" yWindow="-120" windowWidth="29040" windowHeight="15720"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A12" i="4"/>
  <c r="J12" i="4" s="1"/>
  <c r="A46" i="4"/>
  <c r="A82" i="4"/>
  <c r="F69" i="4"/>
  <c r="K121" i="9" s="1"/>
  <c r="A37" i="4"/>
  <c r="H18" i="4"/>
  <c r="B70" i="9" s="1"/>
  <c r="F46" i="4"/>
  <c r="K98" i="9" s="1"/>
  <c r="F87" i="4"/>
  <c r="D67" i="4"/>
  <c r="A119" i="9" s="1"/>
  <c r="E119" i="9" s="1"/>
  <c r="C86" i="4"/>
  <c r="C80" i="4"/>
  <c r="D11" i="4"/>
  <c r="A63" i="9" s="1"/>
  <c r="C63" i="9" s="1"/>
  <c r="F76" i="4"/>
  <c r="K128" i="9" s="1"/>
  <c r="C58" i="4"/>
  <c r="A79" i="4"/>
  <c r="I58" i="4"/>
  <c r="J82" i="4"/>
  <c r="I81" i="4"/>
  <c r="H89" i="4"/>
  <c r="H8" i="4"/>
  <c r="B60" i="9" s="1"/>
  <c r="F61" i="4"/>
  <c r="K113" i="9" s="1"/>
  <c r="F54" i="4"/>
  <c r="K106" i="9" s="1"/>
  <c r="H60" i="4"/>
  <c r="B112" i="9" s="1"/>
  <c r="F90" i="4"/>
  <c r="A11" i="4"/>
  <c r="F58" i="4"/>
  <c r="K110" i="9" s="1"/>
  <c r="F68" i="4"/>
  <c r="K120" i="9" s="1"/>
  <c r="F79" i="4"/>
  <c r="F5" i="4"/>
  <c r="K57" i="9" s="1"/>
  <c r="J52" i="4"/>
  <c r="H72" i="4"/>
  <c r="B124" i="9" s="1"/>
  <c r="D33" i="4"/>
  <c r="A85" i="9" s="1"/>
  <c r="L85" i="9" s="1"/>
  <c r="J45" i="4"/>
  <c r="D43" i="4"/>
  <c r="A95" i="9" s="1"/>
  <c r="F95" i="9" s="1"/>
  <c r="C43" i="4"/>
  <c r="C83" i="4"/>
  <c r="F48" i="4"/>
  <c r="K100" i="9" s="1"/>
  <c r="A76" i="4"/>
  <c r="I90" i="4"/>
  <c r="F60" i="4"/>
  <c r="K112" i="9" s="1"/>
  <c r="D36" i="4"/>
  <c r="A88" i="9" s="1"/>
  <c r="L88" i="9" s="1"/>
  <c r="D8" i="4"/>
  <c r="A60" i="9" s="1"/>
  <c r="C60" i="9" s="1"/>
  <c r="I78" i="4"/>
  <c r="F49" i="4"/>
  <c r="K101" i="9" s="1"/>
  <c r="I91" i="4"/>
  <c r="F89" i="4"/>
  <c r="D13" i="4"/>
  <c r="A65" i="9" s="1"/>
  <c r="C65" i="9" s="1"/>
  <c r="A25" i="4"/>
  <c r="J25" i="4" s="1"/>
  <c r="A18" i="4"/>
  <c r="M19" i="4" s="1"/>
  <c r="D66" i="4"/>
  <c r="A130" i="9" s="1"/>
  <c r="H33" i="4"/>
  <c r="B85" i="9" s="1"/>
  <c r="A92" i="4"/>
  <c r="A6" i="4"/>
  <c r="J6" i="4" s="1"/>
  <c r="C87" i="4"/>
  <c r="C63" i="4"/>
  <c r="C70" i="4"/>
  <c r="A57" i="4"/>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H65" i="4"/>
  <c r="B117" i="9" s="1"/>
  <c r="F23" i="4"/>
  <c r="K75" i="9" s="1"/>
  <c r="J57" i="4"/>
  <c r="H2" i="4"/>
  <c r="B54" i="9" s="1"/>
  <c r="A87" i="4"/>
  <c r="C56" i="4"/>
  <c r="A16" i="4"/>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I57" i="4"/>
  <c r="I62" i="4"/>
  <c r="J53" i="4"/>
  <c r="A54" i="4"/>
  <c r="F70" i="4"/>
  <c r="K122" i="9" s="1"/>
  <c r="D38" i="4"/>
  <c r="A90" i="9" s="1"/>
  <c r="C90" i="9" s="1"/>
  <c r="H42" i="4"/>
  <c r="B94" i="9" s="1"/>
  <c r="D78" i="4"/>
  <c r="A29" i="4"/>
  <c r="C31" i="4"/>
  <c r="D42" i="4"/>
  <c r="A94" i="9" s="1"/>
  <c r="F94" i="9" s="1"/>
  <c r="A45" i="4"/>
  <c r="A14" i="4"/>
  <c r="I14" i="4" s="1"/>
  <c r="J47" i="4"/>
  <c r="D74" i="4"/>
  <c r="A126" i="9" s="1"/>
  <c r="D126" i="9" s="1"/>
  <c r="D52" i="4"/>
  <c r="A104" i="9" s="1"/>
  <c r="D104" i="9" s="1"/>
  <c r="J11" i="4"/>
  <c r="F36" i="4"/>
  <c r="K88" i="9" s="1"/>
  <c r="C61" i="4"/>
  <c r="D48" i="4"/>
  <c r="A100" i="9" s="1"/>
  <c r="D100" i="9" s="1"/>
  <c r="H70" i="4"/>
  <c r="B122" i="9" s="1"/>
  <c r="C66" i="4"/>
  <c r="A3" i="4"/>
  <c r="J3" i="4" s="1"/>
  <c r="A44" i="4"/>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J10" i="4" s="1"/>
  <c r="I46" i="4"/>
  <c r="H17" i="4"/>
  <c r="B69" i="9" s="1"/>
  <c r="A19" i="4"/>
  <c r="I60" i="4"/>
  <c r="A56" i="4"/>
  <c r="M57" i="4" s="1"/>
  <c r="D3" i="4"/>
  <c r="A55" i="9" s="1"/>
  <c r="L55" i="9" s="1"/>
  <c r="C47" i="4"/>
  <c r="J51" i="4"/>
  <c r="F78" i="4"/>
  <c r="D86" i="4"/>
  <c r="D39" i="4"/>
  <c r="A91" i="9" s="1"/>
  <c r="I68" i="4"/>
  <c r="D72" i="4"/>
  <c r="A124" i="9" s="1"/>
  <c r="E124" i="9" s="1"/>
  <c r="A43" i="4"/>
  <c r="A41" i="4"/>
  <c r="I69" i="4"/>
  <c r="A28" i="4"/>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J31" i="4" s="1"/>
  <c r="A91" i="4"/>
  <c r="H19" i="4"/>
  <c r="B71" i="9" s="1"/>
  <c r="A59" i="4"/>
  <c r="F14" i="4"/>
  <c r="K66" i="9" s="1"/>
  <c r="A52" i="4"/>
  <c r="M53" i="4" s="1"/>
  <c r="F6" i="4"/>
  <c r="K58" i="9" s="1"/>
  <c r="A15" i="4"/>
  <c r="J15" i="4" s="1"/>
  <c r="I75" i="4"/>
  <c r="C3" i="4"/>
  <c r="I29" i="4"/>
  <c r="D40" i="4"/>
  <c r="A92" i="9" s="1"/>
  <c r="H29" i="4"/>
  <c r="B81" i="9" s="1"/>
  <c r="A65" i="4"/>
  <c r="H80" i="4"/>
  <c r="C67" i="4"/>
  <c r="A63" i="4"/>
  <c r="J60" i="4"/>
  <c r="A24" i="4"/>
  <c r="J24" i="4" s="1"/>
  <c r="D69" i="4"/>
  <c r="A121" i="9" s="1"/>
  <c r="C121" i="9" s="1"/>
  <c r="C57" i="4"/>
  <c r="C4" i="4"/>
  <c r="F16" i="4"/>
  <c r="K68" i="9" s="1"/>
  <c r="F9" i="4"/>
  <c r="K61" i="9" s="1"/>
  <c r="C22" i="4"/>
  <c r="A53" i="4"/>
  <c r="J83" i="4"/>
  <c r="J42" i="4"/>
  <c r="I72" i="4"/>
  <c r="H58" i="4"/>
  <c r="B110" i="9" s="1"/>
  <c r="D89" i="4"/>
  <c r="D24" i="4"/>
  <c r="A76" i="9" s="1"/>
  <c r="C76" i="9" s="1"/>
  <c r="A30" i="4"/>
  <c r="H87" i="4"/>
  <c r="F80" i="4"/>
  <c r="A94" i="4"/>
  <c r="F19" i="4"/>
  <c r="K71" i="9" s="1"/>
  <c r="A78" i="4"/>
  <c r="M79" i="4" s="1"/>
  <c r="I65" i="4"/>
  <c r="F93" i="4"/>
  <c r="A35" i="4"/>
  <c r="J35" i="4" s="1"/>
  <c r="D88" i="4"/>
  <c r="C9" i="4"/>
  <c r="J41" i="4"/>
  <c r="D71" i="4"/>
  <c r="A123" i="9" s="1"/>
  <c r="I123" i="9" s="1"/>
  <c r="F12" i="4"/>
  <c r="K64" i="9" s="1"/>
  <c r="A33" i="4"/>
  <c r="J33" i="4" s="1"/>
  <c r="F44" i="4"/>
  <c r="K96" i="9" s="1"/>
  <c r="C24" i="4"/>
  <c r="I93" i="4"/>
  <c r="C21" i="4"/>
  <c r="A72" i="4"/>
  <c r="M73" i="4" s="1"/>
  <c r="A83" i="4"/>
  <c r="A22" i="4"/>
  <c r="M23" i="4" s="1"/>
  <c r="I25" i="4"/>
  <c r="F95" i="4"/>
  <c r="D35" i="4"/>
  <c r="A87" i="9" s="1"/>
  <c r="I59" i="4"/>
  <c r="C50" i="4"/>
  <c r="A74" i="4"/>
  <c r="D41" i="4"/>
  <c r="A93" i="9" s="1"/>
  <c r="L93" i="9" s="1"/>
  <c r="H40" i="4"/>
  <c r="B92" i="9" s="1"/>
  <c r="C36" i="4"/>
  <c r="H59" i="4"/>
  <c r="B111" i="9" s="1"/>
  <c r="F21" i="4"/>
  <c r="K73" i="9" s="1"/>
  <c r="I16" i="4"/>
  <c r="C7" i="4"/>
  <c r="J77" i="4"/>
  <c r="J59" i="4"/>
  <c r="F63" i="4"/>
  <c r="K115" i="9" s="1"/>
  <c r="A40" i="4"/>
  <c r="M41" i="4" s="1"/>
  <c r="H78" i="4"/>
  <c r="C79" i="4"/>
  <c r="A77" i="4"/>
  <c r="D77" i="4"/>
  <c r="D85" i="4"/>
  <c r="C75" i="4"/>
  <c r="F13" i="4"/>
  <c r="K65" i="9" s="1"/>
  <c r="H90" i="4"/>
  <c r="D32" i="4"/>
  <c r="A84" i="9" s="1"/>
  <c r="F50" i="4"/>
  <c r="K102" i="9" s="1"/>
  <c r="I67" i="4"/>
  <c r="A69" i="4"/>
  <c r="D55" i="4"/>
  <c r="A107" i="9" s="1"/>
  <c r="C107" i="9" s="1"/>
  <c r="H43" i="4"/>
  <c r="B95" i="9" s="1"/>
  <c r="F65" i="4"/>
  <c r="K117" i="9" s="1"/>
  <c r="I48" i="4"/>
  <c r="C34" i="4"/>
  <c r="C90" i="4"/>
  <c r="H86" i="4"/>
  <c r="A38" i="4"/>
  <c r="M39" i="4" s="1"/>
  <c r="D46" i="4"/>
  <c r="A98" i="9" s="1"/>
  <c r="C98" i="9" s="1"/>
  <c r="C10" i="4"/>
  <c r="I63" i="4"/>
  <c r="F27" i="4"/>
  <c r="K79" i="9" s="1"/>
  <c r="A61" i="4"/>
  <c r="J63" i="4"/>
  <c r="F75" i="4"/>
  <c r="K127" i="9" s="1"/>
  <c r="A7" i="4"/>
  <c r="J7" i="4" s="1"/>
  <c r="A39" i="4"/>
  <c r="H68" i="4"/>
  <c r="B120" i="9" s="1"/>
  <c r="A4" i="4"/>
  <c r="I4" i="4" s="1"/>
  <c r="H77" i="4"/>
  <c r="C39" i="4"/>
  <c r="H74" i="4"/>
  <c r="B126" i="9" s="1"/>
  <c r="D31" i="4"/>
  <c r="A83" i="9" s="1"/>
  <c r="J61" i="4"/>
  <c r="C29" i="4"/>
  <c r="H47" i="4"/>
  <c r="B99" i="9" s="1"/>
  <c r="D17" i="4"/>
  <c r="A69" i="9" s="1"/>
  <c r="L69" i="9" s="1"/>
  <c r="A32" i="4"/>
  <c r="D14" i="4"/>
  <c r="A66" i="9" s="1"/>
  <c r="D79" i="4"/>
  <c r="H62" i="4"/>
  <c r="B114" i="9" s="1"/>
  <c r="D37" i="4"/>
  <c r="A89" i="9" s="1"/>
  <c r="J29" i="4"/>
  <c r="I84" i="4"/>
  <c r="H25" i="4"/>
  <c r="B77" i="9" s="1"/>
  <c r="F94" i="4"/>
  <c r="J37" i="4"/>
  <c r="D2" i="4"/>
  <c r="A54" i="9" s="1"/>
  <c r="L54" i="9" s="1"/>
  <c r="I51" i="4"/>
  <c r="A13" i="4"/>
  <c r="J13" i="4" s="1"/>
  <c r="F65" i="9" s="1"/>
  <c r="D54" i="4"/>
  <c r="A106" i="9" s="1"/>
  <c r="D106" i="9" s="1"/>
  <c r="C45" i="4"/>
  <c r="D49" i="4"/>
  <c r="A101" i="9" s="1"/>
  <c r="L101" i="9" s="1"/>
  <c r="I36" i="4"/>
  <c r="C64" i="4"/>
  <c r="H51" i="4"/>
  <c r="B103" i="9" s="1"/>
  <c r="I50" i="4"/>
  <c r="H73" i="4"/>
  <c r="B125" i="9" s="1"/>
  <c r="I73" i="4"/>
  <c r="D10" i="4"/>
  <c r="A62" i="9" s="1"/>
  <c r="L62" i="9" s="1"/>
  <c r="J87" i="4"/>
  <c r="A86" i="4"/>
  <c r="I66" i="4"/>
  <c r="J48" i="4"/>
  <c r="F33" i="4"/>
  <c r="K85" i="9" s="1"/>
  <c r="I45" i="4"/>
  <c r="A68" i="4"/>
  <c r="M69" i="4" s="1"/>
  <c r="I76" i="4"/>
  <c r="J89" i="4"/>
  <c r="D26" i="4"/>
  <c r="A78" i="9" s="1"/>
  <c r="A42" i="4"/>
  <c r="I80" i="4"/>
  <c r="C55" i="4"/>
  <c r="F43" i="4"/>
  <c r="K95" i="9" s="1"/>
  <c r="C17" i="4"/>
  <c r="A90" i="4"/>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J21" i="4" s="1"/>
  <c r="H63" i="4"/>
  <c r="B115" i="9" s="1"/>
  <c r="D6" i="4"/>
  <c r="A58" i="9" s="1"/>
  <c r="L58" i="9" s="1"/>
  <c r="J73" i="4"/>
  <c r="C30" i="4"/>
  <c r="C6" i="4"/>
  <c r="I88" i="4"/>
  <c r="H79" i="4"/>
  <c r="D23" i="4"/>
  <c r="A75" i="9" s="1"/>
  <c r="A9" i="4"/>
  <c r="J9" i="4" s="1"/>
  <c r="A1" i="4"/>
  <c r="J1" i="4" s="1"/>
  <c r="C52" i="4"/>
  <c r="A60" i="4"/>
  <c r="A85" i="4"/>
  <c r="A55" i="4"/>
  <c r="F8" i="4"/>
  <c r="K60" i="9" s="1"/>
  <c r="C44" i="4"/>
  <c r="C73" i="4"/>
  <c r="I22" i="4"/>
  <c r="A73" i="4"/>
  <c r="H23" i="4"/>
  <c r="B75" i="9" s="1"/>
  <c r="A88" i="4"/>
  <c r="M89" i="4" s="1"/>
  <c r="C48" i="4"/>
  <c r="I87" i="4"/>
  <c r="C18" i="4"/>
  <c r="I54" i="4"/>
  <c r="C94" i="4"/>
  <c r="C59" i="4"/>
  <c r="C42" i="4"/>
  <c r="H84" i="4"/>
  <c r="H31" i="4"/>
  <c r="B83" i="9" s="1"/>
  <c r="A20" i="4"/>
  <c r="M21" i="4" s="1"/>
  <c r="D47" i="4"/>
  <c r="A99" i="9" s="1"/>
  <c r="E99" i="9" s="1"/>
  <c r="F42" i="4"/>
  <c r="K94" i="9" s="1"/>
  <c r="J65" i="4"/>
  <c r="F26" i="4"/>
  <c r="K78" i="9" s="1"/>
  <c r="A70" i="4"/>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I94" i="4"/>
  <c r="H14" i="4"/>
  <c r="B66" i="9" s="1"/>
  <c r="I15" i="4"/>
  <c r="I17" i="4"/>
  <c r="J50" i="4"/>
  <c r="F11" i="4"/>
  <c r="K63" i="9" s="1"/>
  <c r="H27" i="4"/>
  <c r="B79" i="9" s="1"/>
  <c r="H66" i="4"/>
  <c r="B118" i="9" s="1"/>
  <c r="D61" i="4"/>
  <c r="A113" i="9" s="1"/>
  <c r="J85" i="4"/>
  <c r="A51" i="4"/>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D73" i="4"/>
  <c r="A125" i="9" s="1"/>
  <c r="A75" i="4"/>
  <c r="J56" i="4"/>
  <c r="C78" i="4"/>
  <c r="D80" i="4"/>
  <c r="H88" i="4"/>
  <c r="H37" i="4"/>
  <c r="B89" i="9" s="1"/>
  <c r="D83" i="4"/>
  <c r="F67" i="4"/>
  <c r="K119" i="9" s="1"/>
  <c r="C77" i="4"/>
  <c r="D18" i="4"/>
  <c r="A70" i="9" s="1"/>
  <c r="H67" i="4"/>
  <c r="B119" i="9" s="1"/>
  <c r="F53" i="4"/>
  <c r="K105" i="9" s="1"/>
  <c r="I83" i="4"/>
  <c r="A49" i="4"/>
  <c r="A67" i="4"/>
  <c r="F82" i="4"/>
  <c r="A23" i="4"/>
  <c r="J23" i="4" s="1"/>
  <c r="C20" i="4"/>
  <c r="A66" i="4"/>
  <c r="J43" i="4"/>
  <c r="J86" i="4"/>
  <c r="A47" i="4"/>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J2" i="4" s="1"/>
  <c r="H69" i="4"/>
  <c r="B121" i="9" s="1"/>
  <c r="I12" i="4"/>
  <c r="C51" i="4"/>
  <c r="F28" i="4"/>
  <c r="K80" i="9" s="1"/>
  <c r="H5" i="4"/>
  <c r="B57" i="9" s="1"/>
  <c r="I55" i="4"/>
  <c r="J54" i="4"/>
  <c r="H3" i="4"/>
  <c r="B55" i="9" s="1"/>
  <c r="A89" i="4"/>
  <c r="H12" i="4"/>
  <c r="B64" i="9" s="1"/>
  <c r="I18" i="4"/>
  <c r="F41" i="4"/>
  <c r="K93" i="9" s="1"/>
  <c r="H64" i="4"/>
  <c r="B116" i="9" s="1"/>
  <c r="F91" i="4"/>
  <c r="C14" i="6"/>
  <c r="C13" i="6"/>
  <c r="C10" i="6"/>
  <c r="K40" i="9"/>
  <c r="L41" i="9"/>
  <c r="L43" i="9"/>
  <c r="L46" i="9" s="1"/>
  <c r="K45" i="9"/>
  <c r="B43" i="9" s="1"/>
  <c r="M13" i="4"/>
  <c r="C11" i="6"/>
  <c r="M83" i="4" l="1"/>
  <c r="M47" i="4"/>
  <c r="I24" i="4"/>
  <c r="F80" i="9"/>
  <c r="I40" i="4"/>
  <c r="I28" i="4"/>
  <c r="I20" i="4"/>
  <c r="I19" i="4"/>
  <c r="M17" i="4"/>
  <c r="L121" i="9"/>
  <c r="M121" i="9" s="1"/>
  <c r="L65" i="9"/>
  <c r="M65" i="9" s="1"/>
  <c r="L63" i="9"/>
  <c r="M63" i="9" s="1"/>
  <c r="F63" i="9"/>
  <c r="E121" i="9"/>
  <c r="M75" i="4"/>
  <c r="F85" i="9"/>
  <c r="C85" i="9"/>
  <c r="M101" i="9"/>
  <c r="J22" i="4"/>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F121" i="9"/>
  <c r="I121" i="9"/>
  <c r="C75" i="9"/>
  <c r="M69" i="9"/>
  <c r="F59" i="9"/>
  <c r="M15" i="4"/>
  <c r="M103" i="9"/>
  <c r="L76" i="9"/>
  <c r="M76" i="9" s="1"/>
  <c r="D69" i="9"/>
  <c r="J14" i="4"/>
  <c r="F66" i="9" s="1"/>
  <c r="C59" i="9"/>
  <c r="F76" i="9"/>
  <c r="E94" i="9"/>
  <c r="F55" i="9"/>
  <c r="D84" i="9"/>
  <c r="L74" i="9"/>
  <c r="M74" i="9" s="1"/>
  <c r="F117" i="9"/>
  <c r="D74" i="9"/>
  <c r="I7" i="4"/>
  <c r="D59" i="9" s="1"/>
  <c r="L117" i="9"/>
  <c r="M117" i="9" s="1"/>
  <c r="C94" i="9"/>
  <c r="C74" i="9"/>
  <c r="E74" i="9" s="1"/>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J36" i="4"/>
  <c r="F88" i="9" s="1"/>
  <c r="L60" i="9"/>
  <c r="M60" i="9" s="1"/>
  <c r="D103" i="9"/>
  <c r="L84" i="9"/>
  <c r="M84" i="9" s="1"/>
  <c r="C92" i="9"/>
  <c r="E103" i="9"/>
  <c r="M7" i="4"/>
  <c r="I6" i="4"/>
  <c r="D58" i="9" s="1"/>
  <c r="F84" i="9"/>
  <c r="I103" i="9"/>
  <c r="M45" i="4"/>
  <c r="J4" i="4"/>
  <c r="F56" i="9" s="1"/>
  <c r="J18" i="4"/>
  <c r="M77" i="9"/>
  <c r="E96" i="9"/>
  <c r="E101" i="9"/>
  <c r="I96" i="9"/>
  <c r="C101" i="9"/>
  <c r="I9" i="4"/>
  <c r="D61" i="9" s="1"/>
  <c r="D101" i="9"/>
  <c r="C79" i="9"/>
  <c r="D96" i="9"/>
  <c r="F96" i="9"/>
  <c r="I8" i="4"/>
  <c r="L79" i="9"/>
  <c r="M79" i="9" s="1"/>
  <c r="I115" i="9"/>
  <c r="D79" i="9"/>
  <c r="E79" i="9" s="1"/>
  <c r="I10" i="4"/>
  <c r="D62" i="9" s="1"/>
  <c r="C115" i="9"/>
  <c r="J115" i="9" s="1"/>
  <c r="L115" i="9"/>
  <c r="M115" i="9" s="1"/>
  <c r="J26" i="4"/>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J38" i="4"/>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J8" i="4"/>
  <c r="F60" i="9" s="1"/>
  <c r="D93" i="9"/>
  <c r="E93" i="9" s="1"/>
  <c r="F119" i="9"/>
  <c r="D91" i="9"/>
  <c r="F81" i="9"/>
  <c r="M62" i="9"/>
  <c r="E91" i="9"/>
  <c r="D81" i="9"/>
  <c r="C88" i="9"/>
  <c r="D105" i="9"/>
  <c r="C105" i="9"/>
  <c r="L89" i="9"/>
  <c r="M89" i="9" s="1"/>
  <c r="M11" i="4"/>
  <c r="C89" i="9"/>
  <c r="C81" i="9"/>
  <c r="C77" i="9"/>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C128" i="9"/>
  <c r="E100" i="9"/>
  <c r="M93" i="4"/>
  <c r="D128" i="9"/>
  <c r="M87" i="4"/>
  <c r="L105" i="9"/>
  <c r="M105" i="9" s="1"/>
  <c r="J40" i="4"/>
  <c r="F92" i="9" s="1"/>
  <c r="E107" i="9"/>
  <c r="J34" i="4"/>
  <c r="F86" i="9" s="1"/>
  <c r="C97" i="9"/>
  <c r="J97" i="9" s="1"/>
  <c r="A118" i="9"/>
  <c r="F118" i="9" s="1"/>
  <c r="F93" i="9"/>
  <c r="D83" i="9"/>
  <c r="E83" i="9" s="1"/>
  <c r="F107" i="9"/>
  <c r="M71" i="4"/>
  <c r="M57" i="9"/>
  <c r="I97" i="9"/>
  <c r="F97" i="9"/>
  <c r="M43" i="4"/>
  <c r="C62" i="9"/>
  <c r="M61" i="4"/>
  <c r="L83" i="9"/>
  <c r="M83" i="9" s="1"/>
  <c r="C80" i="9"/>
  <c r="M88" i="9"/>
  <c r="E105" i="9"/>
  <c r="C83" i="9"/>
  <c r="F89" i="9"/>
  <c r="F105" i="9"/>
  <c r="D107" i="9"/>
  <c r="J107" i="9" s="1"/>
  <c r="D89" i="9"/>
  <c r="E89" i="9" s="1"/>
  <c r="L90" i="9"/>
  <c r="M90" i="9" s="1"/>
  <c r="L107" i="9"/>
  <c r="M107" i="9" s="1"/>
  <c r="I107" i="9"/>
  <c r="M93" i="9"/>
  <c r="E108" i="9"/>
  <c r="D108" i="9"/>
  <c r="E111" i="9"/>
  <c r="F110" i="9"/>
  <c r="L108" i="9"/>
  <c r="M108" i="9" s="1"/>
  <c r="D111" i="9"/>
  <c r="J111" i="9" s="1"/>
  <c r="C86" i="9"/>
  <c r="F108" i="9"/>
  <c r="L86" i="9"/>
  <c r="M86" i="9" s="1"/>
  <c r="I111" i="9"/>
  <c r="F57" i="9"/>
  <c r="L111" i="9"/>
  <c r="M111" i="9" s="1"/>
  <c r="C127" i="9"/>
  <c r="D86" i="9"/>
  <c r="M3" i="4"/>
  <c r="F111" i="9"/>
  <c r="C57" i="9"/>
  <c r="J20" i="4"/>
  <c r="F72" i="9" s="1"/>
  <c r="I102" i="9"/>
  <c r="I110" i="9"/>
  <c r="D110" i="9"/>
  <c r="C108" i="9"/>
  <c r="C72" i="9"/>
  <c r="L72" i="9"/>
  <c r="M72" i="9" s="1"/>
  <c r="M54" i="9"/>
  <c r="C110" i="9"/>
  <c r="C102" i="9"/>
  <c r="D102" i="9"/>
  <c r="E102" i="9"/>
  <c r="C53" i="9"/>
  <c r="L53" i="9"/>
  <c r="M53" i="9" s="1"/>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<sst xmlns="http://schemas.openxmlformats.org/spreadsheetml/2006/main" count="6787" uniqueCount="3114">
  <si>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</si>
  <si>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</si>
  <si>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</si>
  <si>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</si>
  <si>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</si>
  <si>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</si>
  <si>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</si>
  <si>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</si>
  <si>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</si>
  <si>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</si>
  <si>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</si>
  <si>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</si>
  <si>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</si>
  <si>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</si>
  <si>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</si>
  <si>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</si>
  <si>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</si>
  <si>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</si>
  <si>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</si>
  <si>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</si>
  <si>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</si>
  <si>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</si>
  <si>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</si>
  <si>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</si>
  <si>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</si>
  <si>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</si>
  <si>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</si>
  <si>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</si>
  <si>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</si>
  <si>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</si>
  <si>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</si>
  <si>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</si>
  <si>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</si>
  <si>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</si>
  <si>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</si>
  <si>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</si>
  <si>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</si>
  <si>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</si>
  <si>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</si>
  <si>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</si>
  <si>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</si>
  <si>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</si>
  <si>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</si>
  <si>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</si>
  <si>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</si>
  <si>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</si>
  <si>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</si>
  <si>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</si>
  <si>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</si>
  <si>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</si>
  <si>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</si>
  <si>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</si>
  <si>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</si>
  <si>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</si>
  <si>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</si>
  <si>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</si>
  <si>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</si>
  <si>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</si>
  <si>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</si>
  <si>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</si>
  <si>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</si>
  <si>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</si>
  <si>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</si>
  <si>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</si>
  <si>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</si>
  <si>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</si>
  <si>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</si>
  <si>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</si>
  <si>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</si>
  <si>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</si>
  <si>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</si>
  <si>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</si>
  <si>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</si>
  <si>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</si>
  <si>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</si>
  <si>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</si>
  <si>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</si>
  <si>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</si>
  <si>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</si>
  <si>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</si>
  <si>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</si>
  <si>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</si>
  <si>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</si>
  <si>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</si>
  <si>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</si>
  <si>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</si>
  <si>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</si>
  <si>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</si>
  <si>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</si>
  <si>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</si>
  <si>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</si>
  <si>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</si>
  <si>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</si>
  <si>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</si>
  <si>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</si>
  <si>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</si>
  <si>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</si>
  <si>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</si>
  <si>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</si>
  <si>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</si>
  <si>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</si>
  <si>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</si>
  <si>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</si>
  <si>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</si>
  <si>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</si>
  <si>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</si>
  <si>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</si>
  <si>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</si>
  <si>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</si>
  <si>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</si>
  <si>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</si>
  <si>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</si>
  <si>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</si>
  <si>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</si>
  <si>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</si>
  <si>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</si>
  <si>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</si>
  <si>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</si>
  <si>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</si>
  <si>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</si>
  <si>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</si>
  <si>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</si>
  <si>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</si>
  <si>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</si>
  <si>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</si>
  <si>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</si>
  <si>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</si>
  <si>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</si>
  <si>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</si>
  <si>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</si>
  <si>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</si>
  <si>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</si>
  <si>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</si>
  <si>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</si>
  <si>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</si>
  <si>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</si>
  <si>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</si>
  <si>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</si>
  <si>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</si>
  <si>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</si>
  <si>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</si>
  <si>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</si>
  <si>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</si>
  <si>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</si>
  <si>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</si>
  <si>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</si>
  <si>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</si>
  <si>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</si>
  <si>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</si>
  <si>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</si>
  <si>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</si>
  <si>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</si>
  <si>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</si>
  <si>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</si>
  <si>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</si>
  <si>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</si>
  <si>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</si>
  <si>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</si>
  <si>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</si>
  <si>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</si>
  <si>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</si>
  <si>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</si>
  <si>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</si>
  <si>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</si>
  <si>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</si>
  <si>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</si>
  <si>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</si>
  <si>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</si>
  <si>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</si>
  <si>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</si>
  <si>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</si>
  <si>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</si>
  <si>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</si>
  <si>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</si>
  <si>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</si>
  <si>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</si>
  <si>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</si>
  <si>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</si>
  <si>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</si>
  <si>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</si>
  <si>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</si>
  <si>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</si>
  <si>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</si>
  <si>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</si>
  <si>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</si>
  <si>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</si>
  <si>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</si>
  <si>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</si>
  <si>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</si>
  <si>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</si>
  <si>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</si>
  <si>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</si>
  <si>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</si>
  <si>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</si>
  <si>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</si>
  <si>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</si>
  <si>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</si>
  <si>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</si>
  <si>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</si>
  <si>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</si>
  <si>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</si>
  <si>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</si>
  <si>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</si>
  <si>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</si>
  <si>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</si>
  <si>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</si>
  <si>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</si>
  <si>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</si>
  <si>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</si>
  <si>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</si>
  <si>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</si>
  <si>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</si>
  <si>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</si>
  <si>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</si>
  <si>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</si>
  <si>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</si>
  <si>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</si>
  <si>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</si>
  <si>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</si>
  <si>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</si>
  <si>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</si>
  <si>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</si>
  <si>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</si>
  <si>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</si>
  <si>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</si>
  <si>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</si>
  <si>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</si>
  <si>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</si>
  <si>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</si>
  <si>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</si>
  <si>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</si>
  <si>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</si>
  <si>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</si>
  <si>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</si>
  <si>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</si>
  <si>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</si>
  <si>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</si>
  <si>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</si>
  <si>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</si>
  <si>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</si>
  <si>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</si>
  <si>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</si>
  <si>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</si>
  <si>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</si>
  <si>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</si>
  <si>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</si>
  <si>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</si>
  <si>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</si>
  <si>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</si>
  <si>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</si>
  <si>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</si>
  <si>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</si>
  <si>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</si>
  <si>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</si>
  <si>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</si>
  <si>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</si>
  <si>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</si>
  <si>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</si>
  <si>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</si>
  <si>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</si>
  <si>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</si>
  <si>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</si>
  <si>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</si>
  <si>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</si>
  <si>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</si>
  <si>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</si>
  <si>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</si>
  <si>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</si>
  <si>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</si>
  <si>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</si>
  <si>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</si>
  <si>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</si>
  <si>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</si>
  <si>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</si>
  <si>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</si>
  <si>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</si>
  <si>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</si>
  <si>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</si>
  <si>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</si>
  <si>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</si>
  <si>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</si>
  <si>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</si>
  <si>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</si>
  <si>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</si>
  <si>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</si>
  <si>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</si>
  <si>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</si>
  <si>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</si>
  <si>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</si>
  <si>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</si>
  <si>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</si>
  <si>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</si>
  <si>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</si>
  <si>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</si>
  <si>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</si>
  <si>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</si>
  <si>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</si>
  <si>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</si>
  <si>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</si>
  <si>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</si>
  <si>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</si>
  <si>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</si>
  <si>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</si>
  <si>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</si>
  <si>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</si>
  <si>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</si>
  <si>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</si>
  <si>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</si>
  <si>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</si>
  <si>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</si>
  <si>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</si>
  <si>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</si>
  <si>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</si>
  <si>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</si>
  <si>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</si>
  <si>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</si>
  <si>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</si>
  <si>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</si>
  <si>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</si>
  <si>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</si>
  <si>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</si>
  <si>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</si>
  <si>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</si>
  <si>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</si>
  <si>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</si>
  <si>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</si>
  <si>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</si>
  <si>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</si>
  <si>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</si>
  <si>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</si>
  <si>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</si>
  <si>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</si>
  <si>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</si>
  <si>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</si>
  <si>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</si>
  <si>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</si>
  <si>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</si>
  <si>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</si>
  <si>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</si>
  <si>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</si>
  <si>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</si>
  <si>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</si>
  <si>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</si>
  <si>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</si>
  <si>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</si>
  <si>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</si>
  <si>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</si>
  <si>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</si>
  <si>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</si>
  <si>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</si>
  <si>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</si>
  <si>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</si>
  <si>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</si>
  <si>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</si>
  <si>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</si>
  <si>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</si>
  <si>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</si>
  <si>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</si>
  <si>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</si>
  <si>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</si>
  <si>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</si>
  <si>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</si>
  <si>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</si>
  <si>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</si>
  <si>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</si>
  <si>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</si>
  <si>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</si>
  <si>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</si>
  <si>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</si>
  <si>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</si>
  <si>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</si>
  <si>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</si>
  <si>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</si>
  <si>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</si>
  <si>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</si>
  <si>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</si>
  <si>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</si>
  <si>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</si>
  <si>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</si>
  <si>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</si>
  <si>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</si>
  <si>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</si>
  <si>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</si>
  <si>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</si>
  <si>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</si>
  <si>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</si>
  <si>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</si>
  <si>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</si>
  <si>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</si>
  <si>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</si>
  <si>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</si>
  <si>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</si>
  <si>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</si>
  <si>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</si>
  <si>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</si>
  <si>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</si>
  <si>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</si>
  <si>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</si>
  <si>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</si>
  <si>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</si>
  <si>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</si>
  <si>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</si>
  <si>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</si>
  <si>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</si>
  <si>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</si>
  <si>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</si>
  <si>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</si>
  <si>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</si>
  <si>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</si>
  <si>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</si>
  <si>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</si>
  <si>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</si>
  <si>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</si>
  <si>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</si>
  <si>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</si>
  <si>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</si>
  <si>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</si>
  <si>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</si>
  <si>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</si>
  <si>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</si>
  <si>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</si>
  <si>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</si>
  <si>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</si>
  <si>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</si>
  <si>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</si>
  <si>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</si>
  <si>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</si>
  <si>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</si>
  <si>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</si>
  <si>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</si>
  <si>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</si>
  <si>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</si>
  <si>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</si>
  <si>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</si>
  <si>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</si>
  <si>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</si>
  <si>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</si>
  <si>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</si>
  <si>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</si>
  <si>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</si>
  <si>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</si>
  <si>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</si>
  <si>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</si>
  <si>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</si>
  <si>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</si>
  <si>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</si>
  <si>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</si>
  <si>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</si>
  <si>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</si>
  <si>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</si>
  <si>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</si>
  <si>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</si>
  <si>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</si>
  <si>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</si>
  <si>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</si>
  <si>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</si>
  <si>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</si>
  <si>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</si>
  <si>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</si>
  <si>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</si>
  <si>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</si>
  <si>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</si>
  <si>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</si>
  <si>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</si>
  <si>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</si>
  <si>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</si>
  <si>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</si>
  <si>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</si>
  <si>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</si>
  <si>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</si>
  <si>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</si>
  <si>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</si>
  <si>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</si>
  <si>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</si>
  <si>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</si>
  <si>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</si>
  <si>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</si>
  <si>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</si>
  <si>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</si>
  <si>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</si>
  <si>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</si>
  <si>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</si>
  <si>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</si>
  <si>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</si>
  <si>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</si>
  <si>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</si>
  <si>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</si>
  <si>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</si>
  <si>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</si>
  <si>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</si>
  <si>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</si>
  <si>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</si>
  <si>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</si>
  <si>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</si>
  <si>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</si>
  <si>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</si>
  <si>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</si>
  <si>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</si>
  <si>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</si>
  <si>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</si>
  <si>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</si>
  <si>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</si>
  <si>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</si>
  <si>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</si>
  <si>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</si>
  <si>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</si>
  <si>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</si>
  <si>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</si>
  <si>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</si>
  <si>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</si>
  <si>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</si>
  <si>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</si>
  <si>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</si>
  <si>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</si>
  <si>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</si>
  <si>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</si>
  <si>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</si>
  <si>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</si>
  <si>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</si>
  <si>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</si>
  <si>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</si>
  <si>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</si>
  <si>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</si>
  <si>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</si>
  <si>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</si>
  <si>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</si>
  <si>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</si>
  <si>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</si>
  <si>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</si>
  <si>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</si>
  <si>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</si>
  <si>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</si>
  <si>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</si>
  <si>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</si>
  <si>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</si>
  <si>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</si>
  <si>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</si>
  <si>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</si>
  <si>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</si>
  <si>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</si>
  <si>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</si>
  <si>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</si>
  <si>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</si>
  <si>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</si>
  <si>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</si>
  <si>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</si>
  <si>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</si>
  <si>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</si>
  <si>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</si>
  <si>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</si>
  <si>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</si>
  <si>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</si>
  <si>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</si>
  <si>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</si>
  <si>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</si>
  <si>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</si>
  <si>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</si>
  <si>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</si>
  <si>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</si>
  <si>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</si>
  <si>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</si>
  <si>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</si>
  <si>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</si>
  <si>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</si>
  <si>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</si>
  <si>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</si>
  <si>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</si>
  <si>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</si>
  <si>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</si>
  <si>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</si>
  <si>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</si>
  <si>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</si>
  <si>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</si>
  <si>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</si>
  <si>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</si>
  <si>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</si>
  <si>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</si>
  <si>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</si>
  <si>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</si>
  <si>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</si>
  <si>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</si>
  <si>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</si>
  <si>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</si>
  <si>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</si>
  <si>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</si>
  <si>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</si>
  <si>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</si>
  <si>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</si>
  <si>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</si>
  <si>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</si>
  <si>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</si>
  <si>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</si>
  <si>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</si>
  <si>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</si>
  <si>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</si>
  <si>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</si>
  <si>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</si>
  <si>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</si>
  <si>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</si>
  <si>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</si>
  <si>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</si>
  <si>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</si>
  <si>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</si>
  <si>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</si>
  <si>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</si>
  <si>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</si>
  <si>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</si>
  <si>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</si>
  <si>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</si>
  <si>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</si>
  <si>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</si>
  <si>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</si>
  <si>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</si>
  <si>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</si>
  <si>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</si>
  <si>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</si>
  <si>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</si>
  <si>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</si>
  <si>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</si>
  <si>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</si>
  <si>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</si>
  <si>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</si>
  <si>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</si>
  <si>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</si>
  <si>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</si>
  <si>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</si>
  <si>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</si>
  <si>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</si>
  <si>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</si>
  <si>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</si>
  <si>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</si>
  <si>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</si>
  <si>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</si>
  <si>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</si>
  <si>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</si>
  <si>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</si>
  <si>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</si>
  <si>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</si>
  <si>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</si>
  <si>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</si>
  <si>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</si>
  <si>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</si>
  <si>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</si>
  <si>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</si>
  <si>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</si>
  <si>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</si>
  <si>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</si>
  <si>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</si>
  <si>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</si>
  <si>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</si>
  <si>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</si>
  <si>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</si>
  <si>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</si>
  <si>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</si>
  <si>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</si>
  <si>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</si>
  <si>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</si>
  <si>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</si>
  <si>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</si>
  <si>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</si>
  <si>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</si>
  <si>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</si>
  <si>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</si>
  <si>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</si>
  <si>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</si>
  <si>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</si>
  <si>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</si>
  <si>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</si>
  <si>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</si>
  <si>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</si>
  <si>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</si>
  <si>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</si>
  <si>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</si>
  <si>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</si>
  <si>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</si>
  <si>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</si>
  <si>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</si>
  <si>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</si>
  <si>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</si>
  <si>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</si>
  <si>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</si>
  <si>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</si>
  <si>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</si>
  <si>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</si>
  <si>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</si>
  <si>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</si>
  <si>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</si>
  <si>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</si>
  <si>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</si>
  <si>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</si>
  <si>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</si>
  <si>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</si>
  <si>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</si>
  <si>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</si>
  <si>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</si>
  <si>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</si>
  <si>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</si>
  <si>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</si>
  <si>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</si>
  <si>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</si>
  <si>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</si>
  <si>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</si>
  <si>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</si>
  <si>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</si>
  <si>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</si>
  <si>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</si>
  <si>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</si>
  <si>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</si>
  <si>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</si>
  <si>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</si>
  <si>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</si>
  <si>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</si>
  <si>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</si>
  <si>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</si>
  <si>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</si>
  <si>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</si>
  <si>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</si>
  <si>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</si>
  <si>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</si>
  <si>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</si>
  <si>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</si>
  <si>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</si>
  <si>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</si>
  <si>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</si>
  <si>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</si>
  <si>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</si>
  <si>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</si>
  <si>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</si>
  <si>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</si>
  <si>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</si>
  <si>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</si>
  <si>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</si>
  <si>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</si>
  <si>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</si>
  <si>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</si>
  <si>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</si>
  <si>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</si>
  <si>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</si>
  <si>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</si>
  <si>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</si>
  <si>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</si>
  <si>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</si>
  <si>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</si>
  <si>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</si>
  <si>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</si>
  <si>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</si>
  <si>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</si>
  <si>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</si>
  <si>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</si>
  <si>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</si>
  <si>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</si>
  <si>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</si>
  <si>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</si>
  <si>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</si>
  <si>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</si>
  <si>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</si>
  <si>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</si>
  <si>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</si>
  <si>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</si>
  <si>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</si>
  <si>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</si>
  <si>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</si>
  <si>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</si>
  <si>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</si>
  <si>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</si>
  <si>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</si>
  <si>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</si>
  <si>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</si>
  <si>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</si>
  <si>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</si>
  <si>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</si>
  <si>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</si>
  <si>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</si>
  <si>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</si>
  <si>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</si>
  <si>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</si>
  <si>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</si>
  <si>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</si>
  <si>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</si>
  <si>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</si>
  <si>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</si>
  <si>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</si>
  <si>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</si>
  <si>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</si>
  <si>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</si>
  <si>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</si>
  <si>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</si>
  <si>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</si>
  <si>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</si>
  <si>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</si>
  <si>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</si>
  <si>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</si>
  <si>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</si>
  <si>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</si>
  <si>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</si>
  <si>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</si>
  <si>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</si>
  <si>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</si>
  <si>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</si>
  <si>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</si>
  <si>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</si>
  <si>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</si>
  <si>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</si>
  <si>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</si>
  <si>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</si>
  <si>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</si>
  <si>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</si>
  <si>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</si>
  <si>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</si>
  <si>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</si>
  <si>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</si>
  <si>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</si>
  <si>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</si>
  <si>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</si>
  <si>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</si>
  <si>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</si>
  <si>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</si>
  <si>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</si>
  <si>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</si>
  <si>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</si>
  <si>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</si>
  <si>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</si>
  <si>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</si>
  <si>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</si>
  <si>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</si>
  <si>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</si>
  <si>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</si>
  <si>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</si>
  <si>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</si>
  <si>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</si>
  <si>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</si>
  <si>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</si>
  <si>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</si>
  <si>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</si>
  <si>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</si>
  <si>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</si>
  <si>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</si>
  <si>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</si>
  <si>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</si>
  <si>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</si>
  <si>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</si>
  <si>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</si>
  <si>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</si>
  <si>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</si>
  <si>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</si>
  <si>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</si>
  <si>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</si>
  <si>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</si>
  <si>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</si>
  <si>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</si>
  <si>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</si>
  <si>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</si>
  <si>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</si>
  <si>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</si>
  <si>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</si>
  <si>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</si>
  <si>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</si>
  <si>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</si>
  <si>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</si>
  <si>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</si>
  <si>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</si>
  <si>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</si>
  <si>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</si>
  <si>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</si>
  <si>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</si>
  <si>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</si>
  <si>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</si>
  <si>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</si>
  <si>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</si>
  <si>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</si>
  <si>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</si>
  <si>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</si>
  <si>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</si>
  <si>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</si>
  <si>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</si>
  <si>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</si>
  <si>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</si>
  <si>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</si>
  <si>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</si>
  <si>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</si>
  <si>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</si>
  <si>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</si>
  <si>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</si>
  <si>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</si>
  <si>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</si>
  <si>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</si>
  <si>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</si>
  <si>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</si>
  <si>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</si>
  <si>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</si>
  <si>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</si>
  <si>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</si>
  <si>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</si>
  <si>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</si>
  <si>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</si>
  <si>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</si>
  <si>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</si>
  <si>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</si>
  <si>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</si>
  <si>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</si>
  <si>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</si>
  <si>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</si>
  <si>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</si>
  <si>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</si>
  <si>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</si>
  <si>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</si>
  <si>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</si>
  <si>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</si>
  <si>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</si>
  <si>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</si>
  <si>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</si>
  <si>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</si>
  <si>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</si>
  <si>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</si>
  <si>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</si>
  <si>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</si>
  <si>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</si>
  <si>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</si>
  <si>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</si>
  <si>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</si>
  <si>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</si>
  <si>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</si>
  <si>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</si>
  <si>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</si>
  <si>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</si>
  <si>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</si>
  <si>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</si>
  <si>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</si>
  <si>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</si>
  <si>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</si>
  <si>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</si>
  <si>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</si>
  <si>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</si>
  <si>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</si>
  <si>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</si>
  <si>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</si>
  <si>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</si>
  <si>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</si>
  <si>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</si>
  <si>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</si>
  <si>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</si>
  <si>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</si>
  <si>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</si>
  <si>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</si>
  <si>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</si>
  <si>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</si>
  <si>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</si>
  <si>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</si>
  <si>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</si>
  <si>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</si>
  <si>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</si>
  <si>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</si>
  <si>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</si>
  <si>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</si>
  <si>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</si>
  <si>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</si>
  <si>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</si>
  <si>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</si>
  <si>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</si>
  <si>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</si>
  <si>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</si>
  <si>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</si>
  <si>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</si>
  <si>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</si>
  <si>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</si>
  <si>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</si>
  <si>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</si>
  <si>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</si>
  <si>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</si>
  <si>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</si>
  <si>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</si>
  <si>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</si>
  <si>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</si>
  <si>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</si>
  <si>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</si>
  <si>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</si>
  <si>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</si>
  <si>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</si>
  <si>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</si>
  <si>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</si>
  <si>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</si>
  <si>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</si>
  <si>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</si>
  <si>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</si>
  <si>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</si>
  <si>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</si>
  <si>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</si>
  <si>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</si>
  <si>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</si>
  <si>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</si>
  <si>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</si>
  <si>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</si>
  <si>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</si>
  <si>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</si>
  <si>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</si>
  <si>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</si>
  <si>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</si>
  <si>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</si>
  <si>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</si>
  <si>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</si>
  <si>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</si>
  <si>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</si>
  <si>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</si>
  <si>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</si>
  <si>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</si>
  <si>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</si>
  <si>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</si>
  <si>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</si>
  <si>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</si>
  <si>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</si>
  <si>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</si>
  <si>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</si>
  <si>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</si>
  <si>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</si>
  <si>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</si>
  <si>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</si>
  <si>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</si>
  <si>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</si>
  <si>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</si>
  <si>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</si>
  <si>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</si>
  <si>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</si>
  <si>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</si>
  <si>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</si>
  <si>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</si>
  <si>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</si>
  <si>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</si>
  <si>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</si>
  <si>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</si>
  <si>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</si>
  <si>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</si>
  <si>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</si>
  <si>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</si>
  <si>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</si>
  <si>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</si>
  <si>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</si>
  <si>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</si>
  <si>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</si>
  <si>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</si>
  <si>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</si>
  <si>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</si>
  <si>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</si>
  <si>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</si>
  <si>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</si>
  <si>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</si>
  <si>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</si>
  <si>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</si>
  <si>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</si>
  <si>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</si>
  <si>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</si>
  <si>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</si>
  <si>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</si>
  <si>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</si>
  <si>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</si>
  <si>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</si>
  <si>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</si>
  <si>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</si>
  <si>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</si>
  <si>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</si>
  <si>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</si>
  <si>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</si>
  <si>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</si>
  <si>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</si>
  <si>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</si>
  <si>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</si>
  <si>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</si>
  <si>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</si>
  <si>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</si>
  <si>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</si>
  <si>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</si>
  <si>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</si>
  <si>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</si>
  <si>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</si>
  <si>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</si>
  <si>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</si>
  <si>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</si>
  <si>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</si>
  <si>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</si>
  <si>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</si>
  <si>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</si>
  <si>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</si>
  <si>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</si>
  <si>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</si>
  <si>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</si>
  <si>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</si>
  <si>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</si>
  <si>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</si>
  <si>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</si>
  <si>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</si>
  <si>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</si>
  <si>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</si>
  <si>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</si>
  <si>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</si>
  <si>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</si>
  <si>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</si>
  <si>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</si>
  <si>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</si>
  <si>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</si>
  <si>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</si>
  <si>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</si>
  <si>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</si>
  <si>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</si>
  <si>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</si>
  <si>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</si>
  <si>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</si>
  <si>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</si>
  <si>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</si>
  <si>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</si>
  <si>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</si>
  <si>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</si>
  <si>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</si>
  <si>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</si>
  <si>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</si>
  <si>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</si>
  <si>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</si>
  <si>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</si>
  <si>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</si>
  <si>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</si>
  <si>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</si>
  <si>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</si>
  <si>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</si>
  <si>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</si>
  <si>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</si>
  <si>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</si>
  <si>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</si>
  <si>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</si>
  <si>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</si>
  <si>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</si>
  <si>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</si>
  <si>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</si>
  <si>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</si>
  <si>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</si>
  <si>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</si>
  <si>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</si>
  <si>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</si>
  <si>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</si>
  <si>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</si>
  <si>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</si>
  <si>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</si>
  <si>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</si>
  <si>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</si>
  <si>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</si>
  <si>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</si>
  <si>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</si>
  <si>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</si>
  <si>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</si>
  <si>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</si>
  <si>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</si>
  <si>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</si>
  <si>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</si>
  <si>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</si>
  <si>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</si>
  <si>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</si>
  <si>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</si>
  <si>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</si>
  <si>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</si>
  <si>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</si>
  <si>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</si>
  <si>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</si>
  <si>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</si>
  <si>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</si>
  <si>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</si>
  <si>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</si>
  <si>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</si>
  <si>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</si>
  <si>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</si>
  <si>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</si>
  <si>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</si>
  <si>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</si>
  <si>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</si>
  <si>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</si>
  <si>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</si>
  <si>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</si>
  <si>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</si>
  <si>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</si>
  <si>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</si>
  <si>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</si>
  <si>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</si>
  <si>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</si>
  <si>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</si>
  <si>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</si>
  <si>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</si>
  <si>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</si>
  <si>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</si>
  <si>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</si>
  <si>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</si>
  <si>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</si>
  <si>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</si>
  <si>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</si>
  <si>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</si>
  <si>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</si>
  <si>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</si>
  <si>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</si>
  <si>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</si>
  <si>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</si>
  <si>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</si>
  <si>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</si>
  <si>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</si>
  <si>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</si>
  <si>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</si>
  <si>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</si>
  <si>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</si>
  <si>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</si>
  <si>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</si>
  <si>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</si>
  <si>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</si>
  <si>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</si>
  <si>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</si>
  <si>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</si>
  <si>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</si>
  <si>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</si>
  <si>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</si>
  <si>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</si>
  <si>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</si>
  <si>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</si>
  <si>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</si>
  <si>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</si>
  <si>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</si>
  <si>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</si>
  <si>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</si>
  <si>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</si>
  <si>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</si>
  <si>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</si>
  <si>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</si>
  <si>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</si>
  <si>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</si>
  <si>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</si>
  <si>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</si>
  <si>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</si>
  <si>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</si>
  <si>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</si>
  <si>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</si>
  <si>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</si>
  <si>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</si>
  <si>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</si>
  <si>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</si>
  <si>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</si>
  <si>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</si>
  <si>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</si>
  <si>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</si>
  <si>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</si>
  <si>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</si>
  <si>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</si>
  <si>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</si>
  <si>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</si>
  <si>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</si>
  <si>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</si>
  <si>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</si>
  <si>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</si>
  <si>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</si>
  <si>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</si>
  <si>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</si>
  <si>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</si>
  <si>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</si>
  <si>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</si>
  <si>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</si>
  <si>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</si>
  <si>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</si>
  <si>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</si>
  <si>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</si>
  <si>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</si>
  <si>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</si>
  <si>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</si>
  <si>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</si>
  <si>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</si>
  <si>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</si>
  <si>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</si>
  <si>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</si>
  <si>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</si>
  <si>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</si>
  <si>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</si>
  <si>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</si>
  <si>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</si>
  <si>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</si>
  <si>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</si>
  <si>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</si>
  <si>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</si>
  <si>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</si>
  <si>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</si>
  <si>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</si>
  <si>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</si>
  <si>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</si>
  <si>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</si>
  <si>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</si>
  <si>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</si>
  <si>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</si>
  <si>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</si>
  <si>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</si>
  <si>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</si>
  <si>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</si>
  <si>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</si>
  <si>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</si>
  <si>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</si>
  <si>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</si>
  <si>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</si>
  <si>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</si>
  <si>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</si>
  <si>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</si>
  <si>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</si>
  <si>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</si>
  <si>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</si>
  <si>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</si>
  <si>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</si>
  <si>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</si>
  <si>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</si>
  <si>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</si>
  <si>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</si>
  <si>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</si>
  <si>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</si>
  <si>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</si>
  <si>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</si>
  <si>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</si>
  <si>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</si>
  <si>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</si>
  <si>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</si>
  <si>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</si>
  <si>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</si>
  <si>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</si>
  <si>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</si>
  <si>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</si>
  <si>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</si>
  <si>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</si>
  <si>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</si>
  <si>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</si>
  <si>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</si>
  <si>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</si>
  <si>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</si>
  <si>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</si>
  <si>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</si>
  <si>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</si>
  <si>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</si>
  <si>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</si>
  <si>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</si>
  <si>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</si>
  <si>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</si>
  <si>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</si>
  <si>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</si>
  <si>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</si>
  <si>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</si>
  <si>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</si>
  <si>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</si>
  <si>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</si>
  <si>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</si>
  <si>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</si>
  <si>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</si>
  <si>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</si>
  <si>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</si>
  <si>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</si>
  <si>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</si>
  <si>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</si>
  <si>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</si>
  <si>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</si>
  <si>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</si>
  <si>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</si>
  <si>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</si>
  <si>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</si>
  <si>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</si>
  <si>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</si>
  <si>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</si>
  <si>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</si>
  <si>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</si>
  <si>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</si>
  <si>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</si>
  <si>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</si>
  <si>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</si>
  <si>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</si>
  <si>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</si>
  <si>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</si>
  <si>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</si>
  <si>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</si>
  <si>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</si>
  <si>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</si>
  <si>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</si>
  <si>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</si>
  <si>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</si>
  <si>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</si>
  <si>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</si>
  <si>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</si>
  <si>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</si>
  <si>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</si>
  <si>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</si>
  <si>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</si>
  <si>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</si>
  <si>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</si>
  <si>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</si>
  <si>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</si>
  <si>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</si>
  <si>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</si>
  <si>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</si>
  <si>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</si>
  <si>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</si>
  <si>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</si>
  <si>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</si>
  <si>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</si>
  <si>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</si>
  <si>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</si>
  <si>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</si>
  <si>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</si>
  <si>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</si>
  <si>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</si>
  <si>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</si>
  <si>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</si>
  <si>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</si>
  <si>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</si>
  <si>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</si>
  <si>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</si>
  <si>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</si>
  <si>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</si>
  <si>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</si>
  <si>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</si>
  <si>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</si>
  <si>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</si>
  <si>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</si>
  <si>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</si>
  <si>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</si>
  <si>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</si>
  <si>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</si>
  <si>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</si>
  <si>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</si>
  <si>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</si>
  <si>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</si>
  <si>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</si>
  <si>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</si>
  <si>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</si>
  <si>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</si>
  <si>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</si>
  <si>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</si>
  <si>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</si>
  <si>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</si>
  <si>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</si>
  <si>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</si>
  <si>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</si>
  <si>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</si>
  <si>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</si>
  <si>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</si>
  <si>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</si>
  <si>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</si>
  <si>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</si>
  <si>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</si>
  <si>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</si>
  <si>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</si>
  <si>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</si>
  <si>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</si>
  <si>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</si>
  <si>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</si>
  <si>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</si>
  <si>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</si>
  <si>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</si>
  <si>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</si>
  <si>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</si>
  <si>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</si>
  <si>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</si>
  <si>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</si>
  <si>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</si>
  <si>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</si>
  <si>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</si>
  <si>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</si>
  <si>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</si>
  <si>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</si>
  <si>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</si>
  <si>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</si>
  <si>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</si>
  <si>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</si>
  <si>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</si>
  <si>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</si>
  <si>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</si>
  <si>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</si>
  <si>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</si>
  <si>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</si>
  <si>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</si>
  <si>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</si>
  <si>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</si>
  <si>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</si>
  <si>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</si>
  <si>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</si>
  <si>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</si>
  <si>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</si>
  <si>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</si>
  <si>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</si>
  <si>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</si>
  <si>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</si>
  <si>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</si>
  <si>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</si>
  <si>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</si>
  <si>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</si>
  <si>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</si>
  <si>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</si>
  <si>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</si>
  <si>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</si>
  <si>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</si>
  <si>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</si>
  <si>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</si>
  <si>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</si>
  <si>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</si>
  <si>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</si>
  <si>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</si>
  <si>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</si>
  <si>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</si>
  <si>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</si>
  <si>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</si>
  <si>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</si>
  <si>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</si>
  <si>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</si>
  <si>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</si>
  <si>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</si>
  <si>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</si>
  <si>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</si>
  <si>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</si>
  <si>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</si>
  <si>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</si>
  <si>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</si>
  <si>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</si>
  <si>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</si>
  <si>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</si>
  <si>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</si>
  <si>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</si>
  <si>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</si>
  <si>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</si>
  <si>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</si>
  <si>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</si>
  <si>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</si>
  <si>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</si>
  <si>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</si>
  <si>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</si>
  <si>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</si>
  <si>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</si>
  <si>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</si>
  <si>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</si>
  <si>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</si>
  <si>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</si>
  <si>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</si>
  <si>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</si>
  <si>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</si>
  <si>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</si>
  <si>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</si>
  <si>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</si>
  <si>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</si>
  <si>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</si>
  <si>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</si>
  <si>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</si>
  <si>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</si>
  <si>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</si>
  <si>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</si>
  <si>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</si>
  <si>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</si>
  <si>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</si>
  <si>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</si>
  <si>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</si>
  <si>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</si>
  <si>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</si>
  <si>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</si>
  <si>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</si>
  <si>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</si>
  <si>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</si>
  <si>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</si>
  <si>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</si>
  <si>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</si>
  <si>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</si>
  <si>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</si>
  <si>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</si>
  <si>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</si>
  <si>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</si>
  <si>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</si>
  <si>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</si>
  <si>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</si>
  <si>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</si>
  <si>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</si>
  <si>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</si>
  <si>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</si>
  <si>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</si>
  <si>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</si>
  <si>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</si>
  <si>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</si>
  <si>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</si>
  <si>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</si>
  <si>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</si>
  <si>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</si>
  <si>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</si>
  <si>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</si>
  <si>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</si>
  <si>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</si>
  <si>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</si>
  <si>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</si>
  <si>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</si>
  <si>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</si>
  <si>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</si>
  <si>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</si>
  <si>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</si>
  <si>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</si>
  <si>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</si>
  <si>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</si>
  <si>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</si>
  <si>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</si>
  <si>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</si>
  <si>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</si>
  <si>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</si>
  <si>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</si>
  <si>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</si>
  <si>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</si>
  <si>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</si>
  <si>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</si>
  <si>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</si>
  <si>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</si>
  <si>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</si>
  <si>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</si>
  <si>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</si>
  <si>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</si>
  <si>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</si>
  <si>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</si>
  <si>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</si>
  <si>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</si>
  <si>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</si>
  <si>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</si>
  <si>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</si>
  <si>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</si>
  <si>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</si>
  <si>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</si>
  <si>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</si>
  <si>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</si>
  <si>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</si>
  <si>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</si>
  <si>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</si>
  <si>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</si>
  <si>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</si>
  <si>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</si>
  <si>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</si>
  <si>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</si>
  <si>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</si>
  <si>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</si>
  <si>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</si>
  <si>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</si>
  <si>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</si>
  <si>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</si>
  <si>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</si>
  <si>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</si>
  <si>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</si>
  <si>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</si>
  <si>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</si>
  <si>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</si>
  <si>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</si>
  <si>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</si>
  <si>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</si>
  <si>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</si>
  <si>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</si>
  <si>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</si>
  <si>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</si>
  <si>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</si>
  <si>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</si>
  <si>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</si>
  <si>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</si>
  <si>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</si>
  <si>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</si>
  <si>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</si>
  <si>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</si>
  <si>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</si>
  <si>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</si>
  <si>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</si>
  <si>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</si>
  <si>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</si>
  <si>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</si>
  <si>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</si>
  <si>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</si>
  <si>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</si>
  <si>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</si>
  <si>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</si>
  <si>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</si>
  <si>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</si>
  <si>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</si>
  <si>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</si>
  <si>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</si>
  <si>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</si>
  <si>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</si>
  <si>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</si>
  <si>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</si>
  <si>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</si>
  <si>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</si>
  <si>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</si>
  <si>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</si>
  <si>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</si>
  <si>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</si>
  <si>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</si>
  <si>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</si>
  <si>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</si>
  <si>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</si>
  <si>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</si>
  <si>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</si>
  <si>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</si>
  <si>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</si>
  <si>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</si>
  <si>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</si>
  <si>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</si>
  <si>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</si>
  <si>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</si>
  <si>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</si>
  <si>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</si>
  <si>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</si>
  <si>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</si>
  <si>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</si>
  <si>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</si>
  <si>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</si>
  <si>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</si>
  <si>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</si>
  <si>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</si>
  <si>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</si>
  <si>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</si>
  <si>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</si>
  <si>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</si>
  <si>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</si>
  <si>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</si>
  <si>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</si>
  <si>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</si>
  <si>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</si>
  <si>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</si>
  <si>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</si>
  <si>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</si>
  <si>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</si>
  <si>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</si>
  <si>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</si>
  <si>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</si>
  <si>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</si>
  <si>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</si>
  <si>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</si>
  <si>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</si>
  <si>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</si>
  <si>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</si>
  <si>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</si>
  <si>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</si>
  <si>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</si>
  <si>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</si>
  <si>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</si>
  <si>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</si>
  <si>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</si>
  <si>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</si>
  <si>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</si>
  <si>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</si>
  <si>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</si>
  <si>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</si>
  <si>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</si>
  <si>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</si>
  <si>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</si>
  <si>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</si>
  <si>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</si>
  <si>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</si>
  <si>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</si>
  <si>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</si>
  <si>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</si>
  <si>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</si>
  <si>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</si>
  <si>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</si>
  <si>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</si>
  <si>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</si>
  <si>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</si>
  <si>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</si>
  <si>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</si>
  <si>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</si>
  <si>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</si>
  <si>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</si>
  <si>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</si>
  <si>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</si>
  <si>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</si>
  <si>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</si>
  <si>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</si>
  <si>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</si>
  <si>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</si>
  <si>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</si>
  <si>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</si>
  <si>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</si>
  <si>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</si>
  <si>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</si>
  <si>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</si>
  <si>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</si>
  <si>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</si>
  <si>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</si>
  <si>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</si>
  <si>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</si>
  <si>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</si>
  <si>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</si>
  <si>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</si>
  <si>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</si>
  <si>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</si>
  <si>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</si>
  <si>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</si>
  <si>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</si>
  <si>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</si>
  <si>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</si>
  <si>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</si>
  <si>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</si>
  <si>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</si>
  <si>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</si>
  <si>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</si>
  <si>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</si>
  <si>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</si>
  <si>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</si>
  <si>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</si>
  <si>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</si>
  <si>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</si>
  <si>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</si>
  <si>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</si>
  <si>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</si>
  <si>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</si>
  <si>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</si>
  <si>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</si>
  <si>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</si>
  <si>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</si>
  <si>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</si>
  <si>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</si>
  <si>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</si>
  <si>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</si>
  <si>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</si>
  <si>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</si>
  <si>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</si>
  <si>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</si>
  <si>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</si>
  <si>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</si>
  <si>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</si>
  <si>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</si>
  <si>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</si>
  <si>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</si>
  <si>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</si>
  <si>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</si>
  <si>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</si>
  <si>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</si>
  <si>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</si>
  <si>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</si>
  <si>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</si>
  <si>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</si>
  <si>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</si>
  <si>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</si>
  <si>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</si>
  <si>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</si>
  <si>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</si>
  <si>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</si>
  <si>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</si>
  <si>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</si>
  <si>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</si>
  <si>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</si>
  <si>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</si>
  <si>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</si>
  <si>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</si>
  <si>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</si>
  <si>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</si>
  <si>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</si>
  <si>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</si>
  <si>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</si>
  <si>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</si>
  <si>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</si>
  <si>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</si>
  <si>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</si>
  <si>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</si>
  <si>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</si>
  <si>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</si>
  <si>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</si>
  <si>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</si>
  <si>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</si>
  <si>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</si>
  <si>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</si>
  <si>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</si>
  <si>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</si>
  <si>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</si>
  <si>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</si>
  <si>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</si>
  <si>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</si>
  <si>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</si>
  <si>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</si>
  <si>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</si>
  <si>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</si>
  <si>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</si>
  <si>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</si>
  <si>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</si>
  <si>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</si>
  <si>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</si>
  <si>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</si>
  <si>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</si>
  <si>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</si>
  <si>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</si>
  <si>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</si>
  <si>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</si>
  <si>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</si>
  <si>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</si>
  <si>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</si>
  <si>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</si>
  <si>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</si>
  <si>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</si>
  <si>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</si>
  <si>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</si>
  <si>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</si>
  <si>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</si>
  <si>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</si>
  <si>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</si>
  <si>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</si>
  <si>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</si>
  <si>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</si>
  <si>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</si>
  <si>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</si>
  <si>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</si>
  <si>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</si>
  <si>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</si>
  <si>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</si>
  <si>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</si>
  <si>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</si>
  <si>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</si>
  <si>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</si>
  <si>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</si>
  <si>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</si>
  <si>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</si>
  <si>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</si>
  <si>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</si>
  <si>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</si>
  <si>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</si>
  <si>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</si>
  <si>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</si>
  <si>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</si>
  <si>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</si>
  <si>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</si>
  <si>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</si>
  <si>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</si>
  <si>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</si>
  <si>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</si>
  <si>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</si>
  <si>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</si>
  <si>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</si>
  <si>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</si>
  <si>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</si>
  <si>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</si>
  <si>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</si>
  <si>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</si>
  <si>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</si>
  <si>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</si>
  <si>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</si>
  <si>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</si>
  <si>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</si>
  <si>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</si>
  <si>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</si>
  <si>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</si>
  <si>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</si>
  <si>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</si>
  <si>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</si>
  <si>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</si>
  <si>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</si>
  <si>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</si>
  <si>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</si>
  <si>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</si>
  <si>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</si>
  <si>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</si>
  <si>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</si>
  <si>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</si>
  <si>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</si>
  <si>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</si>
  <si>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</si>
  <si>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</si>
  <si>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</si>
  <si>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</si>
  <si>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</si>
  <si>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</si>
  <si>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</si>
  <si>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</si>
  <si>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</si>
  <si>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</si>
  <si>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</si>
  <si>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</si>
  <si>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</si>
  <si>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</si>
  <si>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</si>
  <si>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</si>
  <si>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</si>
  <si>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</si>
  <si>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</si>
  <si>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</si>
  <si>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</si>
  <si>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</si>
  <si>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</si>
  <si>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</si>
  <si>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</si>
  <si>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</si>
  <si>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</si>
  <si>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</si>
  <si>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</si>
  <si>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</si>
  <si>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</si>
  <si>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</si>
  <si>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</si>
  <si>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</si>
  <si>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</si>
  <si>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</si>
  <si>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</si>
  <si>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</si>
  <si>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</si>
  <si>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</si>
  <si>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</si>
  <si>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</si>
  <si>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</si>
  <si>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</si>
  <si>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</si>
  <si>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</si>
  <si>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</si>
  <si>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</si>
  <si>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</si>
  <si>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</si>
  <si>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</si>
  <si>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</si>
  <si>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</si>
  <si>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</si>
  <si>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</si>
  <si>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</si>
  <si>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</si>
  <si>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</si>
  <si>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</si>
  <si>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</si>
  <si>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</si>
  <si>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</si>
  <si>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</si>
  <si>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</si>
  <si>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</si>
  <si>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</si>
  <si>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</si>
  <si>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</si>
  <si>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</si>
  <si>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</si>
  <si>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</si>
  <si>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</si>
  <si>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</si>
  <si>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</si>
  <si>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</si>
  <si>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</si>
  <si>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</si>
  <si>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</si>
  <si>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</si>
  <si>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</si>
  <si>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</si>
  <si>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</si>
  <si>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</si>
  <si>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</si>
  <si>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</si>
  <si>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</si>
  <si>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</si>
  <si>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</si>
  <si>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</si>
  <si>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</si>
  <si>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</si>
  <si>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</si>
  <si>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</si>
  <si>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</si>
  <si>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</si>
  <si>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</si>
  <si>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</si>
  <si>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</si>
  <si>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</si>
  <si>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</si>
  <si>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</si>
  <si>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</si>
  <si>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</si>
  <si>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</si>
  <si>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</si>
  <si>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</si>
  <si>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</si>
  <si>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</si>
  <si>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</si>
  <si>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</si>
  <si>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</si>
  <si>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</si>
  <si>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</si>
  <si>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</si>
  <si>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</si>
  <si>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</si>
  <si>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</si>
  <si>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</si>
  <si>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</si>
  <si>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</si>
  <si>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</si>
  <si>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</si>
  <si>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</si>
  <si>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</si>
  <si>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</si>
  <si>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</si>
  <si>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</si>
  <si>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</si>
  <si>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</si>
  <si>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</si>
  <si>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</si>
  <si>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</si>
  <si>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</si>
  <si>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</si>
  <si>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</si>
  <si>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</si>
  <si>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</si>
  <si>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</si>
  <si>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</si>
  <si>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</si>
  <si>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</si>
  <si>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</si>
  <si>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</si>
  <si>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</si>
  <si>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</si>
  <si>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</si>
  <si>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</si>
  <si>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</si>
  <si>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</si>
  <si>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</si>
  <si>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</si>
  <si>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</si>
  <si>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</si>
  <si>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</si>
  <si>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</si>
  <si>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</si>
  <si>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</si>
  <si>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</si>
  <si>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</si>
  <si>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</si>
  <si>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</si>
  <si>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</si>
  <si>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</si>
  <si>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</si>
  <si>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</si>
  <si>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</si>
  <si>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</si>
  <si>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</si>
  <si>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</si>
  <si>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</si>
  <si>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</si>
  <si>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</si>
  <si>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</si>
  <si>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</si>
  <si>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</si>
  <si>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</si>
  <si>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</si>
  <si>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</si>
  <si>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</si>
  <si>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</si>
  <si>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</si>
  <si>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</si>
  <si>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</si>
  <si>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</si>
  <si>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</si>
  <si>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</si>
  <si>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</si>
  <si>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</si>
  <si>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</si>
  <si>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</si>
  <si>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</si>
  <si>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</si>
  <si>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</si>
  <si>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</si>
  <si>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</si>
  <si>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</si>
  <si>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</si>
  <si>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</si>
  <si>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</si>
  <si>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</si>
  <si>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</si>
  <si>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</si>
  <si>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</si>
  <si>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</si>
  <si>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</si>
  <si>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</si>
  <si>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</si>
  <si>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</si>
  <si>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</si>
  <si>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</si>
  <si>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</si>
  <si>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</si>
  <si>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</si>
  <si>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</si>
  <si>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</si>
  <si>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</si>
  <si>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</si>
  <si>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</si>
  <si>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</si>
  <si>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</si>
  <si>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</si>
  <si>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</si>
  <si>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</si>
  <si>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</si>
  <si>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</si>
  <si>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</si>
  <si>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</si>
  <si>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</si>
  <si>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</si>
  <si>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</si>
  <si>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</si>
  <si>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</si>
  <si>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</si>
  <si>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</si>
  <si>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</si>
  <si>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</si>
  <si>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</si>
  <si>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</si>
  <si>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</si>
  <si>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</si>
  <si>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</si>
  <si>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</si>
  <si>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</si>
  <si>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</si>
  <si>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</si>
  <si>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</si>
  <si>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</si>
  <si>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</si>
  <si>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</si>
  <si>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</si>
  <si>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</si>
  <si>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</si>
  <si>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</si>
  <si>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</si>
  <si>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</si>
  <si>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</si>
  <si>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</si>
  <si>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</si>
  <si>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</si>
  <si>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</si>
  <si>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</si>
  <si>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</si>
  <si>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</si>
  <si>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</si>
  <si>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</si>
  <si>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</si>
  <si>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</si>
  <si>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</si>
  <si>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</si>
  <si>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</si>
  <si>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</si>
  <si>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</si>
  <si>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</si>
  <si>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</si>
  <si>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</si>
  <si>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</si>
  <si>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</si>
  <si>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</si>
  <si>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</si>
  <si>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</si>
  <si>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</si>
  <si>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</si>
  <si>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</si>
  <si>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</si>
  <si>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</si>
  <si>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</si>
  <si>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</si>
  <si>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</si>
  <si>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</si>
  <si>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</si>
  <si>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</si>
  <si>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</si>
  <si>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</si>
  <si>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</si>
  <si>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</si>
  <si>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</si>
  <si>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</si>
  <si>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</si>
  <si>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</si>
  <si>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</si>
  <si>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</si>
  <si>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</si>
  <si>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</si>
  <si>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</si>
  <si>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</si>
  <si>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</si>
  <si>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</si>
  <si>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</si>
  <si>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</si>
  <si>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</si>
  <si>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</si>
  <si>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</si>
  <si>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</si>
  <si>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</si>
  <si>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</si>
  <si>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</si>
  <si>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</si>
  <si>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</si>
  <si>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</si>
  <si>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</si>
  <si>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</si>
  <si>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</si>
  <si>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</si>
  <si>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</si>
  <si>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</si>
  <si>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</si>
  <si>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</si>
  <si>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</si>
  <si>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</si>
  <si>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</si>
  <si>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</si>
  <si>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</si>
  <si>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</si>
  <si>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</si>
  <si>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</si>
  <si>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</si>
  <si>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</si>
  <si>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</si>
  <si>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</si>
  <si>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</si>
  <si>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</si>
  <si>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</si>
  <si>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</si>
  <si>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</si>
  <si>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</si>
  <si>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</si>
  <si>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</si>
  <si>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</si>
  <si>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</si>
  <si>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</si>
  <si>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</si>
  <si>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</si>
  <si>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</si>
  <si>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</si>
  <si>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</si>
  <si>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</si>
  <si>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</si>
  <si>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</si>
  <si>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</si>
  <si>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</si>
  <si>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</si>
  <si>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</si>
  <si>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</si>
  <si>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</si>
  <si>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</si>
  <si>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</si>
  <si>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</si>
  <si>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</si>
  <si>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</si>
  <si>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</si>
  <si>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</si>
  <si>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</si>
  <si>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</si>
  <si>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</si>
  <si>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</si>
  <si>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</si>
  <si>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</si>
  <si>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</si>
  <si>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</si>
  <si>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</si>
  <si>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</si>
  <si>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</si>
  <si>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</si>
  <si>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</si>
  <si>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</si>
  <si>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</si>
  <si>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</si>
  <si>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</si>
  <si>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</si>
  <si>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</si>
  <si>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</si>
  <si>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</si>
  <si>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</si>
  <si>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</si>
  <si>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</si>
  <si>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</si>
  <si>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</si>
  <si>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</si>
  <si>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</si>
  <si>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</si>
  <si>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</si>
  <si>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</si>
  <si>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</si>
  <si>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</si>
  <si>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</si>
  <si>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</si>
  <si>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</si>
  <si>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</si>
  <si>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</si>
  <si>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</si>
  <si>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</si>
  <si>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</si>
  <si>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</si>
  <si>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</si>
  <si>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</si>
  <si>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</si>
  <si>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</si>
  <si>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</si>
  <si>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</si>
  <si>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</si>
  <si>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</si>
  <si>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</si>
  <si>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</si>
  <si>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</si>
  <si>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</si>
  <si>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</si>
  <si>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</si>
  <si>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</si>
  <si>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</si>
  <si>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</si>
  <si>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</si>
  <si>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</si>
  <si>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</si>
  <si>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</si>
  <si>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</si>
  <si>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</si>
  <si>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</si>
  <si>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</si>
  <si>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</si>
  <si>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</si>
  <si>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</si>
  <si>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</si>
  <si>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</si>
  <si>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</si>
  <si>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</si>
  <si>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</si>
  <si>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</si>
  <si>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</si>
  <si>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</si>
  <si>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</si>
  <si>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</si>
  <si>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</si>
  <si>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</si>
  <si>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</si>
  <si>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</si>
  <si>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</si>
  <si>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</si>
  <si>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</si>
  <si>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</si>
  <si>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</si>
  <si>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</si>
  <si>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</si>
  <si>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</si>
  <si>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</si>
  <si>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</si>
  <si>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</si>
  <si>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</si>
  <si>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</si>
  <si>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</si>
  <si>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</si>
  <si>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</si>
  <si>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</si>
  <si>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</si>
  <si>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</si>
  <si>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</si>
  <si>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</si>
  <si>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</si>
  <si>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</si>
  <si>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</si>
  <si>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</si>
  <si>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</si>
  <si>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</si>
  <si>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</si>
  <si>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</si>
  <si>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</si>
  <si>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</si>
  <si>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</si>
  <si>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</si>
  <si>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</si>
  <si>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</si>
  <si>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</si>
  <si>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</si>
  <si>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</si>
  <si>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</si>
  <si>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</si>
  <si>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</si>
  <si>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</si>
  <si>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</si>
  <si>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</si>
  <si>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</si>
  <si>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</si>
  <si>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</si>
  <si>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</si>
  <si>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</si>
  <si>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</si>
  <si>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</si>
  <si>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</si>
  <si>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</si>
  <si>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</si>
  <si>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</si>
  <si>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</si>
  <si>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</si>
  <si>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</si>
  <si>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</si>
  <si>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</si>
  <si>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</si>
  <si>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</si>
  <si>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</si>
  <si>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</si>
  <si>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</si>
  <si>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</si>
  <si>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</si>
  <si>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</si>
  <si>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</si>
  <si>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</si>
  <si>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</si>
  <si>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</si>
  <si>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</si>
  <si>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</si>
  <si>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</si>
  <si>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</si>
  <si>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</si>
  <si>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</si>
  <si>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</si>
  <si>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</si>
  <si>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</si>
  <si>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</si>
  <si>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</si>
  <si>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</si>
  <si>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</si>
  <si>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</si>
  <si>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</si>
  <si>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</si>
  <si>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</si>
  <si>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</si>
  <si>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</si>
  <si>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</si>
  <si>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</si>
  <si>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</si>
  <si>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</si>
  <si>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</si>
  <si>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</si>
  <si>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</si>
  <si>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</si>
  <si>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</si>
  <si>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</si>
  <si>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</si>
  <si>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</si>
  <si>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</si>
  <si>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</si>
  <si>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</si>
  <si>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</si>
  <si>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</si>
  <si>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</si>
  <si>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</si>
  <si>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</si>
  <si>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</si>
  <si>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</si>
  <si>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</si>
  <si>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</si>
  <si>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</si>
  <si>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</si>
  <si>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</si>
  <si>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</si>
  <si>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</si>
  <si>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</si>
  <si>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</si>
  <si>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</si>
  <si>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</si>
  <si>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</si>
  <si>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</si>
  <si>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</si>
  <si>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</si>
  <si>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</si>
  <si>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</si>
  <si>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</si>
  <si>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</si>
  <si>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</si>
  <si>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</si>
  <si>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</si>
  <si>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</si>
  <si>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</si>
  <si>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</si>
  <si>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</si>
  <si>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</si>
  <si>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</si>
  <si>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</si>
  <si>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</si>
  <si>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</si>
  <si>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</si>
  <si>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</si>
  <si>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</si>
  <si>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</si>
  <si>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</si>
  <si>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</si>
  <si>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</si>
  <si>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</si>
  <si>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</si>
  <si>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</si>
  <si>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</si>
  <si>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</si>
  <si>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</si>
  <si>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</si>
  <si>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</si>
  <si>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</si>
  <si>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</si>
  <si>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</si>
  <si>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</si>
  <si>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</si>
  <si>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</si>
  <si>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</si>
  <si>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</si>
  <si>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</si>
  <si>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</si>
  <si>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</si>
  <si>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</si>
  <si>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</si>
  <si>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</si>
  <si>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</si>
  <si>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</si>
  <si>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</si>
  <si>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</si>
  <si>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</si>
  <si>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</si>
  <si>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</si>
  <si>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</si>
  <si>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</si>
  <si>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</si>
  <si>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</si>
  <si>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</si>
  <si>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</si>
  <si>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</si>
  <si>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</si>
  <si>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</si>
  <si>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</si>
  <si>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</si>
  <si>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</si>
  <si>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</si>
  <si>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</si>
  <si>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</si>
  <si>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</si>
  <si>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</si>
  <si>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</si>
  <si>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</si>
  <si>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</si>
  <si>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</si>
  <si>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</si>
  <si>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</si>
  <si>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</si>
  <si>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</si>
  <si>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</si>
  <si>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</si>
  <si>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</si>
  <si>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</si>
  <si>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</si>
  <si>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</si>
  <si>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</si>
  <si>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</si>
  <si>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</si>
  <si>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</si>
  <si>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</si>
  <si>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</si>
  <si>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</si>
  <si>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</si>
  <si>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</si>
  <si>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</si>
  <si>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</si>
  <si>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</si>
  <si>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</si>
  <si>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</si>
  <si>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</si>
  <si>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</si>
  <si>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</si>
  <si>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</si>
  <si>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</si>
  <si>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</si>
  <si>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</si>
  <si>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</si>
  <si>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</si>
  <si>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</si>
  <si>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</si>
  <si>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</si>
  <si>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</si>
  <si>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</si>
  <si>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</si>
  <si>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</si>
  <si>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</si>
  <si>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</si>
  <si>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</si>
  <si>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</si>
  <si>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</si>
  <si>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</si>
  <si>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</si>
  <si>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</si>
  <si>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</si>
  <si>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</si>
  <si>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</si>
  <si>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</si>
  <si>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</si>
  <si>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</si>
  <si>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</si>
  <si>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</si>
  <si>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</si>
  <si>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</si>
  <si>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</si>
  <si>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</si>
  <si>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</si>
  <si>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</si>
  <si>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</si>
  <si>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</si>
  <si>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</si>
  <si>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</si>
  <si>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</si>
  <si>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</si>
  <si>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</si>
  <si>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</si>
  <si>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</si>
  <si>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</si>
  <si>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</si>
  <si>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</si>
  <si>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</si>
  <si>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</si>
  <si>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</si>
  <si>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</si>
  <si>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</si>
  <si>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</si>
  <si>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</si>
  <si>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</si>
  <si>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</si>
  <si>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</si>
  <si>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</si>
  <si>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</si>
  <si>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</si>
  <si>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</si>
  <si>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</si>
  <si>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</si>
  <si>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</si>
  <si>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</si>
  <si>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</si>
  <si>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</si>
  <si>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</si>
  <si>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</si>
  <si>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</si>
  <si>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</si>
  <si>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</si>
  <si>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</si>
  <si>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</si>
  <si>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</si>
  <si>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</si>
  <si>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</si>
  <si>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</si>
  <si>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</si>
  <si>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</si>
  <si>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</si>
  <si>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</si>
  <si>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</si>
  <si>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</si>
  <si>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</si>
  <si>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</si>
  <si>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</si>
  <si>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</si>
  <si>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</si>
  <si>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</si>
  <si>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</si>
  <si>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</si>
  <si>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</si>
  <si>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</si>
  <si>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</si>
  <si>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</si>
  <si>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</si>
  <si>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</si>
  <si>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</si>
  <si>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</si>
  <si>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</si>
  <si>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</si>
  <si>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</si>
  <si>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</si>
  <si>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</si>
  <si>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</si>
  <si>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</si>
  <si>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</si>
  <si>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</si>
  <si>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</si>
  <si>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</si>
  <si>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</si>
  <si>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</si>
  <si>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</si>
  <si>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</si>
  <si>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</si>
  <si>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</si>
  <si>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</si>
  <si>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</si>
  <si>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</si>
  <si>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</si>
  <si>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</si>
  <si>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</si>
  <si>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</si>
  <si>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</si>
  <si>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</si>
  <si>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</si>
  <si>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</si>
  <si>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</si>
  <si>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</si>
  <si>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</si>
  <si>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</si>
  <si>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</si>
  <si>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</si>
  <si>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</si>
  <si>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</si>
  <si>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</si>
  <si>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</si>
  <si>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</si>
  <si>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</si>
  <si>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</si>
  <si>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</si>
  <si>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</si>
  <si>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</si>
  <si>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</si>
  <si>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</si>
  <si>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</si>
  <si>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</si>
  <si>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</si>
  <si>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</si>
  <si>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</si>
  <si>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</si>
  <si>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</si>
  <si>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</si>
  <si>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</si>
  <si>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</si>
  <si>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</si>
  <si>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</si>
  <si>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</si>
  <si>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</si>
  <si>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</si>
  <si>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</si>
  <si>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</si>
  <si>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</si>
  <si>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</si>
  <si>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</si>
  <si>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</si>
  <si>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</si>
  <si>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</si>
  <si>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</si>
  <si>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</si>
  <si>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</si>
  <si>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</si>
  <si>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</si>
  <si>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</si>
  <si>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</si>
  <si>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</si>
  <si>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</si>
  <si>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</si>
  <si>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</si>
  <si>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</si>
  <si>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</si>
  <si>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</si>
  <si>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</si>
  <si>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</si>
  <si>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</si>
  <si>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</si>
  <si>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</si>
  <si>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</si>
  <si>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</si>
  <si>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</si>
  <si>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</si>
  <si>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</si>
  <si>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</si>
  <si>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</si>
  <si>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</si>
  <si>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</si>
  <si>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</si>
  <si>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</si>
  <si>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</si>
  <si>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</si>
  <si>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</si>
  <si>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</si>
  <si>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</si>
  <si>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</si>
  <si>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</si>
  <si>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</si>
  <si>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</si>
  <si>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</si>
  <si>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</si>
  <si>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</si>
  <si>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</si>
  <si>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</si>
  <si>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</si>
  <si>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</si>
  <si>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</si>
  <si>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</si>
  <si>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</si>
  <si>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</si>
  <si>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</si>
  <si>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</si>
  <si>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</si>
  <si>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</si>
  <si>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</si>
  <si>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</si>
  <si>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</si>
  <si>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</si>
  <si>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</si>
  <si>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</si>
  <si>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</si>
  <si>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</si>
  <si>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</si>
  <si>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</si>
  <si>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</si>
  <si>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</si>
  <si>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</si>
  <si>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</si>
  <si>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</si>
  <si>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</si>
  <si>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</si>
  <si>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</si>
  <si>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</si>
  <si>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</si>
  <si>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</si>
  <si>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</si>
  <si>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</si>
  <si>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</si>
  <si>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</si>
  <si>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</si>
  <si>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</si>
  <si>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</si>
  <si>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</si>
  <si>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</si>
  <si>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</si>
  <si>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</si>
  <si>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</si>
  <si>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</si>
  <si>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</si>
  <si>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</si>
  <si>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</si>
  <si>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</si>
  <si>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</si>
  <si>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</si>
  <si>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</si>
  <si>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</si>
  <si>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</si>
  <si>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</si>
  <si>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</si>
  <si>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</si>
  <si>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</si>
  <si>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</si>
  <si>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</si>
  <si>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</si>
  <si>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</si>
  <si>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</si>
  <si>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</si>
  <si>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</si>
  <si>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</si>
  <si>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</si>
  <si>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</si>
  <si>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</si>
  <si>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</si>
  <si>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</si>
  <si>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</si>
  <si>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</si>
  <si>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</si>
  <si>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</si>
  <si>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</si>
  <si>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</si>
  <si>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</si>
  <si>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</si>
  <si>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</si>
  <si>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</si>
  <si>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</si>
  <si>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</si>
  <si>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</si>
  <si>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</si>
  <si>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</si>
  <si>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</si>
  <si>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</si>
  <si>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</si>
  <si>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</si>
  <si>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</si>
  <si>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</si>
  <si>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</si>
  <si>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</si>
  <si>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</si>
  <si>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</si>
  <si>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</si>
  <si>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</si>
  <si>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</si>
  <si>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</si>
  <si>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</si>
  <si>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</si>
  <si>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</si>
  <si>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</si>
  <si>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</si>
  <si>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</si>
  <si>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</si>
  <si>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</si>
  <si>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</si>
  <si>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</si>
  <si>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</si>
  <si>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</si>
  <si>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</si>
  <si>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</si>
  <si>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</si>
  <si>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</si>
  <si>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</si>
  <si>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</si>
  <si>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</si>
  <si>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</si>
  <si>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</si>
  <si>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</si>
  <si>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</si>
  <si>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</si>
  <si>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</si>
  <si>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</si>
  <si>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</si>
  <si>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</si>
  <si>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</si>
  <si>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</si>
  <si>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</si>
  <si>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</si>
  <si>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</si>
  <si>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</si>
  <si>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</si>
  <si>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</si>
  <si>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</si>
  <si>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</si>
  <si>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</si>
  <si>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</si>
  <si>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</si>
  <si>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</si>
  <si>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</si>
  <si>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</si>
  <si>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</si>
  <si>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</si>
  <si>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</si>
  <si>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</si>
  <si>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</si>
  <si>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</si>
  <si>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</si>
  <si>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</si>
  <si>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psie záprahy - bežné transfery</t>
  </si>
  <si>
    <t>spracovanie účtovnej evidencie</t>
  </si>
  <si>
    <t>36242161</t>
  </si>
  <si>
    <t>KPU, s.r.o.</t>
  </si>
  <si>
    <t>odmena kontrolóra zväzu</t>
  </si>
  <si>
    <t>54777976</t>
  </si>
  <si>
    <t>Beáta Lipovská</t>
  </si>
  <si>
    <t>osoba 4</t>
  </si>
  <si>
    <t>50251407</t>
  </si>
  <si>
    <t>40250030</t>
  </si>
  <si>
    <t>IDX250028</t>
  </si>
  <si>
    <t>IDX250029</t>
  </si>
  <si>
    <t>45329702</t>
  </si>
  <si>
    <t>WebCreators, s.r.o.</t>
  </si>
  <si>
    <t>hostingový balík</t>
  </si>
  <si>
    <t>Musher Klub Lučenec</t>
  </si>
  <si>
    <t>príspevok na organizáciu preteku MSR Mošovce 25.-26.10.2025</t>
  </si>
  <si>
    <t>36166669</t>
  </si>
  <si>
    <t>Sibírsky husky team Haniska</t>
  </si>
  <si>
    <t>príspevok na organizáciu preteku Bosorkin canicross 2025 11.-12.10.2025</t>
  </si>
  <si>
    <t>IDX250030</t>
  </si>
  <si>
    <t>IDX250031</t>
  </si>
  <si>
    <t>príspevok na organizáciu preteku Bosorkin canicross 2025 29.-30.3.2025</t>
  </si>
  <si>
    <t>príspevok na organizáciu preteku Haniska 20.-21.9.2025</t>
  </si>
  <si>
    <t xml:space="preserve">Pracovná cesta
Názov: delegát - preteky
Termín:11.-12.10.2025
Miesto - mesto a štát: Košice, SVK                spôsob dopravy:AUV
Počet všetkých osôb na pracovnej ceste: 1, z toho:
- delegát: 1
</t>
  </si>
  <si>
    <t>IDX250027</t>
  </si>
  <si>
    <t>osoba 1</t>
  </si>
  <si>
    <t>Pracovná cesta
Názov: preteky ICF
Termín: 7.-9.11.2025
Miesto - mesto a štát Pardubice, Česko                spôsob dopravy:AUV
Počet všetkých osôb na pracovnej ceste: 1, z toho:
- športovci : 1</t>
  </si>
  <si>
    <t>osoba 11</t>
  </si>
  <si>
    <t>osoba 14</t>
  </si>
  <si>
    <t>osoba 15</t>
  </si>
  <si>
    <t>osoba 16</t>
  </si>
  <si>
    <t>osoba 17</t>
  </si>
  <si>
    <t>osoba 19</t>
  </si>
  <si>
    <t>Pracovná cesta
Názov: preteky WSA
Termín: 29.-30.11.2025
Miesto - mesto a štát Maserada sul Piave, Taliansko                spôsob dopravy:AUV
Počet všetkých osôb na pracovnej ceste: 1, z toho:
- športovci : 1</t>
  </si>
  <si>
    <t>osoba 20</t>
  </si>
  <si>
    <t>osoba 21</t>
  </si>
  <si>
    <t>osoba 23</t>
  </si>
  <si>
    <t>osoba 24</t>
  </si>
  <si>
    <t>osoba 25</t>
  </si>
  <si>
    <t>Pracovná cesta
Názov: preteky FISTC
Termín: 13.-15.11.2025
Miesto - mesto a štát Apenburg, Nemecko                spôsob dopravy:AUV
Počet všetkých osôb na pracovnej ceste: 1, z toho:
- športovci : 1</t>
  </si>
  <si>
    <t>osoba 26</t>
  </si>
  <si>
    <t>osoba 6</t>
  </si>
  <si>
    <t>osoba 27</t>
  </si>
  <si>
    <t>osoba 28</t>
  </si>
  <si>
    <t>osoba 29</t>
  </si>
  <si>
    <t>osoba 30</t>
  </si>
  <si>
    <t>50251495</t>
  </si>
  <si>
    <t>40250039</t>
  </si>
  <si>
    <t>40250038</t>
  </si>
  <si>
    <t>25037</t>
  </si>
  <si>
    <t>50782151</t>
  </si>
  <si>
    <t>Mgr. Dagmar Mataninová - DONO</t>
  </si>
  <si>
    <t>medaily</t>
  </si>
  <si>
    <t>členská platforma EOS Club</t>
  </si>
  <si>
    <t>05110645</t>
  </si>
  <si>
    <t>EOS Digital s.r.o.</t>
  </si>
  <si>
    <t>40250041</t>
  </si>
  <si>
    <t>ososba 31</t>
  </si>
  <si>
    <t>osoba 32</t>
  </si>
  <si>
    <t>dobrovoľnícka zmluva</t>
  </si>
  <si>
    <t>40250040</t>
  </si>
  <si>
    <t>2025041</t>
  </si>
  <si>
    <t>Pracovná cesta
Názov: preteky IFSS
Termín: 21.-26.10.2025
Miesto - mesto a štát Minocqua, USA                spôsob dopravy:AUV
Počet všetkých osôb na pracovnej ceste: 1, z toho:
- športovci : 1</t>
  </si>
  <si>
    <t>osoba 5</t>
  </si>
  <si>
    <t>40250037</t>
  </si>
  <si>
    <t>10250001</t>
  </si>
  <si>
    <t>správa webovej stránky</t>
  </si>
  <si>
    <t>47092238</t>
  </si>
  <si>
    <t>Mgr. Tomáš Kopecký</t>
  </si>
  <si>
    <t>osoba 33</t>
  </si>
  <si>
    <t>BU2-012-047</t>
  </si>
  <si>
    <t>BU2-012-048</t>
  </si>
  <si>
    <t>časomiera a zhotovenie výsledkov 2025</t>
  </si>
  <si>
    <t>Musher klub Lučenec</t>
  </si>
  <si>
    <t>2025012</t>
  </si>
  <si>
    <t>252563</t>
  </si>
  <si>
    <t>40250042</t>
  </si>
  <si>
    <t>IDX250050</t>
  </si>
  <si>
    <t>IDX250047</t>
  </si>
  <si>
    <t>IDX250044</t>
  </si>
  <si>
    <t>IDX250042</t>
  </si>
  <si>
    <t>IDX250035</t>
  </si>
  <si>
    <t>IDX250034</t>
  </si>
  <si>
    <t>IDX250037</t>
  </si>
  <si>
    <t>IDX250054</t>
  </si>
  <si>
    <t>IDX250056</t>
  </si>
  <si>
    <t>IDX250058</t>
  </si>
  <si>
    <t>IDX250059</t>
  </si>
  <si>
    <t>IDX250038</t>
  </si>
  <si>
    <t>IDX250040</t>
  </si>
  <si>
    <t>IDX250039</t>
  </si>
  <si>
    <t>IDX250043</t>
  </si>
  <si>
    <t>IDX250048</t>
  </si>
  <si>
    <t>IDX250046</t>
  </si>
  <si>
    <t>IDX250045</t>
  </si>
  <si>
    <t>IDX250060</t>
  </si>
  <si>
    <t>IDX250052</t>
  </si>
  <si>
    <t>IDX250033</t>
  </si>
  <si>
    <t>IDX250057</t>
  </si>
  <si>
    <t>osoba 18, osoba 34</t>
  </si>
  <si>
    <t>osoba 35</t>
  </si>
  <si>
    <t>40250036</t>
  </si>
  <si>
    <t>250012758</t>
  </si>
  <si>
    <t>IDX250062</t>
  </si>
  <si>
    <t>IDX250049</t>
  </si>
  <si>
    <t>15.12.2025
16.12.2025</t>
  </si>
  <si>
    <t>Pracovná cesta
Názov: preteky ICF
Termín: 7.-9.11.2025
Miesto - mesto a štát Pardubice, Česko                spôsob dopravy:AUV
Počet všetkých osôb na pracovnej ceste: 2, z toho:
- športovci : 1</t>
  </si>
  <si>
    <t>Pracovná cesta
Názov: preteky FISTC
Termín: 13.-15.11.2025
Miesto - mesto a štát Apenburg, Nemecko                spôsob dopravy:AUV
Počet všetkých osôb na pracovnej ceste: 4, z toho:
- športovci : 1</t>
  </si>
  <si>
    <t>Pracovná cesta
Názov: preteky ICF
Termín: 7.-9.11.2025
Miesto - mesto a štát Pardubice, Česko                spôsob dopravy:AUV
Počet všetkých osôb na pracovnej ceste: 2, z toho:
- delegát : 1</t>
  </si>
  <si>
    <t>Pracovná cesta
Názov: preteky ICF
Termín: 7.-9.11.2025
Miesto - mesto a štát Pardubice, Česko                spôsob dopravy:AUV
Počet všetkých osôb na pracovnej ceste: 3, z toho:
- športovci : 2</t>
  </si>
  <si>
    <t xml:space="preserve">Pracovná cesta
Názov: rokovanie obecné zastupiteľstvo - preteky FISTC
Termín:14.2.2025
Miesto - mesto a štát: Zuberec, SVK                spôsob dopravy:AUV
Počet všetkých osôb na pracovnej ceste: 1, z toho:
- delegát: 1
rozdelenie medzi polrokmi
</t>
  </si>
  <si>
    <t>Pracovná cesta
Názov: preteky ICF
Termín: 7.-9.11.2025
Miesto - mesto a štát Pardubice, Česko                spôsob dopravy:AUV
Počet všetkých osôb na pracovnej ceste: 2, z toho:
- športovci : 2
rozdelenie medzi polrokmi</t>
  </si>
  <si>
    <t>50260111</t>
  </si>
  <si>
    <t>spracovanie daňového priznania</t>
  </si>
  <si>
    <t>a - príspevok uznaným športom</t>
  </si>
  <si>
    <t>Sabína Šálová</t>
  </si>
  <si>
    <t>Kontaktná osoba zodpovedná za vyplnený formulár
meno a priezvisko: Zuzana Krajčírová
e-mail: prezidium@mushing.sk
tel. kontakt (mobil): 0904 586 536</t>
  </si>
  <si>
    <t>Dátum: 15.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</si>
</sst>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FFFFFF"/>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17" borderId="1" xfId="0" applyNumberFormat="1" applyFont="1" applyFill="1" applyBorder="1" applyAlignment="1" applyProtection="1">
      <alignment vertical="top" wrapText="1"/>
      <protection locked="0"/>
    </xf>
    <xf numFmtId="164" fontId="1" fillId="3" borderId="0" xfId="0" applyNumberFormat="1" applyFont="1" applyFill="1" applyAlignment="1" applyProtection="1">
      <alignment vertical="top" wrapText="1"/>
      <protection locked="0"/>
    </xf>
    <xf numFmtId="4" fontId="62"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16">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239" noThreeD="1" sel="171" val="15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25"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9" customHeight="1" x14ac:dyDescent="0.2">
      <c r="A1" s="306" t="s">
        <v>0</v>
      </c>
      <c r="C1" s="331"/>
      <c r="D1" s="331"/>
    </row>
    <row r="2" spans="1:4" s="18" customFormat="1" ht="19.149999999999999"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4"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4" t="s">
        <v>1330</v>
      </c>
      <c r="C10" s="205"/>
      <c r="D10" s="205"/>
    </row>
    <row r="11" spans="1:4" s="18" customFormat="1" ht="42.75" customHeight="1" x14ac:dyDescent="0.2">
      <c r="A11" s="294" t="s">
        <v>1331</v>
      </c>
      <c r="C11" s="205"/>
      <c r="D11" s="205"/>
    </row>
    <row r="12" spans="1:4" s="18" customFormat="1" ht="20.45" customHeight="1" x14ac:dyDescent="0.2">
      <c r="A12" s="302" t="s">
        <v>1350</v>
      </c>
      <c r="C12" s="205"/>
      <c r="D12" s="205"/>
    </row>
    <row r="13" spans="1:4" s="18" customFormat="1" ht="23.45" customHeight="1" x14ac:dyDescent="0.2">
      <c r="A13" s="307"/>
      <c r="C13" s="205"/>
      <c r="D13" s="205"/>
    </row>
    <row r="14" spans="1:4" s="18" customFormat="1" ht="18" x14ac:dyDescent="0.2">
      <c r="A14" s="308" t="s">
        <v>5</v>
      </c>
      <c r="C14" s="205"/>
      <c r="D14" s="205"/>
    </row>
    <row r="15" spans="1:4" ht="16.149999999999999" customHeight="1" x14ac:dyDescent="0.2">
      <c r="A15" s="127"/>
      <c r="C15" s="21"/>
    </row>
    <row r="16" spans="1:4" ht="306" x14ac:dyDescent="0.2">
      <c r="A16" s="296" t="s">
        <v>6</v>
      </c>
      <c r="C16" s="21"/>
    </row>
    <row r="17" spans="1:4" ht="17.45" customHeight="1" x14ac:dyDescent="0.2">
      <c r="A17" s="21"/>
      <c r="C17" s="21"/>
    </row>
    <row r="18" spans="1:4" ht="205.1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2"/>
      <c r="D21" s="332"/>
    </row>
    <row r="22" spans="1:4" x14ac:dyDescent="0.2">
      <c r="C22" s="333"/>
      <c r="D22" s="332"/>
    </row>
    <row r="23" spans="1:4" ht="63.75" x14ac:dyDescent="0.2">
      <c r="A23" s="23" t="s">
        <v>1351</v>
      </c>
      <c r="C23" s="255"/>
      <c r="D23" s="256"/>
    </row>
    <row r="24" spans="1:4" ht="12.75" customHeight="1" x14ac:dyDescent="0.2">
      <c r="C24" s="329"/>
      <c r="D24" s="330"/>
    </row>
    <row r="25" spans="1:4" ht="29.45" customHeight="1" x14ac:dyDescent="0.2">
      <c r="A25" s="23" t="s">
        <v>10</v>
      </c>
    </row>
    <row r="26" spans="1:4" ht="13.9"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1337</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9"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15" customHeight="1" x14ac:dyDescent="0.2">
      <c r="A71" s="259"/>
    </row>
    <row r="72" spans="1:1" ht="173.45" customHeight="1" x14ac:dyDescent="0.2">
      <c r="A72" s="309" t="s">
        <v>1361</v>
      </c>
    </row>
    <row r="73" spans="1:1" ht="38.25" x14ac:dyDescent="0.2">
      <c r="A73" s="23" t="s">
        <v>1362</v>
      </c>
    </row>
    <row r="74" spans="1:1" x14ac:dyDescent="0.2">
      <c r="A74" s="25" t="s">
        <v>23</v>
      </c>
    </row>
    <row r="75" spans="1:1" ht="61.9"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5"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9" customHeight="1" x14ac:dyDescent="0.2">
      <c r="A132" s="23" t="s">
        <v>1347</v>
      </c>
    </row>
    <row r="133" spans="1:1" ht="61.5" customHeight="1" x14ac:dyDescent="0.2">
      <c r="A133" s="301" t="s">
        <v>1359</v>
      </c>
    </row>
    <row r="134" spans="1:1" x14ac:dyDescent="0.2">
      <c r="A134" s="260" t="s">
        <v>1360</v>
      </c>
    </row>
    <row r="135" spans="1:1" ht="102" x14ac:dyDescent="0.2">
      <c r="A135" s="301" t="s">
        <v>1348</v>
      </c>
    </row>
    <row r="136" spans="1:1" x14ac:dyDescent="0.2">
      <c r="A136"/>
    </row>
    <row r="137" spans="1:1" ht="71.650000000000006" customHeight="1" x14ac:dyDescent="0.2">
      <c r="A137" s="300"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opLeftCell="A14" zoomScaleNormal="100" workbookViewId="0">
      <selection activeCell="B14" sqref="B14:C14"/>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3" t="str">
        <f>Spolu!C3&amp;", "&amp;Spolu!C6</f>
        <v>Slovenský zväz psích záprahov, M.R.Štefánika 217, Vranov nad Topľou, 093 01</v>
      </c>
      <c r="B1" s="383"/>
      <c r="C1" s="383"/>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4" t="s">
        <v>1251</v>
      </c>
      <c r="F3" s="385"/>
      <c r="N3" s="137" t="str">
        <f t="shared" si="0"/>
        <v>c - príspevok Slovenskému paralympijskému výboru</v>
      </c>
      <c r="O3" s="137" t="s">
        <v>343</v>
      </c>
      <c r="P3" s="137" t="str">
        <f>Spolu!B19</f>
        <v>príspevok Slovenskému paralympijskému výboru</v>
      </c>
    </row>
    <row r="4" spans="1:16" ht="45.75" customHeight="1" x14ac:dyDescent="0.2">
      <c r="E4" s="385"/>
      <c r="F4" s="385"/>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v>46127</v>
      </c>
      <c r="N6" s="137" t="str">
        <f t="shared" si="0"/>
        <v>f - plnenie úloh verejného záujmu v športe</v>
      </c>
      <c r="O6" s="137" t="s">
        <v>349</v>
      </c>
      <c r="P6" s="137" t="str">
        <f>Spolu!B22</f>
        <v>plnenie úloh verejného záujmu v športe</v>
      </c>
    </row>
    <row r="7" spans="1:16" x14ac:dyDescent="0.2">
      <c r="C7" s="138" t="s">
        <v>1256</v>
      </c>
      <c r="E7" s="140" t="s">
        <v>1257</v>
      </c>
      <c r="F7" s="150">
        <v>215.02</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1259</v>
      </c>
      <c r="F8" s="151" t="s">
        <v>923</v>
      </c>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t="s">
        <v>1287</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6" t="s">
        <v>1282</v>
      </c>
      <c r="B12" s="386"/>
      <c r="C12" s="386"/>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215,02 eur z príspevku/dotácie poskytnutého/poskytnutej na úlohy v oblasti športu v roku 2025. Finančné prostriedky vraciame z programu 026 Národný program rozvoja športu v SR.</v>
      </c>
      <c r="B13" s="387"/>
      <c r="C13" s="387"/>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8" t="s">
        <v>1267</v>
      </c>
      <c r="C14" s="389"/>
      <c r="F14" s="311"/>
      <c r="N14" s="137" t="str">
        <f t="shared" si="0"/>
        <v xml:space="preserve">n - </v>
      </c>
      <c r="O14" s="137" t="s">
        <v>364</v>
      </c>
    </row>
    <row r="15" spans="1:16" ht="34.35" customHeight="1" x14ac:dyDescent="0.2">
      <c r="A15" s="139" t="s">
        <v>1284</v>
      </c>
      <c r="B15" s="388" t="s">
        <v>3110</v>
      </c>
      <c r="C15" s="389"/>
      <c r="F15" s="391"/>
      <c r="N15" s="137" t="str">
        <f t="shared" si="0"/>
        <v xml:space="preserve">o - </v>
      </c>
      <c r="O15" s="137" t="s">
        <v>365</v>
      </c>
    </row>
    <row r="16" spans="1:16" x14ac:dyDescent="0.2">
      <c r="A16" s="139" t="s">
        <v>1269</v>
      </c>
      <c r="B16" s="142" t="str">
        <f>F8</f>
        <v>SK61 5600 0000 0012 2522 5002</v>
      </c>
      <c r="C16" s="137"/>
      <c r="F16" s="391"/>
      <c r="N16" s="137" t="str">
        <f t="shared" si="0"/>
        <v xml:space="preserve">p - </v>
      </c>
      <c r="O16" s="137" t="s">
        <v>366</v>
      </c>
    </row>
    <row r="17" spans="1:16" ht="32.1" customHeight="1" x14ac:dyDescent="0.2">
      <c r="A17" s="139" t="s">
        <v>1272</v>
      </c>
      <c r="B17" s="142" t="str">
        <f>F9</f>
        <v>SK62 8180 0000 0070 0069 4120</v>
      </c>
      <c r="C17" s="137"/>
      <c r="F17" s="391"/>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1274</v>
      </c>
      <c r="C19" s="142" t="str">
        <f>Spolu!C4</f>
        <v>37818058</v>
      </c>
      <c r="F19" s="145" t="s">
        <v>1270</v>
      </c>
      <c r="G19" s="207"/>
      <c r="H19" s="146"/>
      <c r="N19" s="137" t="str">
        <f t="shared" si="0"/>
        <v xml:space="preserve"> - </v>
      </c>
    </row>
    <row r="20" spans="1:16" x14ac:dyDescent="0.2">
      <c r="A20" s="139" t="s">
        <v>392</v>
      </c>
      <c r="B20" s="143">
        <f>F6</f>
        <v>46127</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t="s">
        <v>3111</v>
      </c>
      <c r="C23" s="206"/>
      <c r="E23" s="138"/>
      <c r="F23" s="208"/>
      <c r="G23" s="209"/>
      <c r="H23" s="210"/>
      <c r="N23" s="137" t="str">
        <f>O23&amp;" - "&amp;P23</f>
        <v>026 03 - Národné športové projekty</v>
      </c>
      <c r="O23" s="137" t="s">
        <v>321</v>
      </c>
      <c r="P23" s="137" t="s">
        <v>322</v>
      </c>
    </row>
    <row r="24" spans="1:16" ht="39.75" customHeight="1" x14ac:dyDescent="0.2">
      <c r="A24" s="264"/>
      <c r="B24" s="390" t="s">
        <v>1277</v>
      </c>
      <c r="C24" s="390"/>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92" t="s">
        <v>1289</v>
      </c>
      <c r="B2" s="392"/>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4" t="s">
        <v>57</v>
      </c>
      <c r="B1" s="334"/>
      <c r="C1" s="334"/>
      <c r="D1" s="334"/>
      <c r="E1" s="334"/>
      <c r="F1" s="334"/>
      <c r="G1" s="334"/>
      <c r="H1" s="334"/>
      <c r="I1" s="52"/>
      <c r="J1" s="37"/>
    </row>
    <row r="2" spans="1:11" ht="15.75" x14ac:dyDescent="0.25">
      <c r="A2" s="340" t="s">
        <v>58</v>
      </c>
      <c r="B2" s="340"/>
      <c r="C2" s="340"/>
      <c r="D2" s="340"/>
      <c r="E2" s="340"/>
      <c r="F2" s="340"/>
      <c r="G2" s="340"/>
      <c r="H2" s="338" t="str">
        <f>+Doklady!I100</f>
        <v>V4</v>
      </c>
      <c r="I2" s="338"/>
    </row>
    <row r="3" spans="1:11" ht="15" x14ac:dyDescent="0.25">
      <c r="A3" s="40"/>
      <c r="B3" s="40"/>
      <c r="C3" s="40"/>
      <c r="D3" s="40"/>
      <c r="E3" s="40"/>
      <c r="F3" s="40"/>
      <c r="G3" s="40"/>
      <c r="H3" s="339">
        <f>+Doklady!I101</f>
        <v>45961</v>
      </c>
      <c r="I3" s="339"/>
    </row>
    <row r="4" spans="1:11" ht="15.75" customHeight="1" x14ac:dyDescent="0.2">
      <c r="A4" s="41" t="s">
        <v>59</v>
      </c>
      <c r="B4" s="335" t="s">
        <v>60</v>
      </c>
      <c r="C4" s="336"/>
      <c r="D4" s="336"/>
      <c r="E4" s="337"/>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15" priority="2" stopIfTrue="1">
      <formula>$A78&lt;&gt;""</formula>
    </cfRule>
  </conditionalFormatting>
  <conditionalFormatting sqref="A8:I76 I78">
    <cfRule type="expression" dxfId="114" priority="7" stopIfTrue="1">
      <formula>$A8&lt;&gt;""</formula>
    </cfRule>
  </conditionalFormatting>
  <conditionalFormatting sqref="B78:H2888">
    <cfRule type="expression" dxfId="113" priority="3" stopIfTrue="1">
      <formula>$A78&lt;&gt;""</formula>
    </cfRule>
  </conditionalFormatting>
  <conditionalFormatting sqref="D2886:D2913">
    <cfRule type="expression" dxfId="112"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3" t="s">
        <v>311</v>
      </c>
      <c r="B1" s="344"/>
      <c r="C1" s="174">
        <v>46022</v>
      </c>
      <c r="D1" s="26"/>
      <c r="G1" s="252">
        <v>45688</v>
      </c>
    </row>
    <row r="2" spans="1:7" ht="15" x14ac:dyDescent="0.25">
      <c r="A2" s="28"/>
      <c r="B2" s="28"/>
      <c r="G2" s="252">
        <v>45716</v>
      </c>
    </row>
    <row r="3" spans="1:7" ht="14.25" x14ac:dyDescent="0.2">
      <c r="A3" s="30" t="s">
        <v>312</v>
      </c>
      <c r="B3" s="341" t="str">
        <f>INDEX(Adr!B:B,Doklady!B102+1)</f>
        <v>Slovenský zväz psích záprahov</v>
      </c>
      <c r="C3" s="341"/>
      <c r="D3" s="341"/>
      <c r="G3" s="252">
        <v>45747</v>
      </c>
    </row>
    <row r="4" spans="1:7" ht="14.25" x14ac:dyDescent="0.2">
      <c r="A4" s="30" t="s">
        <v>313</v>
      </c>
      <c r="B4" s="29" t="str">
        <f>RIGHT("0000"&amp;INDEX(Adr!A:A,Doklady!B102+1),8)</f>
        <v>37818058</v>
      </c>
      <c r="G4" s="252">
        <v>45777</v>
      </c>
    </row>
    <row r="5" spans="1:7" ht="14.25" x14ac:dyDescent="0.2">
      <c r="A5" s="30" t="s">
        <v>314</v>
      </c>
      <c r="B5" s="29" t="str">
        <f>INDEX(Adr!D:D,Doklady!B102+1)&amp;", "&amp;INDEX(Adr!E:E,Doklady!B102+1)</f>
        <v>M.R.Štefánika 217, Vranov nad Topľou</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23823</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23823</v>
      </c>
      <c r="G15" s="252"/>
    </row>
    <row r="16" spans="1:7" ht="14.25" x14ac:dyDescent="0.2">
      <c r="G16" s="252"/>
    </row>
    <row r="17" spans="1:5" ht="72" customHeight="1" x14ac:dyDescent="0.2">
      <c r="A17" s="342" t="s">
        <v>328</v>
      </c>
      <c r="B17" s="342"/>
      <c r="C17" s="342"/>
      <c r="D17" s="342"/>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zoomScaleNormal="100" workbookViewId="0">
      <selection sqref="A1:I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3" t="s">
        <v>329</v>
      </c>
      <c r="B1" s="353"/>
      <c r="C1" s="353"/>
      <c r="D1" s="353"/>
      <c r="E1" s="353"/>
      <c r="F1" s="353"/>
      <c r="G1" s="353"/>
      <c r="H1" s="353"/>
      <c r="I1" s="353"/>
    </row>
    <row r="2" spans="1:26" ht="7.5" customHeight="1" x14ac:dyDescent="0.2">
      <c r="C2" s="8"/>
      <c r="D2" s="8"/>
      <c r="E2" s="8"/>
      <c r="F2" s="8"/>
      <c r="G2" s="8"/>
      <c r="H2" s="8"/>
      <c r="I2" s="8"/>
    </row>
    <row r="3" spans="1:26" s="9" customFormat="1" ht="26.1" customHeight="1" x14ac:dyDescent="0.2">
      <c r="B3" s="160" t="s">
        <v>59</v>
      </c>
      <c r="C3" s="354" t="str">
        <f>INDEX(Adr!B2:B244,Doklady!B102)</f>
        <v>Slovenský zväz psích záprahov</v>
      </c>
      <c r="D3" s="354"/>
      <c r="E3" s="354"/>
      <c r="F3" s="354"/>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37818058</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M.R.Štefánika 217, Vranov nad Topľou, 093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5" t="s">
        <v>334</v>
      </c>
      <c r="F9" s="356"/>
      <c r="J9" s="8"/>
      <c r="L9" s="118"/>
      <c r="M9" s="118"/>
      <c r="N9" s="118"/>
      <c r="O9" s="118"/>
      <c r="P9" s="118"/>
      <c r="Q9" s="118"/>
      <c r="R9" s="118"/>
      <c r="S9" s="118"/>
    </row>
    <row r="10" spans="1:26" ht="18" x14ac:dyDescent="0.25">
      <c r="A10" s="69" t="s">
        <v>317</v>
      </c>
      <c r="B10" s="70" t="s">
        <v>318</v>
      </c>
      <c r="C10" s="126">
        <f>SUMIF(FP!J:J,Doklady!$B$1&amp;A10,FP!D:D)</f>
        <v>0</v>
      </c>
      <c r="D10" s="126">
        <f>C10-E10</f>
        <v>0</v>
      </c>
      <c r="E10" s="346">
        <f>SUMIF(K:K,A10,I:I)</f>
        <v>0</v>
      </c>
      <c r="F10" s="347"/>
      <c r="L10" s="120" t="s">
        <v>335</v>
      </c>
      <c r="M10" s="118"/>
      <c r="N10" s="118"/>
      <c r="O10" s="118"/>
      <c r="P10" s="118"/>
      <c r="Q10" s="118"/>
      <c r="R10" s="118"/>
      <c r="S10" s="118"/>
    </row>
    <row r="11" spans="1:26" ht="18" x14ac:dyDescent="0.25">
      <c r="A11" s="69" t="s">
        <v>319</v>
      </c>
      <c r="B11" s="70" t="s">
        <v>320</v>
      </c>
      <c r="C11" s="126">
        <f>SUMIF(FP!J:J,Doklady!$B$1&amp;A11,FP!D:D)</f>
        <v>23823</v>
      </c>
      <c r="D11" s="126">
        <f>+C11-E11</f>
        <v>23607.980000000003</v>
      </c>
      <c r="E11" s="357">
        <f>+I39-I42+I44-I47</f>
        <v>215.0199999999968</v>
      </c>
      <c r="F11" s="358"/>
      <c r="J11" s="176"/>
      <c r="L11" s="161" t="str">
        <f>L41</f>
        <v>a - psie záprahy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46">
        <f>SUMIF(K:K,A12,I:I)</f>
        <v>0</v>
      </c>
      <c r="F12" s="347"/>
      <c r="J12" s="177"/>
      <c r="L12" s="161" t="str">
        <f>L42</f>
        <v>a - psie záprahy - kapitálové transfery</v>
      </c>
      <c r="N12" s="118"/>
      <c r="O12" s="118"/>
      <c r="P12" s="118"/>
      <c r="Q12" s="118"/>
      <c r="R12" s="118"/>
      <c r="S12" s="118"/>
    </row>
    <row r="13" spans="1:26" ht="18" x14ac:dyDescent="0.25">
      <c r="A13" s="69" t="s">
        <v>323</v>
      </c>
      <c r="B13" s="70" t="s">
        <v>324</v>
      </c>
      <c r="C13" s="126">
        <f>SUMIF(FP!J:J,Doklady!$B$1&amp;A13,FP!D:D)</f>
        <v>0</v>
      </c>
      <c r="D13" s="126">
        <f>C13-E13</f>
        <v>0</v>
      </c>
      <c r="E13" s="346">
        <f>SUMIF(K:K,A13,I:I)</f>
        <v>0</v>
      </c>
      <c r="F13" s="34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9">
        <f>SUMIF(K:K,A14,I:I)</f>
        <v>0</v>
      </c>
      <c r="F14" s="360"/>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6" t="s">
        <v>337</v>
      </c>
      <c r="C16" s="367"/>
      <c r="D16" s="367"/>
      <c r="E16" s="367"/>
      <c r="F16" s="367"/>
      <c r="G16" s="367"/>
      <c r="H16" s="36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1" t="s">
        <v>340</v>
      </c>
      <c r="C17" s="361"/>
      <c r="D17" s="361"/>
      <c r="E17" s="361"/>
      <c r="F17" s="361"/>
      <c r="G17" s="361"/>
      <c r="H17" s="361"/>
      <c r="I17" s="73">
        <f>SUMIF(FP!I:I,Doklady!$B$1&amp;A17,FP!D:D)</f>
        <v>23823</v>
      </c>
      <c r="T17" s="86"/>
    </row>
    <row r="18" spans="1:20" x14ac:dyDescent="0.2">
      <c r="A18" s="135" t="s">
        <v>341</v>
      </c>
      <c r="B18" s="361" t="s">
        <v>342</v>
      </c>
      <c r="C18" s="361"/>
      <c r="D18" s="361"/>
      <c r="E18" s="361"/>
      <c r="F18" s="361"/>
      <c r="G18" s="361"/>
      <c r="H18" s="361"/>
      <c r="I18" s="73">
        <f>SUMIF(FP!I:I,Doklady!$B$1&amp;A18,FP!D:D)</f>
        <v>0</v>
      </c>
    </row>
    <row r="19" spans="1:20" x14ac:dyDescent="0.2">
      <c r="A19" s="115" t="s">
        <v>343</v>
      </c>
      <c r="B19" s="361" t="s">
        <v>344</v>
      </c>
      <c r="C19" s="361"/>
      <c r="D19" s="361"/>
      <c r="E19" s="361"/>
      <c r="F19" s="361"/>
      <c r="G19" s="361"/>
      <c r="H19" s="361"/>
      <c r="I19" s="73">
        <f>SUMIF(FP!I:I,Doklady!$B$1&amp;A19,FP!D:D)</f>
        <v>0</v>
      </c>
    </row>
    <row r="20" spans="1:20" x14ac:dyDescent="0.2">
      <c r="A20" s="135" t="s">
        <v>345</v>
      </c>
      <c r="B20" s="350" t="s">
        <v>346</v>
      </c>
      <c r="C20" s="351"/>
      <c r="D20" s="351"/>
      <c r="E20" s="351"/>
      <c r="F20" s="351"/>
      <c r="G20" s="351"/>
      <c r="H20" s="352"/>
      <c r="I20" s="73">
        <f>SUMIF(FP!I:I,Doklady!$B$1&amp;A20,FP!D:D)</f>
        <v>0</v>
      </c>
      <c r="T20" s="86"/>
    </row>
    <row r="21" spans="1:20" x14ac:dyDescent="0.2">
      <c r="A21" s="115" t="s">
        <v>347</v>
      </c>
      <c r="B21" s="350" t="s">
        <v>348</v>
      </c>
      <c r="C21" s="351"/>
      <c r="D21" s="351"/>
      <c r="E21" s="351"/>
      <c r="F21" s="351"/>
      <c r="G21" s="351"/>
      <c r="H21" s="352"/>
      <c r="I21" s="73">
        <f>SUMIF(FP!I:I,Doklady!$B$1&amp;A21,FP!D:D)</f>
        <v>0</v>
      </c>
      <c r="T21" s="86"/>
    </row>
    <row r="22" spans="1:20" x14ac:dyDescent="0.2">
      <c r="A22" s="135" t="s">
        <v>349</v>
      </c>
      <c r="B22" s="369" t="s">
        <v>350</v>
      </c>
      <c r="C22" s="370"/>
      <c r="D22" s="370"/>
      <c r="E22" s="370"/>
      <c r="F22" s="370"/>
      <c r="G22" s="370"/>
      <c r="H22" s="371"/>
      <c r="I22" s="73">
        <f>SUMIF(FP!I:I,Doklady!$B$1&amp;A22,FP!D:D)</f>
        <v>0</v>
      </c>
      <c r="T22" s="86"/>
    </row>
    <row r="23" spans="1:20" x14ac:dyDescent="0.2">
      <c r="A23" s="115" t="s">
        <v>351</v>
      </c>
      <c r="B23" s="350" t="s">
        <v>352</v>
      </c>
      <c r="C23" s="351"/>
      <c r="D23" s="351"/>
      <c r="E23" s="351"/>
      <c r="F23" s="351"/>
      <c r="G23" s="351"/>
      <c r="H23" s="352"/>
      <c r="I23" s="73">
        <f>SUMIF(FP!I:I,Doklady!$B$1&amp;A23,FP!D:D)</f>
        <v>0</v>
      </c>
      <c r="T23" s="86"/>
    </row>
    <row r="24" spans="1:20" x14ac:dyDescent="0.2">
      <c r="A24" s="135" t="s">
        <v>353</v>
      </c>
      <c r="B24" s="350" t="s">
        <v>354</v>
      </c>
      <c r="C24" s="351"/>
      <c r="D24" s="351"/>
      <c r="E24" s="351"/>
      <c r="F24" s="351"/>
      <c r="G24" s="351"/>
      <c r="H24" s="352"/>
      <c r="I24" s="73">
        <f>SUMIF(FP!I:I,Doklady!$B$1&amp;A24,FP!D:D)</f>
        <v>0</v>
      </c>
      <c r="T24" s="86"/>
    </row>
    <row r="25" spans="1:20" x14ac:dyDescent="0.2">
      <c r="A25" s="115" t="s">
        <v>355</v>
      </c>
      <c r="B25" s="362" t="s">
        <v>2234</v>
      </c>
      <c r="C25" s="363"/>
      <c r="D25" s="363"/>
      <c r="E25" s="363"/>
      <c r="F25" s="363"/>
      <c r="G25" s="363"/>
      <c r="H25" s="364"/>
      <c r="I25" s="73">
        <f>SUMIF(FP!I:I,Doklady!$B$1&amp;A25,FP!D:D)</f>
        <v>0</v>
      </c>
      <c r="T25" s="86"/>
    </row>
    <row r="26" spans="1:20" x14ac:dyDescent="0.2">
      <c r="A26" s="135" t="s">
        <v>356</v>
      </c>
      <c r="B26" s="350" t="s">
        <v>357</v>
      </c>
      <c r="C26" s="351"/>
      <c r="D26" s="351"/>
      <c r="E26" s="351"/>
      <c r="F26" s="351"/>
      <c r="G26" s="351"/>
      <c r="H26" s="352"/>
      <c r="I26" s="73">
        <f>SUMIF(FP!I:I,Doklady!$B$1&amp;A26,FP!D:D)</f>
        <v>0</v>
      </c>
      <c r="T26" s="86"/>
    </row>
    <row r="27" spans="1:20" x14ac:dyDescent="0.2">
      <c r="A27" s="115" t="s">
        <v>358</v>
      </c>
      <c r="B27" s="350" t="s">
        <v>359</v>
      </c>
      <c r="C27" s="351"/>
      <c r="D27" s="351"/>
      <c r="E27" s="351"/>
      <c r="F27" s="351"/>
      <c r="G27" s="351"/>
      <c r="H27" s="352"/>
      <c r="I27" s="73">
        <f>SUMIF(FP!I:I,Doklady!$B$1&amp;A27,FP!D:D)</f>
        <v>0</v>
      </c>
      <c r="T27" s="86"/>
    </row>
    <row r="28" spans="1:20" x14ac:dyDescent="0.2">
      <c r="A28" s="135" t="s">
        <v>360</v>
      </c>
      <c r="B28" s="350" t="s">
        <v>2988</v>
      </c>
      <c r="C28" s="351"/>
      <c r="D28" s="351"/>
      <c r="E28" s="351"/>
      <c r="F28" s="351"/>
      <c r="G28" s="351"/>
      <c r="H28" s="352"/>
      <c r="I28" s="73">
        <f>SUMIF(FP!I:I,Doklady!$B$1&amp;A28,FP!D:D)</f>
        <v>0</v>
      </c>
      <c r="T28" s="86"/>
    </row>
    <row r="29" spans="1:20" x14ac:dyDescent="0.2">
      <c r="A29" s="115" t="s">
        <v>362</v>
      </c>
      <c r="B29" s="350" t="s">
        <v>363</v>
      </c>
      <c r="C29" s="351"/>
      <c r="D29" s="351"/>
      <c r="E29" s="351"/>
      <c r="F29" s="351"/>
      <c r="G29" s="351"/>
      <c r="H29" s="352"/>
      <c r="I29" s="73">
        <f>SUMIF(FP!I:I,Doklady!$B$1&amp;A29,FP!D:D)</f>
        <v>0</v>
      </c>
      <c r="T29" s="86"/>
    </row>
    <row r="30" spans="1:20" hidden="1" x14ac:dyDescent="0.2">
      <c r="A30" s="135" t="s">
        <v>364</v>
      </c>
      <c r="B30" s="350"/>
      <c r="C30" s="351"/>
      <c r="D30" s="351"/>
      <c r="E30" s="351"/>
      <c r="F30" s="351"/>
      <c r="G30" s="351"/>
      <c r="H30" s="352"/>
      <c r="I30" s="73">
        <f>SUMIF(FP!I:I,Doklady!$B$1&amp;A30,FP!D:D)</f>
        <v>0</v>
      </c>
      <c r="T30" s="86"/>
    </row>
    <row r="31" spans="1:20" hidden="1" x14ac:dyDescent="0.2">
      <c r="A31" s="115" t="s">
        <v>365</v>
      </c>
      <c r="B31" s="350"/>
      <c r="C31" s="351"/>
      <c r="D31" s="351"/>
      <c r="E31" s="351"/>
      <c r="F31" s="351"/>
      <c r="G31" s="351"/>
      <c r="H31" s="352"/>
      <c r="I31" s="73">
        <f>SUMIF(FP!I:I,Doklady!$B$1&amp;A31,FP!D:D)</f>
        <v>0</v>
      </c>
      <c r="T31" s="86"/>
    </row>
    <row r="32" spans="1:20" hidden="1" x14ac:dyDescent="0.2">
      <c r="A32" s="135" t="s">
        <v>366</v>
      </c>
      <c r="B32" s="372"/>
      <c r="C32" s="373"/>
      <c r="D32" s="373"/>
      <c r="E32" s="373"/>
      <c r="F32" s="373"/>
      <c r="G32" s="373"/>
      <c r="H32" s="374"/>
      <c r="I32" s="73">
        <f>SUMIF(FP!I:I,Doklady!$B$1&amp;A32,FP!D:D)</f>
        <v>0</v>
      </c>
      <c r="T32" s="86"/>
    </row>
    <row r="33" spans="1:21" hidden="1" x14ac:dyDescent="0.2">
      <c r="A33" s="115" t="s">
        <v>367</v>
      </c>
      <c r="B33" s="372"/>
      <c r="C33" s="373"/>
      <c r="D33" s="373"/>
      <c r="E33" s="373"/>
      <c r="F33" s="373"/>
      <c r="G33" s="373"/>
      <c r="H33" s="374"/>
      <c r="I33" s="73">
        <f>SUMIF(FP!I:I,Doklady!$B$1&amp;A33,FP!D:D)</f>
        <v>0</v>
      </c>
      <c r="T33" s="86"/>
    </row>
    <row r="34" spans="1:21" hidden="1" x14ac:dyDescent="0.2">
      <c r="A34" s="135" t="s">
        <v>368</v>
      </c>
      <c r="B34" s="375"/>
      <c r="C34" s="375"/>
      <c r="D34" s="375"/>
      <c r="E34" s="375"/>
      <c r="F34" s="375"/>
      <c r="G34" s="375"/>
      <c r="H34" s="37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psie záprahy</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4764.6000000000004</v>
      </c>
      <c r="D39" s="78">
        <f>I39*0.2</f>
        <v>4764.6000000000004</v>
      </c>
      <c r="E39" s="78">
        <f>I39*0.25</f>
        <v>5955.75</v>
      </c>
      <c r="F39" s="78">
        <f>+I39*0.15</f>
        <v>3573.45</v>
      </c>
      <c r="G39" s="78">
        <f>+MAX(I39-C39-D39-E39-F39-H39,0)</f>
        <v>4764.6000000000013</v>
      </c>
      <c r="H39" s="78">
        <f>+IFERROR(VLOOKUP(K40&amp;" - kapitálové transfery",B$53:C$90,2,0),0)</f>
        <v>0</v>
      </c>
      <c r="I39" s="73">
        <f>SUMIF(FP!K:K,K40,FP!D:D)</f>
        <v>23823</v>
      </c>
      <c r="L39" s="84">
        <f>COUNTIF(FP!N:N,Doklady!B1&amp;"aK")</f>
        <v>0</v>
      </c>
      <c r="T39" s="86"/>
    </row>
    <row r="40" spans="1:21" x14ac:dyDescent="0.2">
      <c r="A40" s="115" t="s">
        <v>339</v>
      </c>
      <c r="B40" s="116" t="s">
        <v>373</v>
      </c>
      <c r="C40" s="78">
        <f>DSUM(Doklady!A103:J9981,"GGG",Spolu!L40:M42)</f>
        <v>4781</v>
      </c>
      <c r="D40" s="78">
        <f>DSUM(Doklady!A103:J9981,"GGG",Spolu!N40:O42)</f>
        <v>4837.1000000000004</v>
      </c>
      <c r="E40" s="78">
        <f>DSUM(Doklady!A103:J9981,"GGG",Spolu!P40:Q42)</f>
        <v>8705.69</v>
      </c>
      <c r="F40" s="78">
        <f>DSUM(Doklady!A103:J9981,"GGG",Spolu!R40:S42)</f>
        <v>3147.9</v>
      </c>
      <c r="G40" s="78">
        <f>DSUM(Doklady!A103:J9981,"GGG",Spolu!T40:U42)-H40</f>
        <v>2136.29</v>
      </c>
      <c r="H40" s="78">
        <f>+IFERROR(VLOOKUP(K40&amp;" - kapitálové transfery",B$53:D$90,3,0),0)</f>
        <v>0</v>
      </c>
      <c r="I40" s="73">
        <f>+C40+D40+E40+F40+G40+H40</f>
        <v>23607.980000000003</v>
      </c>
      <c r="J40" s="218" t="str">
        <f>+K45</f>
        <v>.</v>
      </c>
      <c r="K40" s="218" t="str">
        <f>IF(L38&gt;0,INDEX(FP!K:K,Doklady!B2),".")</f>
        <v>psie záprahy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215.0199999999968</v>
      </c>
      <c r="J41" s="219">
        <f>+K46</f>
        <v>0</v>
      </c>
      <c r="K41" s="219">
        <f>+I41-H41</f>
        <v>215.0199999999968</v>
      </c>
      <c r="L41" s="161" t="str">
        <f>IF(L38&gt;0,"a - "&amp;INDEX(FP!C:C,Doklady!B2),2)</f>
        <v>a - psie záprahy - bežné transfery</v>
      </c>
      <c r="M41" s="120">
        <v>1</v>
      </c>
      <c r="N41" s="161" t="str">
        <f>+L41</f>
        <v>a - psie záprahy - bežné transfery</v>
      </c>
      <c r="O41" s="120">
        <v>2</v>
      </c>
      <c r="P41" s="161" t="str">
        <f>+L41</f>
        <v>a - psie záprahy - bežné transfery</v>
      </c>
      <c r="Q41" s="120">
        <v>3</v>
      </c>
      <c r="R41" s="161" t="str">
        <f>+L41</f>
        <v>a - psie záprahy - bežné transfery</v>
      </c>
      <c r="S41" s="120">
        <v>4</v>
      </c>
      <c r="T41" s="161" t="str">
        <f>+L41</f>
        <v>a - psie záprahy - bežné transfery</v>
      </c>
      <c r="U41" s="120">
        <v>5</v>
      </c>
    </row>
    <row r="42" spans="1:21" ht="10.5" customHeight="1" x14ac:dyDescent="0.2">
      <c r="A42" s="115" t="s">
        <v>339</v>
      </c>
      <c r="B42" s="116" t="s">
        <v>376</v>
      </c>
      <c r="C42" s="73">
        <f>+C40</f>
        <v>4781</v>
      </c>
      <c r="D42" s="216">
        <f>+D40</f>
        <v>4837.1000000000004</v>
      </c>
      <c r="E42" s="216">
        <f>+E40</f>
        <v>8705.69</v>
      </c>
      <c r="F42" s="216">
        <f>+MIN(F39:F40)</f>
        <v>3147.9</v>
      </c>
      <c r="G42" s="216">
        <f>+MIN(G39+MAX(F39-F40,0)-MAX(E40-E39,0)-MAX(D40-D39,0)-MAX(C40-C39,0),G40)</f>
        <v>2136.29</v>
      </c>
      <c r="H42" s="216">
        <f>+MIN(H39:H40)</f>
        <v>0</v>
      </c>
      <c r="I42" s="73">
        <f>+C42+D42+E42+MIN(F39:F40)+G42+H42</f>
        <v>23607.980000000003</v>
      </c>
      <c r="J42" s="219">
        <f>+K47</f>
        <v>0</v>
      </c>
      <c r="K42" s="219">
        <f>+I42-H42</f>
        <v>23607.980000000003</v>
      </c>
      <c r="L42" s="161" t="str">
        <f>+SUBSTITUTE(L41,"bežné","kapitálové")</f>
        <v>a - psie záprahy - kapitálové transfery</v>
      </c>
      <c r="M42" s="120">
        <v>1</v>
      </c>
      <c r="N42" s="161" t="str">
        <f>+L42</f>
        <v>a - psie záprahy - kapitálové transfery</v>
      </c>
      <c r="O42" s="120">
        <v>2</v>
      </c>
      <c r="P42" s="161" t="str">
        <f>+L42</f>
        <v>a - psie záprahy - kapitálové transfery</v>
      </c>
      <c r="Q42" s="120">
        <v>3</v>
      </c>
      <c r="R42" s="161" t="str">
        <f>+L42</f>
        <v>a - psie záprahy - kapitálové transfery</v>
      </c>
      <c r="S42" s="120">
        <v>4</v>
      </c>
      <c r="T42" s="161" t="str">
        <f>+L42</f>
        <v>a - psie záprahy - kapitálové transfery</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DSUM(Doklady!A103:J9981,"GGG",Spolu!L45:M47)</f>
        <v>0</v>
      </c>
      <c r="D45" s="78">
        <f>DSUM(Doklady!A103:J9981,"GGG",Spolu!N45:O47)</f>
        <v>0</v>
      </c>
      <c r="E45" s="78">
        <f>DSUM(Doklady!A103:J9981,"GGG",Spolu!P45:Q47)</f>
        <v>0</v>
      </c>
      <c r="F45" s="78">
        <f>DSUM(Doklady!A103:J9981,"GGG",Spolu!R45:S47)</f>
        <v>0</v>
      </c>
      <c r="G45" s="78">
        <f>DSUM(Doklady!A103:J9981,"GGG",Spolu!T45:U47)-H45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8"/>
      <c r="B50" s="349"/>
      <c r="C50" s="349"/>
      <c r="D50" s="349"/>
      <c r="E50" s="349"/>
      <c r="F50" s="349"/>
      <c r="G50" s="349"/>
      <c r="H50" s="349"/>
      <c r="I50" s="34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psie záprahy - bežné transfery</v>
      </c>
      <c r="C53" s="73">
        <f>IF(A53&lt;&gt;"",INDEX(FP!D:D,Doklady!B$2+(ROW()-53)),"")</f>
        <v>23823</v>
      </c>
      <c r="D53" s="73">
        <f>IF(A53&lt;&gt;"",Doklady!I1-Doklady!J1,"")</f>
        <v>23607.980000000007</v>
      </c>
      <c r="E53" s="73">
        <f>IF(A53&lt;&gt;"",MIN(D53,C53)*Doklady!C1/(1-Doklady!C1),"")</f>
        <v>0</v>
      </c>
      <c r="F53" s="71">
        <f>IF(A53&lt;&gt;"",Doklady!J1,"")</f>
        <v>0</v>
      </c>
      <c r="G53" s="73">
        <f>+IFERROR(HLOOKUP(IF(RIGHT(B53,15)="bežné transfery",LEFT(B53,LEN(B53)-18),0),$J$40:$K$42,3,0),MIN(C53,D53))</f>
        <v>23607.980000000003</v>
      </c>
      <c r="H53" s="71"/>
      <c r="I53" s="73">
        <f>IF(A53&lt;&gt;"",MAX(IF(G53&lt;C53,C53-G53,0)+IF(F53&lt;E53,E53-F53,0),0),0)</f>
        <v>215.0199999999968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23823</v>
      </c>
      <c r="D130" s="228">
        <f t="shared" ref="D130:I130" si="9">SUM(D53:D129)</f>
        <v>23607.980000000007</v>
      </c>
      <c r="E130" s="228">
        <f t="shared" si="9"/>
        <v>0</v>
      </c>
      <c r="F130" s="228">
        <f t="shared" si="9"/>
        <v>0</v>
      </c>
      <c r="G130" s="228">
        <f t="shared" si="9"/>
        <v>23607.980000000003</v>
      </c>
      <c r="H130" s="228">
        <f t="shared" si="9"/>
        <v>0</v>
      </c>
      <c r="I130" s="228">
        <f t="shared" si="9"/>
        <v>215.0199999999968</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3113</v>
      </c>
      <c r="B139" s="9"/>
      <c r="C139" s="74"/>
      <c r="D139" s="74"/>
      <c r="E139" s="74"/>
      <c r="F139" s="74"/>
      <c r="G139" s="74"/>
      <c r="H139" s="74"/>
      <c r="I139" s="74"/>
      <c r="J139" s="85"/>
    </row>
    <row r="140" spans="1:26" ht="12.75" x14ac:dyDescent="0.2">
      <c r="A140" s="9"/>
      <c r="B140" s="279"/>
      <c r="C140" s="229"/>
      <c r="D140" s="365" t="s">
        <v>3111</v>
      </c>
      <c r="E140" s="365"/>
      <c r="F140" s="365"/>
      <c r="G140" s="365"/>
      <c r="H140" s="365"/>
      <c r="I140" s="365"/>
      <c r="J140" s="85"/>
    </row>
    <row r="141" spans="1:26" ht="68.25" customHeight="1" x14ac:dyDescent="0.2">
      <c r="A141" s="9"/>
      <c r="B141" s="281" t="s">
        <v>3112</v>
      </c>
      <c r="C141" s="214"/>
      <c r="D141" s="345" t="s">
        <v>393</v>
      </c>
      <c r="E141" s="345"/>
      <c r="F141" s="345"/>
      <c r="G141" s="345"/>
      <c r="H141" s="345"/>
      <c r="I141" s="345"/>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11" priority="43" stopIfTrue="1" operator="lessThanOrEqual">
      <formula>0</formula>
    </cfRule>
    <cfRule type="cellIs" dxfId="110" priority="44" stopIfTrue="1" operator="greaterThan">
      <formula>0</formula>
    </cfRule>
  </conditionalFormatting>
  <conditionalFormatting sqref="D53:D129">
    <cfRule type="expression" dxfId="109" priority="31" stopIfTrue="1">
      <formula>$C53=$D53</formula>
    </cfRule>
    <cfRule type="expression" dxfId="108" priority="33" stopIfTrue="1">
      <formula>$C53&lt;&gt;$D53</formula>
    </cfRule>
  </conditionalFormatting>
  <conditionalFormatting sqref="E9:F9">
    <cfRule type="expression" dxfId="107" priority="38" stopIfTrue="1">
      <formula>SUM($E$10:$F$14)&gt;0</formula>
    </cfRule>
  </conditionalFormatting>
  <conditionalFormatting sqref="G53:G129">
    <cfRule type="expression" dxfId="106" priority="13" stopIfTrue="1">
      <formula>$C53=$G53</formula>
    </cfRule>
    <cfRule type="expression" dxfId="105" priority="14" stopIfTrue="1">
      <formula>$C53&lt;&gt;$G53</formula>
    </cfRule>
  </conditionalFormatting>
  <conditionalFormatting sqref="I42">
    <cfRule type="cellIs" dxfId="104" priority="1" stopIfTrue="1" operator="greaterThan">
      <formula>0</formula>
    </cfRule>
  </conditionalFormatting>
  <conditionalFormatting sqref="I47">
    <cfRule type="cellIs" dxfId="103" priority="15" stopIfTrue="1" operator="greaterThan">
      <formula>0</formula>
    </cfRule>
  </conditionalFormatting>
  <conditionalFormatting sqref="I53:I129">
    <cfRule type="cellIs" dxfId="102" priority="40" stopIfTrue="1" operator="equal">
      <formula>0</formula>
    </cfRule>
    <cfRule type="cellIs" dxfId="101"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4981"/>
  <sheetViews>
    <sheetView topLeftCell="A148" zoomScaleNormal="100" workbookViewId="0">
      <selection activeCell="I158" sqref="I15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8.85546875" style="91" customWidth="1"/>
    <col min="12" max="25" width="5.5703125" style="90" customWidth="1"/>
    <col min="26" max="16384" width="11.42578125" style="8"/>
  </cols>
  <sheetData>
    <row r="1" spans="1:25" s="6" customFormat="1" ht="12" hidden="1" thickBot="1" x14ac:dyDescent="0.25">
      <c r="A1" s="231" t="str">
        <f>IF(ROW()&lt;=B$3,INDEX(FP!F:F,B$2+ROW()-1)&amp;" - "&amp;INDEX(FP!C:C,B$2+ROW()-1),"")</f>
        <v>a - psie záprahy - bežné transfery</v>
      </c>
      <c r="B1" s="232" t="str">
        <f>INDEX(Adr!A:A,B102+1)</f>
        <v>37818058</v>
      </c>
      <c r="C1" s="233">
        <f>IF(ROW()&lt;=B$3,INDEX(FP!E:E,B$2+ROW()-1),"")</f>
        <v>0</v>
      </c>
      <c r="D1" s="234" t="str">
        <f>IF(ROW()&lt;=B$3,INDEX(FP!F:F,B$2+ROW()-1),"")</f>
        <v>a</v>
      </c>
      <c r="E1" s="234"/>
      <c r="F1" s="234" t="str">
        <f>IF(ROW()&lt;=B$3,INDEX(FP!G:G,B$2+ROW()-1),"")</f>
        <v>026 02</v>
      </c>
      <c r="G1" s="234"/>
      <c r="H1" s="235" t="str">
        <f>IF(ROW()&lt;=B$3,INDEX(FP!C:C,B$2+ROW()-1),"")</f>
        <v>psie záprahy - bežné transfery</v>
      </c>
      <c r="I1" s="236">
        <f t="shared" ref="I1:I32" si="0">IF(ROW()&lt;=B$3,SUMIF(A$107:A$10023,A1,I$107:I$10023),"")</f>
        <v>23607.980000000007</v>
      </c>
      <c r="J1" s="236">
        <f t="shared" ref="J1:J32" si="1">IF(ROW()&lt;=B$3,SUMIFS(I$103:I$50023,A$103:A$50023,K1,J$103:J$50023,L1),"")</f>
        <v>0</v>
      </c>
      <c r="K1" s="110"/>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400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2">IF(ROW()&lt;=B$3,SUMIF(A$107:A$10023,A33,I$107:I$10023),"")</f>
        <v/>
      </c>
      <c r="J33" s="236" t="str">
        <f t="shared" ref="J33:J64" si="3">IF(ROW()&lt;=B$3,SUMIFS(I$103:I$50023,A$103:A$50023,K33,J$103:J$50023,L33),"")</f>
        <v/>
      </c>
      <c r="K33" s="110"/>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2"/>
        <v/>
      </c>
      <c r="J34" s="236" t="str">
        <f t="shared" si="3"/>
        <v/>
      </c>
      <c r="K34" s="110"/>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2"/>
        <v/>
      </c>
      <c r="J35" s="236" t="str">
        <f t="shared" si="3"/>
        <v/>
      </c>
      <c r="K35" s="110"/>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2"/>
        <v/>
      </c>
      <c r="J36" s="236" t="str">
        <f t="shared" si="3"/>
        <v/>
      </c>
      <c r="K36" s="110"/>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2"/>
        <v/>
      </c>
      <c r="J37" s="236" t="str">
        <f t="shared" si="3"/>
        <v/>
      </c>
      <c r="K37" s="110"/>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2"/>
        <v/>
      </c>
      <c r="J38" s="236" t="str">
        <f t="shared" si="3"/>
        <v/>
      </c>
      <c r="K38" s="110"/>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2"/>
        <v/>
      </c>
      <c r="J39" s="236" t="str">
        <f t="shared" si="3"/>
        <v/>
      </c>
      <c r="K39" s="110"/>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2"/>
        <v/>
      </c>
      <c r="J40" s="236" t="str">
        <f t="shared" si="3"/>
        <v/>
      </c>
      <c r="K40" s="110"/>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2"/>
        <v/>
      </c>
      <c r="J41" s="236" t="str">
        <f t="shared" si="3"/>
        <v/>
      </c>
      <c r="K41" s="110"/>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2"/>
        <v/>
      </c>
      <c r="J42" s="236" t="str">
        <f t="shared" si="3"/>
        <v/>
      </c>
      <c r="K42" s="110"/>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2"/>
        <v/>
      </c>
      <c r="J43" s="236" t="str">
        <f t="shared" si="3"/>
        <v/>
      </c>
      <c r="K43" s="110"/>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2"/>
        <v/>
      </c>
      <c r="J44" s="236" t="str">
        <f t="shared" si="3"/>
        <v/>
      </c>
      <c r="K44" s="110"/>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2"/>
        <v/>
      </c>
      <c r="J45" s="236" t="str">
        <f t="shared" si="3"/>
        <v/>
      </c>
      <c r="K45" s="110"/>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2"/>
        <v/>
      </c>
      <c r="J46" s="236" t="str">
        <f t="shared" si="3"/>
        <v/>
      </c>
      <c r="K46" s="110"/>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2"/>
        <v/>
      </c>
      <c r="J47" s="236" t="str">
        <f t="shared" si="3"/>
        <v/>
      </c>
      <c r="K47" s="110"/>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2"/>
        <v/>
      </c>
      <c r="J48" s="236" t="str">
        <f t="shared" si="3"/>
        <v/>
      </c>
      <c r="K48" s="110"/>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2"/>
        <v/>
      </c>
      <c r="J49" s="236" t="str">
        <f t="shared" si="3"/>
        <v/>
      </c>
      <c r="K49" s="110"/>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2"/>
        <v/>
      </c>
      <c r="J50" s="236" t="str">
        <f t="shared" si="3"/>
        <v/>
      </c>
      <c r="K50" s="110"/>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2"/>
        <v/>
      </c>
      <c r="J51" s="236" t="str">
        <f t="shared" si="3"/>
        <v/>
      </c>
      <c r="K51" s="110"/>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2"/>
        <v/>
      </c>
      <c r="J52" s="236" t="str">
        <f t="shared" si="3"/>
        <v/>
      </c>
      <c r="K52" s="110"/>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2"/>
        <v/>
      </c>
      <c r="J53" s="236" t="str">
        <f t="shared" si="3"/>
        <v/>
      </c>
      <c r="K53" s="110"/>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2"/>
        <v/>
      </c>
      <c r="J54" s="236" t="str">
        <f t="shared" si="3"/>
        <v/>
      </c>
      <c r="K54" s="110"/>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2"/>
        <v/>
      </c>
      <c r="J55" s="236" t="str">
        <f t="shared" si="3"/>
        <v/>
      </c>
      <c r="K55" s="110"/>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2"/>
        <v/>
      </c>
      <c r="J56" s="236" t="str">
        <f t="shared" si="3"/>
        <v/>
      </c>
      <c r="K56" s="110"/>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2"/>
        <v/>
      </c>
      <c r="J57" s="236" t="str">
        <f t="shared" si="3"/>
        <v/>
      </c>
      <c r="K57" s="110"/>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2"/>
        <v/>
      </c>
      <c r="J58" s="236" t="str">
        <f t="shared" si="3"/>
        <v/>
      </c>
      <c r="K58" s="110"/>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2"/>
        <v/>
      </c>
      <c r="J59" s="236" t="str">
        <f t="shared" si="3"/>
        <v/>
      </c>
      <c r="K59" s="110"/>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2"/>
        <v/>
      </c>
      <c r="J60" s="236" t="str">
        <f t="shared" si="3"/>
        <v/>
      </c>
      <c r="K60" s="110"/>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2"/>
        <v/>
      </c>
      <c r="J61" s="236" t="str">
        <f t="shared" si="3"/>
        <v/>
      </c>
      <c r="K61" s="110"/>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2"/>
        <v/>
      </c>
      <c r="J62" s="236" t="str">
        <f t="shared" si="3"/>
        <v/>
      </c>
      <c r="K62" s="110"/>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2"/>
        <v/>
      </c>
      <c r="J63" s="236" t="str">
        <f t="shared" si="3"/>
        <v/>
      </c>
      <c r="K63" s="110"/>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2"/>
        <v/>
      </c>
      <c r="J64" s="236" t="str">
        <f t="shared" si="3"/>
        <v/>
      </c>
      <c r="K64" s="110"/>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4">IF(ROW()&lt;=B$3,SUMIF(A$107:A$10023,A65,I$107:I$10023),"")</f>
        <v/>
      </c>
      <c r="J65" s="236" t="str">
        <f t="shared" ref="J65:J96" si="5">IF(ROW()&lt;=B$3,SUMIFS(I$103:I$50023,A$103:A$50023,K65,J$103:J$50023,L65),"")</f>
        <v/>
      </c>
      <c r="K65" s="110"/>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4"/>
        <v/>
      </c>
      <c r="J66" s="236" t="str">
        <f t="shared" si="5"/>
        <v/>
      </c>
      <c r="K66" s="110"/>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4"/>
        <v/>
      </c>
      <c r="J67" s="236" t="str">
        <f t="shared" si="5"/>
        <v/>
      </c>
      <c r="K67" s="110"/>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4"/>
        <v/>
      </c>
      <c r="J68" s="236" t="str">
        <f t="shared" si="5"/>
        <v/>
      </c>
      <c r="K68" s="110"/>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4"/>
        <v/>
      </c>
      <c r="J69" s="236" t="str">
        <f t="shared" si="5"/>
        <v/>
      </c>
      <c r="K69" s="110"/>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4"/>
        <v/>
      </c>
      <c r="J70" s="236" t="str">
        <f t="shared" si="5"/>
        <v/>
      </c>
      <c r="K70" s="110"/>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4"/>
        <v/>
      </c>
      <c r="J71" s="236" t="str">
        <f t="shared" si="5"/>
        <v/>
      </c>
      <c r="K71" s="110"/>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4"/>
        <v/>
      </c>
      <c r="J72" s="236" t="str">
        <f t="shared" si="5"/>
        <v/>
      </c>
      <c r="K72" s="110"/>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4"/>
        <v/>
      </c>
      <c r="J73" s="236" t="str">
        <f t="shared" si="5"/>
        <v/>
      </c>
      <c r="K73" s="110"/>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4"/>
        <v/>
      </c>
      <c r="J74" s="236" t="str">
        <f t="shared" si="5"/>
        <v/>
      </c>
      <c r="K74" s="110"/>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4"/>
        <v/>
      </c>
      <c r="J75" s="236" t="str">
        <f t="shared" si="5"/>
        <v/>
      </c>
      <c r="K75" s="110"/>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4"/>
        <v/>
      </c>
      <c r="J76" s="236" t="str">
        <f t="shared" si="5"/>
        <v/>
      </c>
      <c r="K76" s="110"/>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4"/>
        <v/>
      </c>
      <c r="J77" s="236" t="str">
        <f t="shared" si="5"/>
        <v/>
      </c>
      <c r="K77" s="110"/>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4"/>
        <v/>
      </c>
      <c r="J78" s="236" t="str">
        <f t="shared" si="5"/>
        <v/>
      </c>
      <c r="K78" s="110"/>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4"/>
        <v/>
      </c>
      <c r="J79" s="236" t="str">
        <f t="shared" si="5"/>
        <v/>
      </c>
      <c r="K79" s="110"/>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4"/>
        <v/>
      </c>
      <c r="J80" s="236" t="str">
        <f t="shared" si="5"/>
        <v/>
      </c>
      <c r="K80" s="110"/>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4"/>
        <v/>
      </c>
      <c r="J81" s="236" t="str">
        <f t="shared" si="5"/>
        <v/>
      </c>
      <c r="K81" s="110"/>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4"/>
        <v/>
      </c>
      <c r="J82" s="236" t="str">
        <f t="shared" si="5"/>
        <v/>
      </c>
      <c r="K82" s="110"/>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4"/>
        <v/>
      </c>
      <c r="J83" s="236" t="str">
        <f t="shared" si="5"/>
        <v/>
      </c>
      <c r="K83" s="110"/>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4"/>
        <v/>
      </c>
      <c r="J84" s="236" t="str">
        <f t="shared" si="5"/>
        <v/>
      </c>
      <c r="K84" s="110"/>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4"/>
        <v/>
      </c>
      <c r="J85" s="236" t="str">
        <f t="shared" si="5"/>
        <v/>
      </c>
      <c r="K85" s="110"/>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4"/>
        <v/>
      </c>
      <c r="J86" s="236" t="str">
        <f t="shared" si="5"/>
        <v/>
      </c>
      <c r="K86" s="110"/>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4"/>
        <v/>
      </c>
      <c r="J87" s="236" t="str">
        <f t="shared" si="5"/>
        <v/>
      </c>
      <c r="K87" s="110"/>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4"/>
        <v/>
      </c>
      <c r="J88" s="236" t="str">
        <f t="shared" si="5"/>
        <v/>
      </c>
      <c r="K88" s="110"/>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4"/>
        <v/>
      </c>
      <c r="J89" s="236" t="str">
        <f t="shared" si="5"/>
        <v/>
      </c>
      <c r="K89" s="110"/>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4"/>
        <v/>
      </c>
      <c r="J90" s="236" t="str">
        <f t="shared" si="5"/>
        <v/>
      </c>
      <c r="K90" s="110"/>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4"/>
        <v/>
      </c>
      <c r="J91" s="236" t="str">
        <f t="shared" si="5"/>
        <v/>
      </c>
      <c r="K91" s="110"/>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4"/>
        <v/>
      </c>
      <c r="J92" s="236" t="str">
        <f t="shared" si="5"/>
        <v/>
      </c>
      <c r="K92" s="110"/>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4"/>
        <v/>
      </c>
      <c r="J93" s="236" t="str">
        <f t="shared" si="5"/>
        <v/>
      </c>
      <c r="K93" s="110"/>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4"/>
        <v/>
      </c>
      <c r="J94" s="236" t="str">
        <f t="shared" si="5"/>
        <v/>
      </c>
      <c r="K94" s="110"/>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6" t="s">
        <v>329</v>
      </c>
      <c r="B100" s="376"/>
      <c r="C100" s="376"/>
      <c r="D100" s="376"/>
      <c r="E100" s="376"/>
      <c r="F100" s="376"/>
      <c r="G100" s="376"/>
      <c r="H100" s="376"/>
      <c r="I100" s="378" t="s">
        <v>2990</v>
      </c>
      <c r="J100" s="378"/>
      <c r="K100" s="89"/>
    </row>
    <row r="101" spans="1:25" ht="15.75" x14ac:dyDescent="0.25">
      <c r="A101" s="376"/>
      <c r="B101" s="376"/>
      <c r="C101" s="376"/>
      <c r="D101" s="376"/>
      <c r="E101" s="376"/>
      <c r="F101" s="376"/>
      <c r="G101" s="376"/>
      <c r="H101" s="376"/>
      <c r="I101" s="377">
        <v>45961</v>
      </c>
      <c r="J101" s="377"/>
    </row>
    <row r="102" spans="1:25" ht="14.25" x14ac:dyDescent="0.2">
      <c r="A102" s="249" t="s">
        <v>398</v>
      </c>
      <c r="B102" s="250">
        <v>171</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9" t="s">
        <v>407</v>
      </c>
      <c r="B105" s="380"/>
      <c r="C105" s="380"/>
      <c r="D105" s="380"/>
      <c r="E105" s="380"/>
      <c r="F105" s="380"/>
      <c r="G105" s="380"/>
      <c r="H105" s="380"/>
      <c r="I105" s="380"/>
      <c r="J105" s="38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2995</v>
      </c>
      <c r="B107" s="14" t="s">
        <v>3005</v>
      </c>
      <c r="C107" s="14"/>
      <c r="D107" s="16"/>
      <c r="E107" s="16">
        <v>45994</v>
      </c>
      <c r="F107" s="326" t="s">
        <v>3011</v>
      </c>
      <c r="G107" s="14" t="s">
        <v>2646</v>
      </c>
      <c r="H107" s="14" t="s">
        <v>3010</v>
      </c>
      <c r="I107" s="15">
        <v>200</v>
      </c>
      <c r="J107" s="77">
        <v>3</v>
      </c>
      <c r="K107" s="328"/>
    </row>
    <row r="108" spans="1:25" ht="22.5" x14ac:dyDescent="0.2">
      <c r="A108" s="14" t="s">
        <v>2995</v>
      </c>
      <c r="B108" s="14" t="s">
        <v>3005</v>
      </c>
      <c r="C108" s="14"/>
      <c r="D108" s="16"/>
      <c r="E108" s="16"/>
      <c r="F108" s="326" t="s">
        <v>3011</v>
      </c>
      <c r="G108" s="14" t="s">
        <v>2646</v>
      </c>
      <c r="H108" s="14" t="s">
        <v>3010</v>
      </c>
      <c r="I108" s="15">
        <v>600</v>
      </c>
      <c r="J108" s="77">
        <v>1</v>
      </c>
      <c r="K108" s="92"/>
    </row>
    <row r="109" spans="1:25" ht="22.5" x14ac:dyDescent="0.2">
      <c r="A109" s="14" t="s">
        <v>2995</v>
      </c>
      <c r="B109" s="14" t="s">
        <v>3005</v>
      </c>
      <c r="C109" s="14"/>
      <c r="D109" s="16"/>
      <c r="E109" s="16"/>
      <c r="F109" s="326" t="s">
        <v>3011</v>
      </c>
      <c r="G109" s="14" t="s">
        <v>2646</v>
      </c>
      <c r="H109" s="14" t="s">
        <v>3010</v>
      </c>
      <c r="I109" s="15">
        <v>300</v>
      </c>
      <c r="J109" s="77">
        <v>2</v>
      </c>
      <c r="K109" s="92"/>
    </row>
    <row r="110" spans="1:25" ht="12.75" x14ac:dyDescent="0.2">
      <c r="A110" s="14" t="s">
        <v>2995</v>
      </c>
      <c r="B110" s="14" t="s">
        <v>3004</v>
      </c>
      <c r="C110" s="14" t="s">
        <v>3003</v>
      </c>
      <c r="D110" s="16">
        <v>45994</v>
      </c>
      <c r="E110" s="16"/>
      <c r="F110" s="14" t="s">
        <v>2996</v>
      </c>
      <c r="G110" s="14" t="s">
        <v>2997</v>
      </c>
      <c r="H110" s="14" t="s">
        <v>2998</v>
      </c>
      <c r="I110" s="15">
        <v>184.5</v>
      </c>
      <c r="J110" s="77">
        <v>4</v>
      </c>
      <c r="K110" s="92"/>
    </row>
    <row r="111" spans="1:25" ht="12.75" x14ac:dyDescent="0.2">
      <c r="A111" s="14" t="s">
        <v>2995</v>
      </c>
      <c r="B111" s="14" t="s">
        <v>3097</v>
      </c>
      <c r="C111" s="14" t="s">
        <v>3098</v>
      </c>
      <c r="D111" s="16">
        <v>45996</v>
      </c>
      <c r="E111" s="16"/>
      <c r="F111" s="14" t="s">
        <v>3009</v>
      </c>
      <c r="G111" s="14" t="s">
        <v>3007</v>
      </c>
      <c r="H111" s="14" t="s">
        <v>3008</v>
      </c>
      <c r="I111" s="15">
        <v>48.71</v>
      </c>
      <c r="J111" s="77">
        <v>5</v>
      </c>
      <c r="K111" s="92"/>
    </row>
    <row r="112" spans="1:25" ht="22.5" x14ac:dyDescent="0.2">
      <c r="A112" s="14" t="s">
        <v>2995</v>
      </c>
      <c r="B112" s="14" t="s">
        <v>3006</v>
      </c>
      <c r="C112" s="14"/>
      <c r="D112" s="16"/>
      <c r="E112" s="16">
        <v>46000</v>
      </c>
      <c r="F112" s="326" t="s">
        <v>3018</v>
      </c>
      <c r="G112" s="14" t="s">
        <v>3012</v>
      </c>
      <c r="H112" s="14" t="s">
        <v>3013</v>
      </c>
      <c r="I112" s="15">
        <v>100</v>
      </c>
      <c r="J112" s="77">
        <v>3</v>
      </c>
      <c r="K112" s="328"/>
    </row>
    <row r="113" spans="1:11" ht="22.5" x14ac:dyDescent="0.2">
      <c r="A113" s="14" t="s">
        <v>2995</v>
      </c>
      <c r="B113" s="14" t="s">
        <v>3006</v>
      </c>
      <c r="C113" s="14"/>
      <c r="D113" s="16"/>
      <c r="E113" s="16"/>
      <c r="F113" s="326" t="s">
        <v>3018</v>
      </c>
      <c r="G113" s="14" t="s">
        <v>3012</v>
      </c>
      <c r="H113" s="14" t="s">
        <v>3013</v>
      </c>
      <c r="I113" s="15">
        <v>200</v>
      </c>
      <c r="J113" s="77">
        <v>2</v>
      </c>
      <c r="K113" s="92"/>
    </row>
    <row r="114" spans="1:11" ht="22.5" x14ac:dyDescent="0.2">
      <c r="A114" s="14" t="s">
        <v>2995</v>
      </c>
      <c r="B114" s="14" t="s">
        <v>3006</v>
      </c>
      <c r="C114" s="14"/>
      <c r="D114" s="16"/>
      <c r="E114" s="16"/>
      <c r="F114" s="326" t="s">
        <v>3018</v>
      </c>
      <c r="G114" s="14" t="s">
        <v>3012</v>
      </c>
      <c r="H114" s="14" t="s">
        <v>3013</v>
      </c>
      <c r="I114" s="15">
        <v>400</v>
      </c>
      <c r="J114" s="77">
        <v>1</v>
      </c>
      <c r="K114" s="92"/>
    </row>
    <row r="115" spans="1:11" ht="22.5" x14ac:dyDescent="0.2">
      <c r="A115" s="14" t="s">
        <v>2995</v>
      </c>
      <c r="B115" s="14" t="s">
        <v>3015</v>
      </c>
      <c r="C115" s="14"/>
      <c r="D115" s="16"/>
      <c r="E115" s="16">
        <v>46000</v>
      </c>
      <c r="F115" s="326" t="s">
        <v>3017</v>
      </c>
      <c r="G115" s="14" t="s">
        <v>3012</v>
      </c>
      <c r="H115" s="14" t="s">
        <v>3013</v>
      </c>
      <c r="I115" s="15">
        <v>100</v>
      </c>
      <c r="J115" s="77">
        <v>3</v>
      </c>
      <c r="K115" s="328"/>
    </row>
    <row r="116" spans="1:11" ht="22.5" x14ac:dyDescent="0.2">
      <c r="A116" s="14" t="s">
        <v>2995</v>
      </c>
      <c r="B116" s="14" t="s">
        <v>3015</v>
      </c>
      <c r="C116" s="14"/>
      <c r="D116" s="16"/>
      <c r="E116" s="16"/>
      <c r="F116" s="326" t="s">
        <v>3017</v>
      </c>
      <c r="G116" s="14" t="s">
        <v>3012</v>
      </c>
      <c r="H116" s="14" t="s">
        <v>3013</v>
      </c>
      <c r="I116" s="15">
        <v>200</v>
      </c>
      <c r="J116" s="77">
        <v>2</v>
      </c>
      <c r="K116" s="92"/>
    </row>
    <row r="117" spans="1:11" ht="22.5" x14ac:dyDescent="0.2">
      <c r="A117" s="14" t="s">
        <v>2995</v>
      </c>
      <c r="B117" s="14" t="s">
        <v>3015</v>
      </c>
      <c r="C117" s="14"/>
      <c r="D117" s="16"/>
      <c r="E117" s="16"/>
      <c r="F117" s="326" t="s">
        <v>3017</v>
      </c>
      <c r="G117" s="14" t="s">
        <v>3012</v>
      </c>
      <c r="H117" s="14" t="s">
        <v>3013</v>
      </c>
      <c r="I117" s="15">
        <v>400</v>
      </c>
      <c r="J117" s="77">
        <v>1</v>
      </c>
      <c r="K117" s="92"/>
    </row>
    <row r="118" spans="1:11" ht="22.5" x14ac:dyDescent="0.2">
      <c r="A118" s="14" t="s">
        <v>2995</v>
      </c>
      <c r="B118" s="14" t="s">
        <v>3016</v>
      </c>
      <c r="C118" s="14"/>
      <c r="D118" s="16"/>
      <c r="E118" s="16">
        <v>46000</v>
      </c>
      <c r="F118" s="326" t="s">
        <v>3014</v>
      </c>
      <c r="G118" s="14" t="s">
        <v>3012</v>
      </c>
      <c r="H118" s="14" t="s">
        <v>3013</v>
      </c>
      <c r="I118" s="15">
        <v>200</v>
      </c>
      <c r="J118" s="77">
        <v>3</v>
      </c>
      <c r="K118" s="328"/>
    </row>
    <row r="119" spans="1:11" ht="22.5" x14ac:dyDescent="0.2">
      <c r="A119" s="14" t="s">
        <v>2995</v>
      </c>
      <c r="B119" s="14" t="s">
        <v>3016</v>
      </c>
      <c r="C119" s="14"/>
      <c r="D119" s="16"/>
      <c r="E119" s="16"/>
      <c r="F119" s="326" t="s">
        <v>3014</v>
      </c>
      <c r="G119" s="14" t="s">
        <v>3012</v>
      </c>
      <c r="H119" s="14" t="s">
        <v>3013</v>
      </c>
      <c r="I119" s="15">
        <v>200</v>
      </c>
      <c r="J119" s="77">
        <v>2</v>
      </c>
      <c r="K119" s="92"/>
    </row>
    <row r="120" spans="1:11" ht="22.5" x14ac:dyDescent="0.2">
      <c r="A120" s="14" t="s">
        <v>2995</v>
      </c>
      <c r="B120" s="14" t="s">
        <v>3016</v>
      </c>
      <c r="C120" s="14"/>
      <c r="D120" s="16"/>
      <c r="E120" s="16"/>
      <c r="F120" s="326" t="s">
        <v>3014</v>
      </c>
      <c r="G120" s="14" t="s">
        <v>3012</v>
      </c>
      <c r="H120" s="14" t="s">
        <v>3013</v>
      </c>
      <c r="I120" s="15">
        <v>300</v>
      </c>
      <c r="J120" s="77">
        <v>1</v>
      </c>
      <c r="K120" s="92"/>
    </row>
    <row r="121" spans="1:11" ht="101.25" x14ac:dyDescent="0.2">
      <c r="A121" s="14" t="s">
        <v>2995</v>
      </c>
      <c r="B121" s="14" t="s">
        <v>3020</v>
      </c>
      <c r="C121" s="14"/>
      <c r="D121" s="16"/>
      <c r="E121" s="16">
        <v>46006</v>
      </c>
      <c r="F121" s="326" t="s">
        <v>3019</v>
      </c>
      <c r="G121" s="14"/>
      <c r="H121" s="14" t="s">
        <v>3021</v>
      </c>
      <c r="I121" s="15">
        <v>130</v>
      </c>
      <c r="J121" s="77">
        <v>5</v>
      </c>
      <c r="K121" s="92"/>
    </row>
    <row r="122" spans="1:11" ht="90" x14ac:dyDescent="0.2">
      <c r="A122" s="14" t="s">
        <v>2995</v>
      </c>
      <c r="B122" s="14" t="s">
        <v>3073</v>
      </c>
      <c r="C122" s="14"/>
      <c r="D122" s="16"/>
      <c r="E122" s="16">
        <v>46006</v>
      </c>
      <c r="F122" s="326" t="s">
        <v>3102</v>
      </c>
      <c r="G122" s="14"/>
      <c r="H122" s="14" t="s">
        <v>3023</v>
      </c>
      <c r="I122" s="15">
        <v>262</v>
      </c>
      <c r="J122" s="77">
        <v>2</v>
      </c>
      <c r="K122" s="92"/>
    </row>
    <row r="123" spans="1:11" ht="101.25" x14ac:dyDescent="0.2">
      <c r="A123" s="14" t="s">
        <v>2995</v>
      </c>
      <c r="B123" s="14" t="s">
        <v>3074</v>
      </c>
      <c r="C123" s="14"/>
      <c r="D123" s="16"/>
      <c r="E123" s="327" t="s">
        <v>3101</v>
      </c>
      <c r="F123" s="326" t="s">
        <v>3107</v>
      </c>
      <c r="G123" s="14"/>
      <c r="H123" s="14" t="s">
        <v>3024</v>
      </c>
      <c r="I123" s="15">
        <v>52.67</v>
      </c>
      <c r="J123" s="77">
        <v>3</v>
      </c>
      <c r="K123" s="92"/>
    </row>
    <row r="124" spans="1:11" ht="90" x14ac:dyDescent="0.2">
      <c r="A124" s="14" t="s">
        <v>2995</v>
      </c>
      <c r="B124" s="14" t="s">
        <v>3075</v>
      </c>
      <c r="C124" s="14"/>
      <c r="D124" s="16"/>
      <c r="E124" s="16">
        <v>46006</v>
      </c>
      <c r="F124" s="326" t="s">
        <v>3022</v>
      </c>
      <c r="G124" s="14"/>
      <c r="H124" s="14" t="s">
        <v>3025</v>
      </c>
      <c r="I124" s="15">
        <v>313</v>
      </c>
      <c r="J124" s="77">
        <v>3</v>
      </c>
      <c r="K124" s="92"/>
    </row>
    <row r="125" spans="1:11" ht="90" x14ac:dyDescent="0.2">
      <c r="A125" s="14" t="s">
        <v>2995</v>
      </c>
      <c r="B125" s="14" t="s">
        <v>3076</v>
      </c>
      <c r="C125" s="14"/>
      <c r="D125" s="16"/>
      <c r="E125" s="16">
        <v>46006</v>
      </c>
      <c r="F125" s="326" t="s">
        <v>3022</v>
      </c>
      <c r="G125" s="14"/>
      <c r="H125" s="14" t="s">
        <v>3026</v>
      </c>
      <c r="I125" s="15">
        <v>313.60000000000002</v>
      </c>
      <c r="J125" s="77">
        <v>3</v>
      </c>
      <c r="K125" s="92"/>
    </row>
    <row r="126" spans="1:11" ht="90" x14ac:dyDescent="0.2">
      <c r="A126" s="14" t="s">
        <v>2995</v>
      </c>
      <c r="B126" s="14" t="s">
        <v>3077</v>
      </c>
      <c r="C126" s="14"/>
      <c r="D126" s="16"/>
      <c r="E126" s="16">
        <v>46006</v>
      </c>
      <c r="F126" s="326" t="s">
        <v>3102</v>
      </c>
      <c r="G126" s="14"/>
      <c r="H126" s="14" t="s">
        <v>3002</v>
      </c>
      <c r="I126" s="15">
        <v>372</v>
      </c>
      <c r="J126" s="77">
        <v>3</v>
      </c>
      <c r="K126" s="92"/>
    </row>
    <row r="127" spans="1:11" ht="90" x14ac:dyDescent="0.2">
      <c r="A127" s="14" t="s">
        <v>2995</v>
      </c>
      <c r="B127" s="14" t="s">
        <v>3078</v>
      </c>
      <c r="C127" s="14"/>
      <c r="D127" s="16"/>
      <c r="E127" s="16">
        <v>46006</v>
      </c>
      <c r="F127" s="326" t="s">
        <v>3102</v>
      </c>
      <c r="G127" s="14"/>
      <c r="H127" s="14" t="s">
        <v>3027</v>
      </c>
      <c r="I127" s="15">
        <v>260</v>
      </c>
      <c r="J127" s="77">
        <v>3</v>
      </c>
      <c r="K127" s="92"/>
    </row>
    <row r="128" spans="1:11" ht="90" x14ac:dyDescent="0.2">
      <c r="A128" s="14" t="s">
        <v>2995</v>
      </c>
      <c r="B128" s="14" t="s">
        <v>3079</v>
      </c>
      <c r="C128" s="14"/>
      <c r="D128" s="16"/>
      <c r="E128" s="16">
        <v>46006</v>
      </c>
      <c r="F128" s="326" t="s">
        <v>3105</v>
      </c>
      <c r="G128" s="14"/>
      <c r="H128" s="14" t="s">
        <v>3095</v>
      </c>
      <c r="I128" s="15">
        <v>651</v>
      </c>
      <c r="J128" s="77">
        <v>1</v>
      </c>
      <c r="K128" s="92"/>
    </row>
    <row r="129" spans="1:11" ht="90" x14ac:dyDescent="0.2">
      <c r="A129" s="14" t="s">
        <v>2995</v>
      </c>
      <c r="B129" s="14" t="s">
        <v>3080</v>
      </c>
      <c r="C129" s="14"/>
      <c r="D129" s="16"/>
      <c r="E129" s="16">
        <v>46006</v>
      </c>
      <c r="F129" s="326" t="s">
        <v>3029</v>
      </c>
      <c r="G129" s="14"/>
      <c r="H129" s="14" t="s">
        <v>3028</v>
      </c>
      <c r="I129" s="15">
        <v>398</v>
      </c>
      <c r="J129" s="77">
        <v>3</v>
      </c>
      <c r="K129" s="92"/>
    </row>
    <row r="130" spans="1:11" ht="90" x14ac:dyDescent="0.2">
      <c r="A130" s="14" t="s">
        <v>2995</v>
      </c>
      <c r="B130" s="14" t="s">
        <v>3081</v>
      </c>
      <c r="C130" s="14"/>
      <c r="D130" s="16"/>
      <c r="E130" s="16">
        <v>46006</v>
      </c>
      <c r="F130" s="326" t="s">
        <v>3029</v>
      </c>
      <c r="G130" s="14"/>
      <c r="H130" s="14" t="s">
        <v>3096</v>
      </c>
      <c r="I130" s="15">
        <v>441</v>
      </c>
      <c r="J130" s="77">
        <v>2</v>
      </c>
      <c r="K130" s="92"/>
    </row>
    <row r="131" spans="1:11" ht="123.75" x14ac:dyDescent="0.2">
      <c r="A131" s="14" t="s">
        <v>2995</v>
      </c>
      <c r="B131" s="14" t="s">
        <v>3082</v>
      </c>
      <c r="C131" s="14"/>
      <c r="D131" s="16"/>
      <c r="E131" s="16">
        <v>46007</v>
      </c>
      <c r="F131" s="326" t="s">
        <v>3106</v>
      </c>
      <c r="G131" s="14"/>
      <c r="H131" s="14" t="s">
        <v>3030</v>
      </c>
      <c r="I131" s="15">
        <v>26.58</v>
      </c>
      <c r="J131" s="77">
        <v>5</v>
      </c>
      <c r="K131" s="92"/>
    </row>
    <row r="132" spans="1:11" ht="90" x14ac:dyDescent="0.2">
      <c r="A132" s="14" t="s">
        <v>2995</v>
      </c>
      <c r="B132" s="14" t="s">
        <v>3083</v>
      </c>
      <c r="C132" s="14"/>
      <c r="D132" s="16"/>
      <c r="E132" s="16">
        <v>46007</v>
      </c>
      <c r="F132" s="326" t="s">
        <v>3029</v>
      </c>
      <c r="G132" s="14"/>
      <c r="H132" s="14" t="s">
        <v>3031</v>
      </c>
      <c r="I132" s="15">
        <v>637</v>
      </c>
      <c r="J132" s="77">
        <v>3</v>
      </c>
      <c r="K132" s="92"/>
    </row>
    <row r="133" spans="1:11" ht="90" x14ac:dyDescent="0.2">
      <c r="A133" s="14" t="s">
        <v>2995</v>
      </c>
      <c r="B133" s="14" t="s">
        <v>3084</v>
      </c>
      <c r="C133" s="14"/>
      <c r="D133" s="16"/>
      <c r="E133" s="16">
        <v>46007</v>
      </c>
      <c r="F133" s="326" t="s">
        <v>3102</v>
      </c>
      <c r="G133" s="14"/>
      <c r="H133" s="14" t="s">
        <v>3032</v>
      </c>
      <c r="I133" s="15">
        <v>392</v>
      </c>
      <c r="J133" s="77">
        <v>3</v>
      </c>
      <c r="K133" s="92"/>
    </row>
    <row r="134" spans="1:11" ht="90" x14ac:dyDescent="0.2">
      <c r="A134" s="14" t="s">
        <v>2995</v>
      </c>
      <c r="B134" s="14" t="s">
        <v>3085</v>
      </c>
      <c r="C134" s="14"/>
      <c r="D134" s="16"/>
      <c r="E134" s="16">
        <v>46007</v>
      </c>
      <c r="F134" s="326" t="s">
        <v>3102</v>
      </c>
      <c r="G134" s="14"/>
      <c r="H134" s="14" t="s">
        <v>3033</v>
      </c>
      <c r="I134" s="15">
        <v>319</v>
      </c>
      <c r="J134" s="77">
        <v>2</v>
      </c>
      <c r="K134" s="92"/>
    </row>
    <row r="135" spans="1:11" ht="90" x14ac:dyDescent="0.2">
      <c r="A135" s="14" t="s">
        <v>2995</v>
      </c>
      <c r="B135" s="14" t="s">
        <v>3086</v>
      </c>
      <c r="C135" s="14"/>
      <c r="D135" s="16"/>
      <c r="E135" s="16">
        <v>46007</v>
      </c>
      <c r="F135" s="326" t="s">
        <v>3104</v>
      </c>
      <c r="G135" s="14"/>
      <c r="H135" s="14" t="s">
        <v>3034</v>
      </c>
      <c r="I135" s="15">
        <v>160</v>
      </c>
      <c r="J135" s="77">
        <v>5</v>
      </c>
      <c r="K135" s="92"/>
    </row>
    <row r="136" spans="1:11" ht="90" x14ac:dyDescent="0.2">
      <c r="A136" s="14" t="s">
        <v>2995</v>
      </c>
      <c r="B136" s="14" t="s">
        <v>3087</v>
      </c>
      <c r="C136" s="14"/>
      <c r="D136" s="16"/>
      <c r="E136" s="16">
        <v>46009</v>
      </c>
      <c r="F136" s="326" t="s">
        <v>3035</v>
      </c>
      <c r="G136" s="14"/>
      <c r="H136" s="14" t="s">
        <v>3036</v>
      </c>
      <c r="I136" s="15">
        <v>569</v>
      </c>
      <c r="J136" s="77">
        <v>3</v>
      </c>
      <c r="K136" s="92"/>
    </row>
    <row r="137" spans="1:11" ht="90" x14ac:dyDescent="0.2">
      <c r="A137" s="14" t="s">
        <v>2995</v>
      </c>
      <c r="B137" s="14" t="s">
        <v>3088</v>
      </c>
      <c r="C137" s="14"/>
      <c r="D137" s="16"/>
      <c r="E137" s="16">
        <v>46009</v>
      </c>
      <c r="F137" s="326" t="s">
        <v>3035</v>
      </c>
      <c r="G137" s="14"/>
      <c r="H137" s="14" t="s">
        <v>3037</v>
      </c>
      <c r="I137" s="15">
        <v>408</v>
      </c>
      <c r="J137" s="77">
        <v>3</v>
      </c>
      <c r="K137" s="92"/>
    </row>
    <row r="138" spans="1:11" ht="90" x14ac:dyDescent="0.2">
      <c r="A138" s="14" t="s">
        <v>2995</v>
      </c>
      <c r="B138" s="14" t="s">
        <v>3089</v>
      </c>
      <c r="C138" s="14"/>
      <c r="D138" s="16"/>
      <c r="E138" s="16">
        <v>46009</v>
      </c>
      <c r="F138" s="326" t="s">
        <v>3103</v>
      </c>
      <c r="G138" s="14"/>
      <c r="H138" s="14" t="s">
        <v>3038</v>
      </c>
      <c r="I138" s="15">
        <v>594.20000000000005</v>
      </c>
      <c r="J138" s="77">
        <v>2</v>
      </c>
      <c r="K138" s="92"/>
    </row>
    <row r="139" spans="1:11" ht="90" x14ac:dyDescent="0.2">
      <c r="A139" s="14" t="s">
        <v>2995</v>
      </c>
      <c r="B139" s="14" t="s">
        <v>3090</v>
      </c>
      <c r="C139" s="14"/>
      <c r="D139" s="16"/>
      <c r="E139" s="16">
        <v>46009</v>
      </c>
      <c r="F139" s="326" t="s">
        <v>3103</v>
      </c>
      <c r="G139" s="14"/>
      <c r="H139" s="14" t="s">
        <v>3039</v>
      </c>
      <c r="I139" s="15">
        <v>210</v>
      </c>
      <c r="J139" s="77">
        <v>2</v>
      </c>
      <c r="K139" s="92"/>
    </row>
    <row r="140" spans="1:11" ht="90" x14ac:dyDescent="0.2">
      <c r="A140" s="14" t="s">
        <v>2995</v>
      </c>
      <c r="B140" s="14" t="s">
        <v>3091</v>
      </c>
      <c r="C140" s="14"/>
      <c r="D140" s="16"/>
      <c r="E140" s="16">
        <v>46009</v>
      </c>
      <c r="F140" s="326" t="s">
        <v>3035</v>
      </c>
      <c r="G140" s="14"/>
      <c r="H140" s="14" t="s">
        <v>3040</v>
      </c>
      <c r="I140" s="15">
        <v>487.7</v>
      </c>
      <c r="J140" s="77">
        <v>3</v>
      </c>
      <c r="K140" s="92"/>
    </row>
    <row r="141" spans="1:11" ht="90" x14ac:dyDescent="0.2">
      <c r="A141" s="14" t="s">
        <v>2995</v>
      </c>
      <c r="B141" s="14" t="s">
        <v>3092</v>
      </c>
      <c r="C141" s="14"/>
      <c r="D141" s="16"/>
      <c r="E141" s="16">
        <v>46009</v>
      </c>
      <c r="F141" s="326" t="s">
        <v>3022</v>
      </c>
      <c r="G141" s="14"/>
      <c r="H141" s="14" t="s">
        <v>3041</v>
      </c>
      <c r="I141" s="15">
        <v>502.6</v>
      </c>
      <c r="J141" s="77">
        <v>3</v>
      </c>
      <c r="K141" s="92"/>
    </row>
    <row r="142" spans="1:11" ht="12.75" x14ac:dyDescent="0.2">
      <c r="A142" s="14" t="s">
        <v>2995</v>
      </c>
      <c r="B142" s="14" t="s">
        <v>3043</v>
      </c>
      <c r="C142" s="14" t="s">
        <v>3042</v>
      </c>
      <c r="D142" s="16">
        <v>46010</v>
      </c>
      <c r="E142" s="16"/>
      <c r="F142" s="14" t="s">
        <v>2996</v>
      </c>
      <c r="G142" s="14" t="s">
        <v>2997</v>
      </c>
      <c r="H142" s="14" t="s">
        <v>2998</v>
      </c>
      <c r="I142" s="15">
        <v>184.5</v>
      </c>
      <c r="J142" s="77">
        <v>4</v>
      </c>
      <c r="K142" s="92"/>
    </row>
    <row r="143" spans="1:11" ht="22.5" x14ac:dyDescent="0.2">
      <c r="A143" s="14" t="s">
        <v>2995</v>
      </c>
      <c r="B143" s="14" t="s">
        <v>3044</v>
      </c>
      <c r="C143" s="14" t="s">
        <v>3045</v>
      </c>
      <c r="D143" s="16">
        <v>46014</v>
      </c>
      <c r="E143" s="16"/>
      <c r="F143" s="14" t="s">
        <v>3048</v>
      </c>
      <c r="G143" s="14" t="s">
        <v>3046</v>
      </c>
      <c r="H143" s="14" t="s">
        <v>3047</v>
      </c>
      <c r="I143" s="15">
        <v>200</v>
      </c>
      <c r="J143" s="77">
        <v>3</v>
      </c>
      <c r="K143" s="328"/>
    </row>
    <row r="144" spans="1:11" ht="22.5" x14ac:dyDescent="0.2">
      <c r="A144" s="14" t="s">
        <v>2995</v>
      </c>
      <c r="B144" s="14" t="s">
        <v>3044</v>
      </c>
      <c r="C144" s="14" t="s">
        <v>3045</v>
      </c>
      <c r="D144" s="16">
        <v>46014</v>
      </c>
      <c r="E144" s="16"/>
      <c r="F144" s="14" t="s">
        <v>3048</v>
      </c>
      <c r="G144" s="14" t="s">
        <v>3046</v>
      </c>
      <c r="H144" s="14" t="s">
        <v>3047</v>
      </c>
      <c r="I144" s="15">
        <v>430</v>
      </c>
      <c r="J144" s="77">
        <v>1</v>
      </c>
      <c r="K144" s="92"/>
    </row>
    <row r="145" spans="1:11" ht="22.5" x14ac:dyDescent="0.2">
      <c r="A145" s="14" t="s">
        <v>2995</v>
      </c>
      <c r="B145" s="14" t="s">
        <v>3044</v>
      </c>
      <c r="C145" s="14" t="s">
        <v>3045</v>
      </c>
      <c r="D145" s="16">
        <v>46014</v>
      </c>
      <c r="E145" s="16"/>
      <c r="F145" s="14" t="s">
        <v>3048</v>
      </c>
      <c r="G145" s="14" t="s">
        <v>3046</v>
      </c>
      <c r="H145" s="14" t="s">
        <v>3047</v>
      </c>
      <c r="I145" s="15">
        <v>300</v>
      </c>
      <c r="J145" s="77">
        <v>2</v>
      </c>
      <c r="K145" s="92"/>
    </row>
    <row r="146" spans="1:11" ht="12.75" x14ac:dyDescent="0.2">
      <c r="A146" s="14" t="s">
        <v>2995</v>
      </c>
      <c r="B146" s="14" t="s">
        <v>3052</v>
      </c>
      <c r="C146" s="14" t="s">
        <v>3071</v>
      </c>
      <c r="D146" s="16">
        <v>46020</v>
      </c>
      <c r="E146" s="16"/>
      <c r="F146" s="14" t="s">
        <v>3049</v>
      </c>
      <c r="G146" s="14" t="s">
        <v>3050</v>
      </c>
      <c r="H146" s="14" t="s">
        <v>3051</v>
      </c>
      <c r="I146" s="15">
        <v>972</v>
      </c>
      <c r="J146" s="77">
        <v>5</v>
      </c>
      <c r="K146" s="92"/>
    </row>
    <row r="147" spans="1:11" ht="90" x14ac:dyDescent="0.2">
      <c r="A147" s="14" t="s">
        <v>2995</v>
      </c>
      <c r="B147" s="14" t="s">
        <v>3100</v>
      </c>
      <c r="C147" s="14"/>
      <c r="D147" s="16"/>
      <c r="E147" s="16">
        <v>46021</v>
      </c>
      <c r="F147" s="326" t="s">
        <v>3022</v>
      </c>
      <c r="G147" s="14"/>
      <c r="H147" s="14" t="s">
        <v>3053</v>
      </c>
      <c r="I147" s="15">
        <v>404.5</v>
      </c>
      <c r="J147" s="77">
        <v>3</v>
      </c>
      <c r="K147" s="92"/>
    </row>
    <row r="148" spans="1:11" ht="12.75" x14ac:dyDescent="0.2">
      <c r="A148" s="14" t="s">
        <v>2995</v>
      </c>
      <c r="B148" s="14" t="s">
        <v>3093</v>
      </c>
      <c r="C148" s="14"/>
      <c r="D148" s="16">
        <v>46021</v>
      </c>
      <c r="E148" s="16"/>
      <c r="F148" s="14" t="s">
        <v>3055</v>
      </c>
      <c r="G148" s="14"/>
      <c r="H148" s="14" t="s">
        <v>3054</v>
      </c>
      <c r="I148" s="15">
        <v>499</v>
      </c>
      <c r="J148" s="77">
        <v>5</v>
      </c>
      <c r="K148" s="92"/>
    </row>
    <row r="149" spans="1:11" ht="12.75" x14ac:dyDescent="0.2">
      <c r="A149" s="14" t="s">
        <v>2995</v>
      </c>
      <c r="B149" s="14" t="s">
        <v>3056</v>
      </c>
      <c r="C149" s="14" t="s">
        <v>3057</v>
      </c>
      <c r="D149" s="16">
        <v>46021</v>
      </c>
      <c r="E149" s="16"/>
      <c r="F149" s="14" t="s">
        <v>2999</v>
      </c>
      <c r="G149" s="14" t="s">
        <v>3000</v>
      </c>
      <c r="H149" s="14" t="s">
        <v>3001</v>
      </c>
      <c r="I149" s="15">
        <v>300</v>
      </c>
      <c r="J149" s="77">
        <v>5</v>
      </c>
      <c r="K149" s="92"/>
    </row>
    <row r="150" spans="1:11" ht="90" x14ac:dyDescent="0.2">
      <c r="A150" s="14" t="s">
        <v>2995</v>
      </c>
      <c r="B150" s="14" t="s">
        <v>3099</v>
      </c>
      <c r="C150" s="14"/>
      <c r="D150" s="16"/>
      <c r="E150" s="16">
        <v>46021</v>
      </c>
      <c r="F150" s="326" t="s">
        <v>3058</v>
      </c>
      <c r="G150" s="14"/>
      <c r="H150" s="14" t="s">
        <v>3059</v>
      </c>
      <c r="I150" s="15">
        <v>1095.6199999999999</v>
      </c>
      <c r="J150" s="77">
        <v>3</v>
      </c>
      <c r="K150" s="92"/>
    </row>
    <row r="151" spans="1:11" ht="12.75" x14ac:dyDescent="0.2">
      <c r="A151" s="14" t="s">
        <v>2995</v>
      </c>
      <c r="B151" s="14" t="s">
        <v>3060</v>
      </c>
      <c r="C151" s="14" t="s">
        <v>3061</v>
      </c>
      <c r="D151" s="16">
        <v>46021</v>
      </c>
      <c r="E151" s="16"/>
      <c r="F151" s="14" t="s">
        <v>3062</v>
      </c>
      <c r="G151" s="14" t="s">
        <v>3063</v>
      </c>
      <c r="H151" s="14" t="s">
        <v>3064</v>
      </c>
      <c r="I151" s="15">
        <v>2400</v>
      </c>
      <c r="J151" s="77">
        <v>4</v>
      </c>
      <c r="K151" s="92"/>
    </row>
    <row r="152" spans="1:11" ht="90" x14ac:dyDescent="0.2">
      <c r="A152" s="14" t="s">
        <v>2995</v>
      </c>
      <c r="B152" s="14" t="s">
        <v>3094</v>
      </c>
      <c r="C152" s="14"/>
      <c r="D152" s="16"/>
      <c r="E152" s="16">
        <v>46022</v>
      </c>
      <c r="F152" s="326" t="s">
        <v>3022</v>
      </c>
      <c r="G152" s="14"/>
      <c r="H152" s="14" t="s">
        <v>3065</v>
      </c>
      <c r="I152" s="15">
        <v>310.89999999999998</v>
      </c>
      <c r="J152" s="77">
        <v>2</v>
      </c>
      <c r="K152" s="92"/>
    </row>
    <row r="153" spans="1:11" ht="12.75" x14ac:dyDescent="0.2">
      <c r="A153" s="14" t="s">
        <v>2995</v>
      </c>
      <c r="B153" s="14" t="s">
        <v>3072</v>
      </c>
      <c r="C153" s="14" t="s">
        <v>3070</v>
      </c>
      <c r="D153" s="16">
        <v>46022</v>
      </c>
      <c r="E153" s="16"/>
      <c r="F153" s="14" t="s">
        <v>3068</v>
      </c>
      <c r="G153" s="14" t="s">
        <v>2646</v>
      </c>
      <c r="H153" s="14" t="s">
        <v>3069</v>
      </c>
      <c r="I153" s="15">
        <v>2000</v>
      </c>
      <c r="J153" s="77">
        <v>1</v>
      </c>
      <c r="K153" s="328"/>
    </row>
    <row r="154" spans="1:11" ht="12.75" x14ac:dyDescent="0.2">
      <c r="A154" s="14" t="s">
        <v>2995</v>
      </c>
      <c r="B154" s="14" t="s">
        <v>3072</v>
      </c>
      <c r="C154" s="14" t="s">
        <v>3070</v>
      </c>
      <c r="D154" s="16">
        <v>46022</v>
      </c>
      <c r="E154" s="16"/>
      <c r="F154" s="14" t="s">
        <v>3068</v>
      </c>
      <c r="G154" s="14" t="s">
        <v>2646</v>
      </c>
      <c r="H154" s="14" t="s">
        <v>3069</v>
      </c>
      <c r="I154" s="15">
        <v>1500</v>
      </c>
      <c r="J154" s="77">
        <v>2</v>
      </c>
      <c r="K154" s="92"/>
    </row>
    <row r="155" spans="1:11" ht="12.75" x14ac:dyDescent="0.2">
      <c r="A155" s="14" t="s">
        <v>2995</v>
      </c>
      <c r="B155" s="14" t="s">
        <v>3072</v>
      </c>
      <c r="C155" s="14" t="s">
        <v>3070</v>
      </c>
      <c r="D155" s="16">
        <v>46022</v>
      </c>
      <c r="E155" s="16"/>
      <c r="F155" s="14" t="s">
        <v>3068</v>
      </c>
      <c r="G155" s="14" t="s">
        <v>2646</v>
      </c>
      <c r="H155" s="14" t="s">
        <v>3069</v>
      </c>
      <c r="I155" s="15">
        <v>1700</v>
      </c>
      <c r="J155" s="77">
        <v>3</v>
      </c>
      <c r="K155" s="92"/>
    </row>
    <row r="156" spans="1:11" ht="12.75" x14ac:dyDescent="0.2">
      <c r="A156" s="14" t="s">
        <v>2995</v>
      </c>
      <c r="B156" s="14" t="s">
        <v>3066</v>
      </c>
      <c r="C156" s="14"/>
      <c r="D156" s="16">
        <v>46022</v>
      </c>
      <c r="E156" s="16"/>
      <c r="F156" s="14" t="s">
        <v>177</v>
      </c>
      <c r="G156" s="14"/>
      <c r="H156" s="14"/>
      <c r="I156" s="15">
        <v>3</v>
      </c>
      <c r="J156" s="77">
        <v>4</v>
      </c>
      <c r="K156" s="92"/>
    </row>
    <row r="157" spans="1:11" ht="12.75" x14ac:dyDescent="0.2">
      <c r="A157" s="14" t="s">
        <v>2995</v>
      </c>
      <c r="B157" s="14" t="s">
        <v>3067</v>
      </c>
      <c r="C157" s="14"/>
      <c r="D157" s="16">
        <v>46022</v>
      </c>
      <c r="E157" s="16"/>
      <c r="F157" s="14" t="s">
        <v>177</v>
      </c>
      <c r="G157" s="14"/>
      <c r="H157" s="14"/>
      <c r="I157" s="15">
        <v>6.9</v>
      </c>
      <c r="J157" s="77">
        <v>4</v>
      </c>
      <c r="K157" s="92"/>
    </row>
    <row r="158" spans="1:11" ht="12.75" x14ac:dyDescent="0.2">
      <c r="A158" s="14" t="s">
        <v>2995</v>
      </c>
      <c r="B158" s="14"/>
      <c r="C158" s="14" t="s">
        <v>3108</v>
      </c>
      <c r="D158" s="16">
        <v>46080</v>
      </c>
      <c r="E158" s="16"/>
      <c r="F158" s="14" t="s">
        <v>3109</v>
      </c>
      <c r="G158" s="14" t="s">
        <v>2997</v>
      </c>
      <c r="H158" s="14" t="s">
        <v>2998</v>
      </c>
      <c r="I158" s="15">
        <v>369</v>
      </c>
      <c r="J158" s="77">
        <v>4</v>
      </c>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x14ac:dyDescent="0.2">
      <c r="A4468" s="14"/>
      <c r="B4468" s="14"/>
      <c r="C4468" s="14"/>
      <c r="D4468" s="16"/>
      <c r="E4468" s="16"/>
      <c r="F4468" s="14"/>
      <c r="G4468" s="14"/>
      <c r="H4468" s="14"/>
      <c r="I4468" s="15"/>
      <c r="J4468" s="77"/>
    </row>
    <row r="4469" spans="1:11" x14ac:dyDescent="0.2">
      <c r="A4469" s="14"/>
      <c r="B4469" s="14"/>
      <c r="C4469" s="14"/>
      <c r="D4469" s="16"/>
      <c r="E4469" s="16"/>
      <c r="F4469" s="14"/>
      <c r="G4469" s="14"/>
      <c r="H4469" s="14"/>
      <c r="I4469" s="15"/>
      <c r="J4469" s="77"/>
    </row>
    <row r="4470" spans="1:11" x14ac:dyDescent="0.2">
      <c r="A4470" s="14"/>
      <c r="B4470" s="14"/>
      <c r="C4470" s="14"/>
      <c r="D4470" s="16"/>
      <c r="E4470" s="16"/>
      <c r="F4470" s="14"/>
      <c r="G4470" s="14"/>
      <c r="H4470" s="14"/>
      <c r="I4470" s="15"/>
      <c r="J4470" s="77"/>
    </row>
    <row r="4471" spans="1:11" x14ac:dyDescent="0.2">
      <c r="A4471" s="14"/>
      <c r="B4471" s="14"/>
      <c r="C4471" s="14"/>
      <c r="D4471" s="16"/>
      <c r="E4471" s="16"/>
      <c r="F4471" s="14"/>
      <c r="G4471" s="14"/>
      <c r="H4471" s="14"/>
      <c r="I4471" s="15"/>
      <c r="J4471" s="77"/>
    </row>
    <row r="4472" spans="1:11" x14ac:dyDescent="0.2">
      <c r="A4472" s="14"/>
      <c r="B4472" s="14"/>
      <c r="C4472" s="14"/>
      <c r="D4472" s="16"/>
      <c r="E4472" s="16"/>
      <c r="F4472" s="14"/>
      <c r="G4472" s="14"/>
      <c r="H4472" s="14"/>
      <c r="I4472" s="15"/>
      <c r="J4472" s="77"/>
    </row>
    <row r="4473" spans="1:11" x14ac:dyDescent="0.2">
      <c r="A4473" s="14"/>
      <c r="B4473" s="14"/>
      <c r="C4473" s="14"/>
      <c r="D4473" s="16"/>
      <c r="E4473" s="16"/>
      <c r="F4473" s="14"/>
      <c r="G4473" s="14"/>
      <c r="H4473" s="14"/>
      <c r="I4473" s="15"/>
      <c r="J4473" s="77"/>
    </row>
    <row r="4474" spans="1:11" x14ac:dyDescent="0.2">
      <c r="A4474" s="14"/>
      <c r="B4474" s="14"/>
      <c r="C4474" s="14"/>
      <c r="D4474" s="16"/>
      <c r="E4474" s="16"/>
      <c r="F4474" s="14"/>
      <c r="G4474" s="14"/>
      <c r="H4474" s="14"/>
      <c r="I4474" s="15"/>
      <c r="J4474" s="77"/>
    </row>
    <row r="4475" spans="1:11" x14ac:dyDescent="0.2">
      <c r="A4475" s="14"/>
      <c r="B4475" s="14"/>
      <c r="C4475" s="14"/>
      <c r="D4475" s="16"/>
      <c r="E4475" s="16"/>
      <c r="F4475" s="14"/>
      <c r="G4475" s="14"/>
      <c r="H4475" s="14"/>
      <c r="I4475" s="15"/>
      <c r="J4475" s="77"/>
    </row>
    <row r="4476" spans="1:11" x14ac:dyDescent="0.2">
      <c r="A4476" s="14"/>
      <c r="B4476" s="14"/>
      <c r="C4476" s="14"/>
      <c r="D4476" s="16"/>
      <c r="E4476" s="16"/>
      <c r="F4476" s="14"/>
      <c r="G4476" s="14"/>
      <c r="H4476" s="14"/>
      <c r="I4476" s="15"/>
      <c r="J4476" s="77"/>
    </row>
    <row r="4477" spans="1:11" x14ac:dyDescent="0.2">
      <c r="A4477" s="14"/>
      <c r="B4477" s="14"/>
      <c r="C4477" s="14"/>
      <c r="D4477" s="16"/>
      <c r="E4477" s="16"/>
      <c r="F4477" s="14"/>
      <c r="G4477" s="14"/>
      <c r="H4477" s="14"/>
      <c r="I4477" s="15"/>
      <c r="J4477" s="77"/>
    </row>
    <row r="4478" spans="1:11" x14ac:dyDescent="0.2">
      <c r="A4478" s="14"/>
      <c r="B4478" s="14"/>
      <c r="C4478" s="14"/>
      <c r="D4478" s="16"/>
      <c r="E4478" s="16"/>
      <c r="F4478" s="14"/>
      <c r="G4478" s="14"/>
      <c r="H4478" s="14"/>
      <c r="I4478" s="15"/>
      <c r="J4478" s="77"/>
    </row>
    <row r="4479" spans="1:11" x14ac:dyDescent="0.2">
      <c r="A4479" s="14"/>
      <c r="B4479" s="14"/>
      <c r="C4479" s="14"/>
      <c r="D4479" s="16"/>
      <c r="E4479" s="16"/>
      <c r="F4479" s="14"/>
      <c r="G4479" s="14"/>
      <c r="H4479" s="14"/>
      <c r="I4479" s="15"/>
      <c r="J4479" s="77"/>
    </row>
    <row r="4480" spans="1:11"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sheetData>
  <dataConsolidate/>
  <mergeCells count="5">
    <mergeCell ref="A100:H100"/>
    <mergeCell ref="I101:J101"/>
    <mergeCell ref="I100:J100"/>
    <mergeCell ref="A101:H101"/>
    <mergeCell ref="A105:J105"/>
  </mergeCells>
  <conditionalFormatting sqref="A1036:H1047">
    <cfRule type="expression" dxfId="100" priority="137" stopIfTrue="1">
      <formula>$A1036&lt;&gt;""</formula>
    </cfRule>
  </conditionalFormatting>
  <conditionalFormatting sqref="A1093:H1094">
    <cfRule type="expression" dxfId="99" priority="148" stopIfTrue="1">
      <formula>$A1093&lt;&gt;""</formula>
    </cfRule>
  </conditionalFormatting>
  <conditionalFormatting sqref="A156:J4981">
    <cfRule type="expression" dxfId="98" priority="1" stopIfTrue="1">
      <formula>$A156&lt;&gt;""</formula>
    </cfRule>
  </conditionalFormatting>
  <conditionalFormatting sqref="B123:E127">
    <cfRule type="expression" dxfId="97" priority="4" stopIfTrue="1">
      <formula>$A123&lt;&gt;""</formula>
    </cfRule>
  </conditionalFormatting>
  <conditionalFormatting sqref="B453:E458">
    <cfRule type="expression" dxfId="96" priority="239" stopIfTrue="1">
      <formula>$A453&lt;&gt;""</formula>
    </cfRule>
  </conditionalFormatting>
  <conditionalFormatting sqref="B465:E469">
    <cfRule type="expression" dxfId="95" priority="274" stopIfTrue="1">
      <formula>$A465&lt;&gt;""</formula>
    </cfRule>
  </conditionalFormatting>
  <conditionalFormatting sqref="B670:E670">
    <cfRule type="expression" dxfId="94" priority="166" stopIfTrue="1">
      <formula>$A670&lt;&gt;""</formula>
    </cfRule>
  </conditionalFormatting>
  <conditionalFormatting sqref="B672:E672 H672:I672 B673:I674 B675:E680 H675:I680">
    <cfRule type="expression" dxfId="93" priority="126" stopIfTrue="1">
      <formula>$A672&lt;&gt;""</formula>
    </cfRule>
  </conditionalFormatting>
  <conditionalFormatting sqref="B682:E682 H682:I682">
    <cfRule type="expression" dxfId="92" priority="117" stopIfTrue="1">
      <formula>$A682&lt;&gt;""</formula>
    </cfRule>
  </conditionalFormatting>
  <conditionalFormatting sqref="B800:E800">
    <cfRule type="expression" dxfId="91" priority="189" stopIfTrue="1">
      <formula>$A800&lt;&gt;""</formula>
    </cfRule>
  </conditionalFormatting>
  <conditionalFormatting sqref="B1091:E1091">
    <cfRule type="expression" dxfId="90" priority="235" stopIfTrue="1">
      <formula>$A1091&lt;&gt;""</formula>
    </cfRule>
  </conditionalFormatting>
  <conditionalFormatting sqref="B1095:E1095">
    <cfRule type="expression" dxfId="89" priority="291" stopIfTrue="1">
      <formula>$A1095&lt;&gt;""</formula>
    </cfRule>
  </conditionalFormatting>
  <conditionalFormatting sqref="B1112:E1117">
    <cfRule type="expression" dxfId="88" priority="281" stopIfTrue="1">
      <formula>$A1112&lt;&gt;""</formula>
    </cfRule>
  </conditionalFormatting>
  <conditionalFormatting sqref="B1119:E1129">
    <cfRule type="expression" dxfId="87" priority="149" stopIfTrue="1">
      <formula>$A1119&lt;&gt;""</formula>
    </cfRule>
  </conditionalFormatting>
  <conditionalFormatting sqref="B1133:E1133">
    <cfRule type="expression" dxfId="86" priority="175" stopIfTrue="1">
      <formula>$A1133&lt;&gt;""</formula>
    </cfRule>
  </conditionalFormatting>
  <conditionalFormatting sqref="B1234:E1241 I1234:J1251">
    <cfRule type="expression" dxfId="85" priority="225" stopIfTrue="1">
      <formula>$A1234&lt;&gt;""</formula>
    </cfRule>
  </conditionalFormatting>
  <conditionalFormatting sqref="B1274:E1282">
    <cfRule type="expression" dxfId="84" priority="260" stopIfTrue="1">
      <formula>$A1274&lt;&gt;""</formula>
    </cfRule>
  </conditionalFormatting>
  <conditionalFormatting sqref="B1284:E1307">
    <cfRule type="expression" dxfId="83" priority="139" stopIfTrue="1">
      <formula>$A1284&lt;&gt;""</formula>
    </cfRule>
  </conditionalFormatting>
  <conditionalFormatting sqref="B1341:E1344">
    <cfRule type="expression" dxfId="82" priority="156" stopIfTrue="1">
      <formula>$A1341&lt;&gt;""</formula>
    </cfRule>
  </conditionalFormatting>
  <conditionalFormatting sqref="B1346:E1348">
    <cfRule type="expression" dxfId="81" priority="361" stopIfTrue="1">
      <formula>$A1346&lt;&gt;""</formula>
    </cfRule>
  </conditionalFormatting>
  <conditionalFormatting sqref="B1350:E1360">
    <cfRule type="expression" dxfId="80" priority="180" stopIfTrue="1">
      <formula>$A1350&lt;&gt;""</formula>
    </cfRule>
  </conditionalFormatting>
  <conditionalFormatting sqref="B1374:E1385">
    <cfRule type="expression" dxfId="79" priority="218" stopIfTrue="1">
      <formula>$A1374&lt;&gt;""</formula>
    </cfRule>
  </conditionalFormatting>
  <conditionalFormatting sqref="B1393:E1431">
    <cfRule type="expression" dxfId="78" priority="255" stopIfTrue="1">
      <formula>$A1393&lt;&gt;""</formula>
    </cfRule>
  </conditionalFormatting>
  <conditionalFormatting sqref="B1434:E1439">
    <cfRule type="expression" dxfId="77" priority="325" stopIfTrue="1">
      <formula>$A1434&lt;&gt;""</formula>
    </cfRule>
  </conditionalFormatting>
  <conditionalFormatting sqref="B470:G470">
    <cfRule type="expression" dxfId="76" priority="275" stopIfTrue="1">
      <formula>$A470&lt;&gt;""</formula>
    </cfRule>
  </conditionalFormatting>
  <conditionalFormatting sqref="B459:H464">
    <cfRule type="expression" dxfId="75" priority="295" stopIfTrue="1">
      <formula>$A459&lt;&gt;""</formula>
    </cfRule>
  </conditionalFormatting>
  <conditionalFormatting sqref="B471:H477">
    <cfRule type="expression" dxfId="74" priority="251" stopIfTrue="1">
      <formula>$A471&lt;&gt;""</formula>
    </cfRule>
  </conditionalFormatting>
  <conditionalFormatting sqref="B1048:H1063">
    <cfRule type="expression" dxfId="73" priority="321" stopIfTrue="1">
      <formula>$A1048&lt;&gt;""</formula>
    </cfRule>
  </conditionalFormatting>
  <conditionalFormatting sqref="B1253:H1255 B1256:E1269 H1256:H1269">
    <cfRule type="expression" dxfId="72" priority="250" stopIfTrue="1">
      <formula>$A1253&lt;&gt;""</formula>
    </cfRule>
  </conditionalFormatting>
  <conditionalFormatting sqref="B1271:H1273">
    <cfRule type="expression" dxfId="71" priority="145" stopIfTrue="1">
      <formula>$A1271&lt;&gt;""</formula>
    </cfRule>
  </conditionalFormatting>
  <conditionalFormatting sqref="B1345:H1345">
    <cfRule type="expression" dxfId="70" priority="391" stopIfTrue="1">
      <formula>$A1345&lt;&gt;""</formula>
    </cfRule>
  </conditionalFormatting>
  <conditionalFormatting sqref="B1361:H1366">
    <cfRule type="expression" dxfId="69" priority="119" stopIfTrue="1">
      <formula>$A1361&lt;&gt;""</formula>
    </cfRule>
  </conditionalFormatting>
  <conditionalFormatting sqref="B1391:H1392">
    <cfRule type="expression" dxfId="68" priority="298" stopIfTrue="1">
      <formula>$A1391&lt;&gt;""</formula>
    </cfRule>
  </conditionalFormatting>
  <conditionalFormatting sqref="B159:I170 I171:I208 B171:E222">
    <cfRule type="expression" dxfId="67" priority="348" stopIfTrue="1">
      <formula>$A159&lt;&gt;""</formula>
    </cfRule>
  </conditionalFormatting>
  <conditionalFormatting sqref="B223:I223 B224:E256">
    <cfRule type="expression" dxfId="66" priority="362" stopIfTrue="1">
      <formula>$A223&lt;&gt;""</formula>
    </cfRule>
  </conditionalFormatting>
  <conditionalFormatting sqref="B257:I301">
    <cfRule type="expression" dxfId="65" priority="195" stopIfTrue="1">
      <formula>$A257&lt;&gt;""</formula>
    </cfRule>
  </conditionalFormatting>
  <conditionalFormatting sqref="B478:I480">
    <cfRule type="expression" dxfId="64" priority="197" stopIfTrue="1">
      <formula>$A478&lt;&gt;""</formula>
    </cfRule>
  </conditionalFormatting>
  <conditionalFormatting sqref="B626:I669">
    <cfRule type="expression" dxfId="63" priority="358" stopIfTrue="1">
      <formula>$A626&lt;&gt;""</formula>
    </cfRule>
  </conditionalFormatting>
  <conditionalFormatting sqref="B671:I671">
    <cfRule type="expression" dxfId="62" priority="124" stopIfTrue="1">
      <formula>$A671&lt;&gt;""</formula>
    </cfRule>
  </conditionalFormatting>
  <conditionalFormatting sqref="B1118:I1118">
    <cfRule type="expression" dxfId="61" priority="249" stopIfTrue="1">
      <formula>$A1118&lt;&gt;""</formula>
    </cfRule>
  </conditionalFormatting>
  <conditionalFormatting sqref="B1130:I1132">
    <cfRule type="expression" dxfId="60" priority="118" stopIfTrue="1">
      <formula>$A1130&lt;&gt;""</formula>
    </cfRule>
  </conditionalFormatting>
  <conditionalFormatting sqref="B1134:I1138">
    <cfRule type="expression" dxfId="59" priority="120" stopIfTrue="1">
      <formula>$A1134&lt;&gt;""</formula>
    </cfRule>
  </conditionalFormatting>
  <conditionalFormatting sqref="B1252:I1252 I1253:I1269">
    <cfRule type="expression" dxfId="58" priority="253" stopIfTrue="1">
      <formula>$A1252&lt;&gt;""</formula>
    </cfRule>
  </conditionalFormatting>
  <conditionalFormatting sqref="B1349:I1349">
    <cfRule type="expression" dxfId="57" priority="248" stopIfTrue="1">
      <formula>$A1349&lt;&gt;""</formula>
    </cfRule>
  </conditionalFormatting>
  <conditionalFormatting sqref="B341:J401">
    <cfRule type="expression" dxfId="56" priority="363" stopIfTrue="1">
      <formula>$A341&lt;&gt;""</formula>
    </cfRule>
  </conditionalFormatting>
  <conditionalFormatting sqref="B438:J439">
    <cfRule type="expression" dxfId="55" priority="324" stopIfTrue="1">
      <formula>$A438&lt;&gt;""</formula>
    </cfRule>
  </conditionalFormatting>
  <conditionalFormatting sqref="B580:J606">
    <cfRule type="expression" dxfId="54" priority="104" stopIfTrue="1">
      <formula>$A580&lt;&gt;""</formula>
    </cfRule>
  </conditionalFormatting>
  <conditionalFormatting sqref="B1034:J1035">
    <cfRule type="expression" dxfId="53" priority="319" stopIfTrue="1">
      <formula>$A1034&lt;&gt;""</formula>
    </cfRule>
  </conditionalFormatting>
  <conditionalFormatting sqref="B1108:J1111">
    <cfRule type="expression" dxfId="52" priority="109" stopIfTrue="1">
      <formula>$A1108&lt;&gt;""</formula>
    </cfRule>
  </conditionalFormatting>
  <conditionalFormatting sqref="B1139:J1233">
    <cfRule type="expression" dxfId="51" priority="135" stopIfTrue="1">
      <formula>$A1139&lt;&gt;""</formula>
    </cfRule>
  </conditionalFormatting>
  <conditionalFormatting sqref="B1387:J1387">
    <cfRule type="expression" dxfId="50" priority="300" stopIfTrue="1">
      <formula>$A1387&lt;&gt;""</formula>
    </cfRule>
  </conditionalFormatting>
  <conditionalFormatting sqref="B1442:J4355">
    <cfRule type="expression" dxfId="49" priority="144" stopIfTrue="1">
      <formula>$A1442&lt;&gt;""</formula>
    </cfRule>
  </conditionalFormatting>
  <conditionalFormatting sqref="F107:F109">
    <cfRule type="expression" dxfId="48" priority="50">
      <formula>$A107&lt;&gt;""</formula>
    </cfRule>
  </conditionalFormatting>
  <conditionalFormatting sqref="F112:F121">
    <cfRule type="expression" dxfId="47" priority="46">
      <formula>$A112&lt;&gt;""</formula>
    </cfRule>
  </conditionalFormatting>
  <conditionalFormatting sqref="F122:F130">
    <cfRule type="expression" dxfId="46" priority="2">
      <formula>#REF!&lt;&gt;""</formula>
    </cfRule>
  </conditionalFormatting>
  <conditionalFormatting sqref="F131">
    <cfRule type="expression" dxfId="45" priority="30">
      <formula>$A131&lt;&gt;""</formula>
    </cfRule>
  </conditionalFormatting>
  <conditionalFormatting sqref="F132:F141">
    <cfRule type="expression" dxfId="44" priority="34">
      <formula>#REF!&lt;&gt;""</formula>
    </cfRule>
  </conditionalFormatting>
  <conditionalFormatting sqref="F147">
    <cfRule type="expression" dxfId="43" priority="14">
      <formula>#REF!&lt;&gt;""</formula>
    </cfRule>
  </conditionalFormatting>
  <conditionalFormatting sqref="F150">
    <cfRule type="expression" dxfId="42" priority="12">
      <formula>#REF!&lt;&gt;""</formula>
    </cfRule>
  </conditionalFormatting>
  <conditionalFormatting sqref="F152">
    <cfRule type="expression" dxfId="41" priority="13">
      <formula>#REF!&lt;&gt;""</formula>
    </cfRule>
  </conditionalFormatting>
  <conditionalFormatting sqref="F172:H176">
    <cfRule type="expression" dxfId="40" priority="226" stopIfTrue="1">
      <formula>$A172&lt;&gt;""</formula>
    </cfRule>
  </conditionalFormatting>
  <conditionalFormatting sqref="F179:H180">
    <cfRule type="expression" dxfId="39" priority="220" stopIfTrue="1">
      <formula>$A179&lt;&gt;""</formula>
    </cfRule>
  </conditionalFormatting>
  <conditionalFormatting sqref="F453:H454">
    <cfRule type="expression" dxfId="38" priority="241" stopIfTrue="1">
      <formula>$A453&lt;&gt;""</formula>
    </cfRule>
  </conditionalFormatting>
  <conditionalFormatting sqref="F457:H458">
    <cfRule type="expression" dxfId="37" priority="331" stopIfTrue="1">
      <formula>$A457&lt;&gt;""</formula>
    </cfRule>
  </conditionalFormatting>
  <conditionalFormatting sqref="F465:H467 H468:H470">
    <cfRule type="expression" dxfId="36" priority="273" stopIfTrue="1">
      <formula>$A465&lt;&gt;""</formula>
    </cfRule>
  </conditionalFormatting>
  <conditionalFormatting sqref="F1112:H1112">
    <cfRule type="expression" dxfId="35" priority="382" stopIfTrue="1">
      <formula>$A1112&lt;&gt;""</formula>
    </cfRule>
  </conditionalFormatting>
  <conditionalFormatting sqref="F1236:H1241">
    <cfRule type="expression" dxfId="34" priority="224" stopIfTrue="1">
      <formula>$A1236&lt;&gt;""</formula>
    </cfRule>
  </conditionalFormatting>
  <conditionalFormatting sqref="F228:I228">
    <cfRule type="expression" dxfId="33" priority="252" stopIfTrue="1">
      <formula>$A228&lt;&gt;""</formula>
    </cfRule>
  </conditionalFormatting>
  <conditionalFormatting sqref="F110:J110">
    <cfRule type="expression" dxfId="32" priority="53" stopIfTrue="1">
      <formula>$A110&lt;&gt;""</formula>
    </cfRule>
  </conditionalFormatting>
  <conditionalFormatting sqref="F142:J142">
    <cfRule type="expression" dxfId="31" priority="20" stopIfTrue="1">
      <formula>$A142&lt;&gt;""</formula>
    </cfRule>
  </conditionalFormatting>
  <conditionalFormatting sqref="F149:J149">
    <cfRule type="expression" dxfId="30" priority="19" stopIfTrue="1">
      <formula>$A149&lt;&gt;""</formula>
    </cfRule>
  </conditionalFormatting>
  <conditionalFormatting sqref="G153:H155">
    <cfRule type="expression" dxfId="29" priority="8" stopIfTrue="1">
      <formula>$A156&lt;&gt;""</formula>
    </cfRule>
  </conditionalFormatting>
  <conditionalFormatting sqref="G107:J109 A107:E110 A111:J111 B129:E153 A143:J146 A147:E147 G147:J147 A148:J148 A149:E150 G150:J150 A151:J151 A152:E152 G152:J152 A153:F155 I153:J155">
    <cfRule type="expression" dxfId="28" priority="108" stopIfTrue="1">
      <formula>$A107&lt;&gt;""</formula>
    </cfRule>
  </conditionalFormatting>
  <conditionalFormatting sqref="G112:J141 A112:E142">
    <cfRule type="expression" dxfId="27" priority="3" stopIfTrue="1">
      <formula>$A112&lt;&gt;""</formula>
    </cfRule>
  </conditionalFormatting>
  <conditionalFormatting sqref="H171">
    <cfRule type="expression" dxfId="26" priority="232" stopIfTrue="1">
      <formula>$A171&lt;&gt;""</formula>
    </cfRule>
  </conditionalFormatting>
  <conditionalFormatting sqref="H177:H178">
    <cfRule type="expression" dxfId="25" priority="221" stopIfTrue="1">
      <formula>$A177&lt;&gt;""</formula>
    </cfRule>
  </conditionalFormatting>
  <conditionalFormatting sqref="H181:H209">
    <cfRule type="expression" dxfId="24" priority="111" stopIfTrue="1">
      <formula>$A181&lt;&gt;""</formula>
    </cfRule>
  </conditionalFormatting>
  <conditionalFormatting sqref="H455:H456">
    <cfRule type="expression" dxfId="23" priority="245" stopIfTrue="1">
      <formula>$A455&lt;&gt;""</formula>
    </cfRule>
  </conditionalFormatting>
  <conditionalFormatting sqref="H1113:H1117">
    <cfRule type="expression" dxfId="22" priority="283" stopIfTrue="1">
      <formula>$A1113&lt;&gt;""</formula>
    </cfRule>
  </conditionalFormatting>
  <conditionalFormatting sqref="H1235">
    <cfRule type="expression" dxfId="21" priority="294" stopIfTrue="1">
      <formula>$A1235&lt;&gt;""</formula>
    </cfRule>
  </conditionalFormatting>
  <conditionalFormatting sqref="H1274:H1282">
    <cfRule type="expression" dxfId="20" priority="262" stopIfTrue="1">
      <formula>$A1274&lt;&gt;""</formula>
    </cfRule>
  </conditionalFormatting>
  <conditionalFormatting sqref="H1284:H1307">
    <cfRule type="expression" dxfId="19" priority="141" stopIfTrue="1">
      <formula>$A1284&lt;&gt;""</formula>
    </cfRule>
  </conditionalFormatting>
  <conditionalFormatting sqref="H1346:H1348">
    <cfRule type="expression" dxfId="18" priority="360" stopIfTrue="1">
      <formula>$A1346&lt;&gt;""</formula>
    </cfRule>
  </conditionalFormatting>
  <conditionalFormatting sqref="H1350:H1360">
    <cfRule type="expression" dxfId="17" priority="121" stopIfTrue="1">
      <formula>$A1350&lt;&gt;""</formula>
    </cfRule>
  </conditionalFormatting>
  <conditionalFormatting sqref="H1393">
    <cfRule type="expression" dxfId="16" priority="257" stopIfTrue="1">
      <formula>$A1393&lt;&gt;""</formula>
    </cfRule>
  </conditionalFormatting>
  <conditionalFormatting sqref="H1434:H1439">
    <cfRule type="expression" dxfId="15" priority="327" stopIfTrue="1">
      <formula>$A1434&lt;&gt;""</formula>
    </cfRule>
  </conditionalFormatting>
  <conditionalFormatting sqref="H224:I227">
    <cfRule type="expression" dxfId="14" priority="351" stopIfTrue="1">
      <formula>$A224&lt;&gt;""</formula>
    </cfRule>
  </conditionalFormatting>
  <conditionalFormatting sqref="H229:I229">
    <cfRule type="expression" dxfId="13" priority="227" stopIfTrue="1">
      <formula>$A229&lt;&gt;""</formula>
    </cfRule>
  </conditionalFormatting>
  <conditionalFormatting sqref="H670:I670">
    <cfRule type="expression" dxfId="12" priority="168" stopIfTrue="1">
      <formula>$A670&lt;&gt;""</formula>
    </cfRule>
  </conditionalFormatting>
  <conditionalFormatting sqref="H1119:I1129">
    <cfRule type="expression" dxfId="11" priority="152" stopIfTrue="1">
      <formula>$A1119&lt;&gt;""</formula>
    </cfRule>
  </conditionalFormatting>
  <conditionalFormatting sqref="H1133:I1133">
    <cfRule type="expression" dxfId="10" priority="178" stopIfTrue="1">
      <formula>$A1133&lt;&gt;""</formula>
    </cfRule>
  </conditionalFormatting>
  <conditionalFormatting sqref="H1091:J1091">
    <cfRule type="expression" dxfId="9" priority="234" stopIfTrue="1">
      <formula>$A1091&lt;&gt;""</formula>
    </cfRule>
  </conditionalFormatting>
  <conditionalFormatting sqref="H1341:J1344">
    <cfRule type="expression" dxfId="8" priority="157" stopIfTrue="1">
      <formula>$A1341&lt;&gt;""</formula>
    </cfRule>
  </conditionalFormatting>
  <conditionalFormatting sqref="H1374:J1385">
    <cfRule type="expression" dxfId="7" priority="116" stopIfTrue="1">
      <formula>$A1374&lt;&gt;""</formula>
    </cfRule>
  </conditionalFormatting>
  <conditionalFormatting sqref="I453:I477">
    <cfRule type="expression" dxfId="6" priority="242" stopIfTrue="1">
      <formula>$A453&lt;&gt;""</formula>
    </cfRule>
  </conditionalFormatting>
  <conditionalFormatting sqref="I1350:I1366">
    <cfRule type="expression" dxfId="5" priority="184" stopIfTrue="1">
      <formula>$A1350&lt;&gt;""</formula>
    </cfRule>
  </conditionalFormatting>
  <conditionalFormatting sqref="I1271:J1340">
    <cfRule type="expression" dxfId="4" priority="264" stopIfTrue="1">
      <formula>$A1271&lt;&gt;""</formula>
    </cfRule>
  </conditionalFormatting>
  <conditionalFormatting sqref="I1391:J1428">
    <cfRule type="expression" dxfId="3" priority="259" stopIfTrue="1">
      <formula>$A1391&lt;&gt;""</formula>
    </cfRule>
  </conditionalFormatting>
  <conditionalFormatting sqref="I1432:J1439">
    <cfRule type="expression" dxfId="2" priority="357" stopIfTrue="1">
      <formula>$A1432&lt;&gt;""</formula>
    </cfRule>
  </conditionalFormatting>
  <conditionalFormatting sqref="J149:J155 J159:J208 I209:J209 F210:J222 J223:J301 F230:I256 B451:I452 J451:J480 J626:J684 B681:I681 B683:I684 B792:E792 H792:J792 H800:J800 B807:E807 H807:J807 I1036:J1063 B1092:H1092 I1092:J1107 H1095:H1107 B1096:G1107 I1112:J1117 F1234:H1234 B1242:H1251 J1252:J1269 B1283:H1283 B1308:H1340 I1345:J1348 J1349:J1366 F1394:H1428 F1429:J1431 B1432:H1433">
    <cfRule type="expression" dxfId="1" priority="392" stopIfTrue="1">
      <formula>$A149&lt;&gt;""</formula>
    </cfRule>
  </conditionalFormatting>
  <conditionalFormatting sqref="J1118:J1138">
    <cfRule type="expression" dxfId="0" priority="384" stopIfTrue="1">
      <formula>$A1118&lt;&gt;""</formula>
    </cfRule>
  </conditionalFormatting>
  <dataValidations count="5">
    <dataValidation type="date" allowBlank="1" showInputMessage="1" showErrorMessage="1" sqref="D102:E102 D4982:E65517 D106:E106" xr:uid="{00000000-0002-0000-0400-000000000000}">
      <formula1>42370</formula1>
      <formula2>42735</formula2>
    </dataValidation>
    <dataValidation type="list" allowBlank="1" sqref="F107:F4981" xr:uid="{00000000-0002-0000-0400-000001000000}">
      <formula1>$F$96:$F$99</formula1>
    </dataValidation>
    <dataValidation type="list" allowBlank="1" showInputMessage="1" showErrorMessage="1" sqref="A107:A4981" xr:uid="{00000000-0002-0000-0400-000002000000}">
      <formula1>OFFSET($A$1,0,0,$B$3,1)</formula1>
    </dataValidation>
    <dataValidation allowBlank="1" sqref="G107:G4981" xr:uid="{00000000-0002-0000-0400-000003000000}"/>
    <dataValidation type="list" allowBlank="1" showInputMessage="1" showErrorMessage="1" errorTitle="Chyba !" error="zadajte (vyberte zo zoznamu) platný analytický kód podľa nápovedy k bunke I104" sqref="J107:J9981"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8515625" defaultRowHeight="11.25" x14ac:dyDescent="0.2"/>
  <cols>
    <col min="1" max="1" width="9.5703125" style="179" bestFit="1" customWidth="1"/>
    <col min="2" max="2" width="46.28515625" style="180" bestFit="1" customWidth="1"/>
    <col min="3" max="3" width="15.42578125" style="180" bestFit="1" customWidth="1"/>
    <col min="4" max="4" width="20.5703125" style="180" customWidth="1"/>
    <col min="5" max="5" width="21" style="180" bestFit="1" customWidth="1"/>
    <col min="6" max="6" width="6.28515625" style="180" bestFit="1" customWidth="1"/>
    <col min="7" max="7" width="22.7109375" style="180" customWidth="1"/>
    <col min="8" max="8" width="23.5703125" style="180" customWidth="1"/>
    <col min="9" max="9" width="26.7109375" style="180" customWidth="1"/>
    <col min="10" max="10" width="19" style="180" customWidth="1"/>
    <col min="11" max="11" width="19.7109375" style="180" bestFit="1" customWidth="1"/>
    <col min="12" max="12" width="14.42578125" style="181" customWidth="1"/>
    <col min="13" max="14" width="24.7109375" style="180" bestFit="1" customWidth="1"/>
    <col min="15" max="15" width="24.42578125" style="180" bestFit="1" customWidth="1"/>
    <col min="16" max="16" width="24.7109375" style="180" bestFit="1" customWidth="1"/>
    <col min="17" max="256" width="9.28515625" style="180"/>
    <col min="257" max="257" width="9.5703125" style="180" bestFit="1" customWidth="1"/>
    <col min="258" max="258" width="46.28515625" style="180" bestFit="1" customWidth="1"/>
    <col min="259" max="259" width="15.42578125" style="180" bestFit="1" customWidth="1"/>
    <col min="260" max="260" width="20.5703125" style="180" customWidth="1"/>
    <col min="261" max="261" width="21" style="180" bestFit="1" customWidth="1"/>
    <col min="262" max="262" width="6.28515625" style="180" bestFit="1" customWidth="1"/>
    <col min="263" max="263" width="22.7109375" style="180" customWidth="1"/>
    <col min="264" max="264" width="23.5703125" style="180" customWidth="1"/>
    <col min="265" max="265" width="26.7109375" style="180" customWidth="1"/>
    <col min="266" max="266" width="19" style="180" customWidth="1"/>
    <col min="267" max="267" width="19.7109375" style="180" bestFit="1" customWidth="1"/>
    <col min="268" max="268" width="14.42578125" style="180" customWidth="1"/>
    <col min="269" max="270" width="24.7109375" style="180" bestFit="1" customWidth="1"/>
    <col min="271" max="271" width="24.42578125" style="180" bestFit="1" customWidth="1"/>
    <col min="272" max="272" width="24.7109375" style="180" bestFit="1" customWidth="1"/>
    <col min="273" max="512" width="9.28515625" style="180"/>
    <col min="513" max="513" width="9.5703125" style="180" bestFit="1" customWidth="1"/>
    <col min="514" max="514" width="46.28515625" style="180" bestFit="1" customWidth="1"/>
    <col min="515" max="515" width="15.42578125" style="180" bestFit="1" customWidth="1"/>
    <col min="516" max="516" width="20.5703125" style="180" customWidth="1"/>
    <col min="517" max="517" width="21" style="180" bestFit="1" customWidth="1"/>
    <col min="518" max="518" width="6.28515625" style="180" bestFit="1" customWidth="1"/>
    <col min="519" max="519" width="22.7109375" style="180" customWidth="1"/>
    <col min="520" max="520" width="23.5703125" style="180" customWidth="1"/>
    <col min="521" max="521" width="26.7109375" style="180" customWidth="1"/>
    <col min="522" max="522" width="19" style="180" customWidth="1"/>
    <col min="523" max="523" width="19.7109375" style="180" bestFit="1" customWidth="1"/>
    <col min="524" max="524" width="14.42578125" style="180" customWidth="1"/>
    <col min="525" max="526" width="24.7109375" style="180" bestFit="1" customWidth="1"/>
    <col min="527" max="527" width="24.42578125" style="180" bestFit="1" customWidth="1"/>
    <col min="528" max="528" width="24.7109375" style="180" bestFit="1" customWidth="1"/>
    <col min="529" max="768" width="9.28515625" style="180"/>
    <col min="769" max="769" width="9.5703125" style="180" bestFit="1" customWidth="1"/>
    <col min="770" max="770" width="46.28515625" style="180" bestFit="1" customWidth="1"/>
    <col min="771" max="771" width="15.42578125" style="180" bestFit="1" customWidth="1"/>
    <col min="772" max="772" width="20.5703125" style="180" customWidth="1"/>
    <col min="773" max="773" width="21" style="180" bestFit="1" customWidth="1"/>
    <col min="774" max="774" width="6.28515625" style="180" bestFit="1" customWidth="1"/>
    <col min="775" max="775" width="22.7109375" style="180" customWidth="1"/>
    <col min="776" max="776" width="23.5703125" style="180" customWidth="1"/>
    <col min="777" max="777" width="26.7109375" style="180" customWidth="1"/>
    <col min="778" max="778" width="19" style="180" customWidth="1"/>
    <col min="779" max="779" width="19.7109375" style="180" bestFit="1" customWidth="1"/>
    <col min="780" max="780" width="14.42578125" style="180" customWidth="1"/>
    <col min="781" max="782" width="24.7109375" style="180" bestFit="1" customWidth="1"/>
    <col min="783" max="783" width="24.42578125" style="180" bestFit="1" customWidth="1"/>
    <col min="784" max="784" width="24.7109375" style="180" bestFit="1" customWidth="1"/>
    <col min="785" max="1024" width="9.28515625" style="180"/>
    <col min="1025" max="1025" width="9.5703125" style="180" bestFit="1" customWidth="1"/>
    <col min="1026" max="1026" width="46.28515625" style="180" bestFit="1" customWidth="1"/>
    <col min="1027" max="1027" width="15.42578125" style="180" bestFit="1" customWidth="1"/>
    <col min="1028" max="1028" width="20.5703125" style="180" customWidth="1"/>
    <col min="1029" max="1029" width="21" style="180" bestFit="1" customWidth="1"/>
    <col min="1030" max="1030" width="6.28515625" style="180" bestFit="1" customWidth="1"/>
    <col min="1031" max="1031" width="22.7109375" style="180" customWidth="1"/>
    <col min="1032" max="1032" width="23.5703125" style="180" customWidth="1"/>
    <col min="1033" max="1033" width="26.7109375" style="180" customWidth="1"/>
    <col min="1034" max="1034" width="19" style="180" customWidth="1"/>
    <col min="1035" max="1035" width="19.7109375" style="180" bestFit="1" customWidth="1"/>
    <col min="1036" max="1036" width="14.42578125" style="180" customWidth="1"/>
    <col min="1037" max="1038" width="24.7109375" style="180" bestFit="1" customWidth="1"/>
    <col min="1039" max="1039" width="24.42578125" style="180" bestFit="1" customWidth="1"/>
    <col min="1040" max="1040" width="24.7109375" style="180" bestFit="1" customWidth="1"/>
    <col min="1041" max="1280" width="9.28515625" style="180"/>
    <col min="1281" max="1281" width="9.5703125" style="180" bestFit="1" customWidth="1"/>
    <col min="1282" max="1282" width="46.28515625" style="180" bestFit="1" customWidth="1"/>
    <col min="1283" max="1283" width="15.42578125" style="180" bestFit="1" customWidth="1"/>
    <col min="1284" max="1284" width="20.5703125" style="180" customWidth="1"/>
    <col min="1285" max="1285" width="21" style="180" bestFit="1" customWidth="1"/>
    <col min="1286" max="1286" width="6.28515625" style="180" bestFit="1" customWidth="1"/>
    <col min="1287" max="1287" width="22.7109375" style="180" customWidth="1"/>
    <col min="1288" max="1288" width="23.5703125" style="180" customWidth="1"/>
    <col min="1289" max="1289" width="26.7109375" style="180" customWidth="1"/>
    <col min="1290" max="1290" width="19" style="180" customWidth="1"/>
    <col min="1291" max="1291" width="19.7109375" style="180" bestFit="1" customWidth="1"/>
    <col min="1292" max="1292" width="14.42578125" style="180" customWidth="1"/>
    <col min="1293" max="1294" width="24.7109375" style="180" bestFit="1" customWidth="1"/>
    <col min="1295" max="1295" width="24.42578125" style="180" bestFit="1" customWidth="1"/>
    <col min="1296" max="1296" width="24.7109375" style="180" bestFit="1" customWidth="1"/>
    <col min="1297" max="1536" width="9.28515625" style="180"/>
    <col min="1537" max="1537" width="9.5703125" style="180" bestFit="1" customWidth="1"/>
    <col min="1538" max="1538" width="46.28515625" style="180" bestFit="1" customWidth="1"/>
    <col min="1539" max="1539" width="15.42578125" style="180" bestFit="1" customWidth="1"/>
    <col min="1540" max="1540" width="20.5703125" style="180" customWidth="1"/>
    <col min="1541" max="1541" width="21" style="180" bestFit="1" customWidth="1"/>
    <col min="1542" max="1542" width="6.28515625" style="180" bestFit="1" customWidth="1"/>
    <col min="1543" max="1543" width="22.7109375" style="180" customWidth="1"/>
    <col min="1544" max="1544" width="23.5703125" style="180" customWidth="1"/>
    <col min="1545" max="1545" width="26.7109375" style="180" customWidth="1"/>
    <col min="1546" max="1546" width="19" style="180" customWidth="1"/>
    <col min="1547" max="1547" width="19.7109375" style="180" bestFit="1" customWidth="1"/>
    <col min="1548" max="1548" width="14.42578125" style="180" customWidth="1"/>
    <col min="1549" max="1550" width="24.7109375" style="180" bestFit="1" customWidth="1"/>
    <col min="1551" max="1551" width="24.42578125" style="180" bestFit="1" customWidth="1"/>
    <col min="1552" max="1552" width="24.7109375" style="180" bestFit="1" customWidth="1"/>
    <col min="1553" max="1792" width="9.28515625" style="180"/>
    <col min="1793" max="1793" width="9.5703125" style="180" bestFit="1" customWidth="1"/>
    <col min="1794" max="1794" width="46.28515625" style="180" bestFit="1" customWidth="1"/>
    <col min="1795" max="1795" width="15.42578125" style="180" bestFit="1" customWidth="1"/>
    <col min="1796" max="1796" width="20.5703125" style="180" customWidth="1"/>
    <col min="1797" max="1797" width="21" style="180" bestFit="1" customWidth="1"/>
    <col min="1798" max="1798" width="6.28515625" style="180" bestFit="1" customWidth="1"/>
    <col min="1799" max="1799" width="22.7109375" style="180" customWidth="1"/>
    <col min="1800" max="1800" width="23.5703125" style="180" customWidth="1"/>
    <col min="1801" max="1801" width="26.7109375" style="180" customWidth="1"/>
    <col min="1802" max="1802" width="19" style="180" customWidth="1"/>
    <col min="1803" max="1803" width="19.7109375" style="180" bestFit="1" customWidth="1"/>
    <col min="1804" max="1804" width="14.42578125" style="180" customWidth="1"/>
    <col min="1805" max="1806" width="24.7109375" style="180" bestFit="1" customWidth="1"/>
    <col min="1807" max="1807" width="24.42578125" style="180" bestFit="1" customWidth="1"/>
    <col min="1808" max="1808" width="24.7109375" style="180" bestFit="1" customWidth="1"/>
    <col min="1809" max="2048" width="9.28515625" style="180"/>
    <col min="2049" max="2049" width="9.5703125" style="180" bestFit="1" customWidth="1"/>
    <col min="2050" max="2050" width="46.28515625" style="180" bestFit="1" customWidth="1"/>
    <col min="2051" max="2051" width="15.42578125" style="180" bestFit="1" customWidth="1"/>
    <col min="2052" max="2052" width="20.5703125" style="180" customWidth="1"/>
    <col min="2053" max="2053" width="21" style="180" bestFit="1" customWidth="1"/>
    <col min="2054" max="2054" width="6.28515625" style="180" bestFit="1" customWidth="1"/>
    <col min="2055" max="2055" width="22.7109375" style="180" customWidth="1"/>
    <col min="2056" max="2056" width="23.5703125" style="180" customWidth="1"/>
    <col min="2057" max="2057" width="26.7109375" style="180" customWidth="1"/>
    <col min="2058" max="2058" width="19" style="180" customWidth="1"/>
    <col min="2059" max="2059" width="19.7109375" style="180" bestFit="1" customWidth="1"/>
    <col min="2060" max="2060" width="14.42578125" style="180" customWidth="1"/>
    <col min="2061" max="2062" width="24.7109375" style="180" bestFit="1" customWidth="1"/>
    <col min="2063" max="2063" width="24.42578125" style="180" bestFit="1" customWidth="1"/>
    <col min="2064" max="2064" width="24.7109375" style="180" bestFit="1" customWidth="1"/>
    <col min="2065" max="2304" width="9.28515625" style="180"/>
    <col min="2305" max="2305" width="9.5703125" style="180" bestFit="1" customWidth="1"/>
    <col min="2306" max="2306" width="46.28515625" style="180" bestFit="1" customWidth="1"/>
    <col min="2307" max="2307" width="15.42578125" style="180" bestFit="1" customWidth="1"/>
    <col min="2308" max="2308" width="20.5703125" style="180" customWidth="1"/>
    <col min="2309" max="2309" width="21" style="180" bestFit="1" customWidth="1"/>
    <col min="2310" max="2310" width="6.28515625" style="180" bestFit="1" customWidth="1"/>
    <col min="2311" max="2311" width="22.7109375" style="180" customWidth="1"/>
    <col min="2312" max="2312" width="23.5703125" style="180" customWidth="1"/>
    <col min="2313" max="2313" width="26.7109375" style="180" customWidth="1"/>
    <col min="2314" max="2314" width="19" style="180" customWidth="1"/>
    <col min="2315" max="2315" width="19.7109375" style="180" bestFit="1" customWidth="1"/>
    <col min="2316" max="2316" width="14.42578125" style="180" customWidth="1"/>
    <col min="2317" max="2318" width="24.7109375" style="180" bestFit="1" customWidth="1"/>
    <col min="2319" max="2319" width="24.42578125" style="180" bestFit="1" customWidth="1"/>
    <col min="2320" max="2320" width="24.7109375" style="180" bestFit="1" customWidth="1"/>
    <col min="2321" max="2560" width="9.28515625" style="180"/>
    <col min="2561" max="2561" width="9.5703125" style="180" bestFit="1" customWidth="1"/>
    <col min="2562" max="2562" width="46.28515625" style="180" bestFit="1" customWidth="1"/>
    <col min="2563" max="2563" width="15.42578125" style="180" bestFit="1" customWidth="1"/>
    <col min="2564" max="2564" width="20.5703125" style="180" customWidth="1"/>
    <col min="2565" max="2565" width="21" style="180" bestFit="1" customWidth="1"/>
    <col min="2566" max="2566" width="6.28515625" style="180" bestFit="1" customWidth="1"/>
    <col min="2567" max="2567" width="22.7109375" style="180" customWidth="1"/>
    <col min="2568" max="2568" width="23.5703125" style="180" customWidth="1"/>
    <col min="2569" max="2569" width="26.7109375" style="180" customWidth="1"/>
    <col min="2570" max="2570" width="19" style="180" customWidth="1"/>
    <col min="2571" max="2571" width="19.7109375" style="180" bestFit="1" customWidth="1"/>
    <col min="2572" max="2572" width="14.42578125" style="180" customWidth="1"/>
    <col min="2573" max="2574" width="24.7109375" style="180" bestFit="1" customWidth="1"/>
    <col min="2575" max="2575" width="24.42578125" style="180" bestFit="1" customWidth="1"/>
    <col min="2576" max="2576" width="24.7109375" style="180" bestFit="1" customWidth="1"/>
    <col min="2577" max="2816" width="9.28515625" style="180"/>
    <col min="2817" max="2817" width="9.5703125" style="180" bestFit="1" customWidth="1"/>
    <col min="2818" max="2818" width="46.28515625" style="180" bestFit="1" customWidth="1"/>
    <col min="2819" max="2819" width="15.42578125" style="180" bestFit="1" customWidth="1"/>
    <col min="2820" max="2820" width="20.5703125" style="180" customWidth="1"/>
    <col min="2821" max="2821" width="21" style="180" bestFit="1" customWidth="1"/>
    <col min="2822" max="2822" width="6.28515625" style="180" bestFit="1" customWidth="1"/>
    <col min="2823" max="2823" width="22.7109375" style="180" customWidth="1"/>
    <col min="2824" max="2824" width="23.5703125" style="180" customWidth="1"/>
    <col min="2825" max="2825" width="26.7109375" style="180" customWidth="1"/>
    <col min="2826" max="2826" width="19" style="180" customWidth="1"/>
    <col min="2827" max="2827" width="19.7109375" style="180" bestFit="1" customWidth="1"/>
    <col min="2828" max="2828" width="14.42578125" style="180" customWidth="1"/>
    <col min="2829" max="2830" width="24.7109375" style="180" bestFit="1" customWidth="1"/>
    <col min="2831" max="2831" width="24.42578125" style="180" bestFit="1" customWidth="1"/>
    <col min="2832" max="2832" width="24.7109375" style="180" bestFit="1" customWidth="1"/>
    <col min="2833" max="3072" width="9.28515625" style="180"/>
    <col min="3073" max="3073" width="9.5703125" style="180" bestFit="1" customWidth="1"/>
    <col min="3074" max="3074" width="46.28515625" style="180" bestFit="1" customWidth="1"/>
    <col min="3075" max="3075" width="15.42578125" style="180" bestFit="1" customWidth="1"/>
    <col min="3076" max="3076" width="20.5703125" style="180" customWidth="1"/>
    <col min="3077" max="3077" width="21" style="180" bestFit="1" customWidth="1"/>
    <col min="3078" max="3078" width="6.28515625" style="180" bestFit="1" customWidth="1"/>
    <col min="3079" max="3079" width="22.7109375" style="180" customWidth="1"/>
    <col min="3080" max="3080" width="23.5703125" style="180" customWidth="1"/>
    <col min="3081" max="3081" width="26.7109375" style="180" customWidth="1"/>
    <col min="3082" max="3082" width="19" style="180" customWidth="1"/>
    <col min="3083" max="3083" width="19.7109375" style="180" bestFit="1" customWidth="1"/>
    <col min="3084" max="3084" width="14.42578125" style="180" customWidth="1"/>
    <col min="3085" max="3086" width="24.7109375" style="180" bestFit="1" customWidth="1"/>
    <col min="3087" max="3087" width="24.42578125" style="180" bestFit="1" customWidth="1"/>
    <col min="3088" max="3088" width="24.7109375" style="180" bestFit="1" customWidth="1"/>
    <col min="3089" max="3328" width="9.28515625" style="180"/>
    <col min="3329" max="3329" width="9.5703125" style="180" bestFit="1" customWidth="1"/>
    <col min="3330" max="3330" width="46.28515625" style="180" bestFit="1" customWidth="1"/>
    <col min="3331" max="3331" width="15.42578125" style="180" bestFit="1" customWidth="1"/>
    <col min="3332" max="3332" width="20.5703125" style="180" customWidth="1"/>
    <col min="3333" max="3333" width="21" style="180" bestFit="1" customWidth="1"/>
    <col min="3334" max="3334" width="6.28515625" style="180" bestFit="1" customWidth="1"/>
    <col min="3335" max="3335" width="22.7109375" style="180" customWidth="1"/>
    <col min="3336" max="3336" width="23.5703125" style="180" customWidth="1"/>
    <col min="3337" max="3337" width="26.7109375" style="180" customWidth="1"/>
    <col min="3338" max="3338" width="19" style="180" customWidth="1"/>
    <col min="3339" max="3339" width="19.7109375" style="180" bestFit="1" customWidth="1"/>
    <col min="3340" max="3340" width="14.42578125" style="180" customWidth="1"/>
    <col min="3341" max="3342" width="24.7109375" style="180" bestFit="1" customWidth="1"/>
    <col min="3343" max="3343" width="24.42578125" style="180" bestFit="1" customWidth="1"/>
    <col min="3344" max="3344" width="24.7109375" style="180" bestFit="1" customWidth="1"/>
    <col min="3345" max="3584" width="9.28515625" style="180"/>
    <col min="3585" max="3585" width="9.5703125" style="180" bestFit="1" customWidth="1"/>
    <col min="3586" max="3586" width="46.28515625" style="180" bestFit="1" customWidth="1"/>
    <col min="3587" max="3587" width="15.42578125" style="180" bestFit="1" customWidth="1"/>
    <col min="3588" max="3588" width="20.5703125" style="180" customWidth="1"/>
    <col min="3589" max="3589" width="21" style="180" bestFit="1" customWidth="1"/>
    <col min="3590" max="3590" width="6.28515625" style="180" bestFit="1" customWidth="1"/>
    <col min="3591" max="3591" width="22.7109375" style="180" customWidth="1"/>
    <col min="3592" max="3592" width="23.5703125" style="180" customWidth="1"/>
    <col min="3593" max="3593" width="26.7109375" style="180" customWidth="1"/>
    <col min="3594" max="3594" width="19" style="180" customWidth="1"/>
    <col min="3595" max="3595" width="19.7109375" style="180" bestFit="1" customWidth="1"/>
    <col min="3596" max="3596" width="14.42578125" style="180" customWidth="1"/>
    <col min="3597" max="3598" width="24.7109375" style="180" bestFit="1" customWidth="1"/>
    <col min="3599" max="3599" width="24.42578125" style="180" bestFit="1" customWidth="1"/>
    <col min="3600" max="3600" width="24.7109375" style="180" bestFit="1" customWidth="1"/>
    <col min="3601" max="3840" width="9.28515625" style="180"/>
    <col min="3841" max="3841" width="9.5703125" style="180" bestFit="1" customWidth="1"/>
    <col min="3842" max="3842" width="46.28515625" style="180" bestFit="1" customWidth="1"/>
    <col min="3843" max="3843" width="15.42578125" style="180" bestFit="1" customWidth="1"/>
    <col min="3844" max="3844" width="20.5703125" style="180" customWidth="1"/>
    <col min="3845" max="3845" width="21" style="180" bestFit="1" customWidth="1"/>
    <col min="3846" max="3846" width="6.28515625" style="180" bestFit="1" customWidth="1"/>
    <col min="3847" max="3847" width="22.7109375" style="180" customWidth="1"/>
    <col min="3848" max="3848" width="23.5703125" style="180" customWidth="1"/>
    <col min="3849" max="3849" width="26.7109375" style="180" customWidth="1"/>
    <col min="3850" max="3850" width="19" style="180" customWidth="1"/>
    <col min="3851" max="3851" width="19.7109375" style="180" bestFit="1" customWidth="1"/>
    <col min="3852" max="3852" width="14.42578125" style="180" customWidth="1"/>
    <col min="3853" max="3854" width="24.7109375" style="180" bestFit="1" customWidth="1"/>
    <col min="3855" max="3855" width="24.42578125" style="180" bestFit="1" customWidth="1"/>
    <col min="3856" max="3856" width="24.7109375" style="180" bestFit="1" customWidth="1"/>
    <col min="3857" max="4096" width="9.28515625" style="180"/>
    <col min="4097" max="4097" width="9.5703125" style="180" bestFit="1" customWidth="1"/>
    <col min="4098" max="4098" width="46.28515625" style="180" bestFit="1" customWidth="1"/>
    <col min="4099" max="4099" width="15.42578125" style="180" bestFit="1" customWidth="1"/>
    <col min="4100" max="4100" width="20.5703125" style="180" customWidth="1"/>
    <col min="4101" max="4101" width="21" style="180" bestFit="1" customWidth="1"/>
    <col min="4102" max="4102" width="6.28515625" style="180" bestFit="1" customWidth="1"/>
    <col min="4103" max="4103" width="22.7109375" style="180" customWidth="1"/>
    <col min="4104" max="4104" width="23.5703125" style="180" customWidth="1"/>
    <col min="4105" max="4105" width="26.7109375" style="180" customWidth="1"/>
    <col min="4106" max="4106" width="19" style="180" customWidth="1"/>
    <col min="4107" max="4107" width="19.7109375" style="180" bestFit="1" customWidth="1"/>
    <col min="4108" max="4108" width="14.42578125" style="180" customWidth="1"/>
    <col min="4109" max="4110" width="24.7109375" style="180" bestFit="1" customWidth="1"/>
    <col min="4111" max="4111" width="24.42578125" style="180" bestFit="1" customWidth="1"/>
    <col min="4112" max="4112" width="24.7109375" style="180" bestFit="1" customWidth="1"/>
    <col min="4113" max="4352" width="9.28515625" style="180"/>
    <col min="4353" max="4353" width="9.5703125" style="180" bestFit="1" customWidth="1"/>
    <col min="4354" max="4354" width="46.28515625" style="180" bestFit="1" customWidth="1"/>
    <col min="4355" max="4355" width="15.42578125" style="180" bestFit="1" customWidth="1"/>
    <col min="4356" max="4356" width="20.5703125" style="180" customWidth="1"/>
    <col min="4357" max="4357" width="21" style="180" bestFit="1" customWidth="1"/>
    <col min="4358" max="4358" width="6.28515625" style="180" bestFit="1" customWidth="1"/>
    <col min="4359" max="4359" width="22.7109375" style="180" customWidth="1"/>
    <col min="4360" max="4360" width="23.5703125" style="180" customWidth="1"/>
    <col min="4361" max="4361" width="26.7109375" style="180" customWidth="1"/>
    <col min="4362" max="4362" width="19" style="180" customWidth="1"/>
    <col min="4363" max="4363" width="19.7109375" style="180" bestFit="1" customWidth="1"/>
    <col min="4364" max="4364" width="14.42578125" style="180" customWidth="1"/>
    <col min="4365" max="4366" width="24.7109375" style="180" bestFit="1" customWidth="1"/>
    <col min="4367" max="4367" width="24.42578125" style="180" bestFit="1" customWidth="1"/>
    <col min="4368" max="4368" width="24.7109375" style="180" bestFit="1" customWidth="1"/>
    <col min="4369" max="4608" width="9.28515625" style="180"/>
    <col min="4609" max="4609" width="9.5703125" style="180" bestFit="1" customWidth="1"/>
    <col min="4610" max="4610" width="46.28515625" style="180" bestFit="1" customWidth="1"/>
    <col min="4611" max="4611" width="15.42578125" style="180" bestFit="1" customWidth="1"/>
    <col min="4612" max="4612" width="20.5703125" style="180" customWidth="1"/>
    <col min="4613" max="4613" width="21" style="180" bestFit="1" customWidth="1"/>
    <col min="4614" max="4614" width="6.28515625" style="180" bestFit="1" customWidth="1"/>
    <col min="4615" max="4615" width="22.7109375" style="180" customWidth="1"/>
    <col min="4616" max="4616" width="23.5703125" style="180" customWidth="1"/>
    <col min="4617" max="4617" width="26.7109375" style="180" customWidth="1"/>
    <col min="4618" max="4618" width="19" style="180" customWidth="1"/>
    <col min="4619" max="4619" width="19.7109375" style="180" bestFit="1" customWidth="1"/>
    <col min="4620" max="4620" width="14.42578125" style="180" customWidth="1"/>
    <col min="4621" max="4622" width="24.7109375" style="180" bestFit="1" customWidth="1"/>
    <col min="4623" max="4623" width="24.42578125" style="180" bestFit="1" customWidth="1"/>
    <col min="4624" max="4624" width="24.7109375" style="180" bestFit="1" customWidth="1"/>
    <col min="4625" max="4864" width="9.28515625" style="180"/>
    <col min="4865" max="4865" width="9.5703125" style="180" bestFit="1" customWidth="1"/>
    <col min="4866" max="4866" width="46.28515625" style="180" bestFit="1" customWidth="1"/>
    <col min="4867" max="4867" width="15.42578125" style="180" bestFit="1" customWidth="1"/>
    <col min="4868" max="4868" width="20.5703125" style="180" customWidth="1"/>
    <col min="4869" max="4869" width="21" style="180" bestFit="1" customWidth="1"/>
    <col min="4870" max="4870" width="6.28515625" style="180" bestFit="1" customWidth="1"/>
    <col min="4871" max="4871" width="22.7109375" style="180" customWidth="1"/>
    <col min="4872" max="4872" width="23.5703125" style="180" customWidth="1"/>
    <col min="4873" max="4873" width="26.7109375" style="180" customWidth="1"/>
    <col min="4874" max="4874" width="19" style="180" customWidth="1"/>
    <col min="4875" max="4875" width="19.7109375" style="180" bestFit="1" customWidth="1"/>
    <col min="4876" max="4876" width="14.42578125" style="180" customWidth="1"/>
    <col min="4877" max="4878" width="24.7109375" style="180" bestFit="1" customWidth="1"/>
    <col min="4879" max="4879" width="24.42578125" style="180" bestFit="1" customWidth="1"/>
    <col min="4880" max="4880" width="24.7109375" style="180" bestFit="1" customWidth="1"/>
    <col min="4881" max="5120" width="9.28515625" style="180"/>
    <col min="5121" max="5121" width="9.5703125" style="180" bestFit="1" customWidth="1"/>
    <col min="5122" max="5122" width="46.28515625" style="180" bestFit="1" customWidth="1"/>
    <col min="5123" max="5123" width="15.42578125" style="180" bestFit="1" customWidth="1"/>
    <col min="5124" max="5124" width="20.5703125" style="180" customWidth="1"/>
    <col min="5125" max="5125" width="21" style="180" bestFit="1" customWidth="1"/>
    <col min="5126" max="5126" width="6.28515625" style="180" bestFit="1" customWidth="1"/>
    <col min="5127" max="5127" width="22.7109375" style="180" customWidth="1"/>
    <col min="5128" max="5128" width="23.5703125" style="180" customWidth="1"/>
    <col min="5129" max="5129" width="26.7109375" style="180" customWidth="1"/>
    <col min="5130" max="5130" width="19" style="180" customWidth="1"/>
    <col min="5131" max="5131" width="19.7109375" style="180" bestFit="1" customWidth="1"/>
    <col min="5132" max="5132" width="14.42578125" style="180" customWidth="1"/>
    <col min="5133" max="5134" width="24.7109375" style="180" bestFit="1" customWidth="1"/>
    <col min="5135" max="5135" width="24.42578125" style="180" bestFit="1" customWidth="1"/>
    <col min="5136" max="5136" width="24.7109375" style="180" bestFit="1" customWidth="1"/>
    <col min="5137" max="5376" width="9.28515625" style="180"/>
    <col min="5377" max="5377" width="9.5703125" style="180" bestFit="1" customWidth="1"/>
    <col min="5378" max="5378" width="46.28515625" style="180" bestFit="1" customWidth="1"/>
    <col min="5379" max="5379" width="15.42578125" style="180" bestFit="1" customWidth="1"/>
    <col min="5380" max="5380" width="20.5703125" style="180" customWidth="1"/>
    <col min="5381" max="5381" width="21" style="180" bestFit="1" customWidth="1"/>
    <col min="5382" max="5382" width="6.28515625" style="180" bestFit="1" customWidth="1"/>
    <col min="5383" max="5383" width="22.7109375" style="180" customWidth="1"/>
    <col min="5384" max="5384" width="23.5703125" style="180" customWidth="1"/>
    <col min="5385" max="5385" width="26.7109375" style="180" customWidth="1"/>
    <col min="5386" max="5386" width="19" style="180" customWidth="1"/>
    <col min="5387" max="5387" width="19.7109375" style="180" bestFit="1" customWidth="1"/>
    <col min="5388" max="5388" width="14.42578125" style="180" customWidth="1"/>
    <col min="5389" max="5390" width="24.7109375" style="180" bestFit="1" customWidth="1"/>
    <col min="5391" max="5391" width="24.42578125" style="180" bestFit="1" customWidth="1"/>
    <col min="5392" max="5392" width="24.7109375" style="180" bestFit="1" customWidth="1"/>
    <col min="5393" max="5632" width="9.28515625" style="180"/>
    <col min="5633" max="5633" width="9.5703125" style="180" bestFit="1" customWidth="1"/>
    <col min="5634" max="5634" width="46.28515625" style="180" bestFit="1" customWidth="1"/>
    <col min="5635" max="5635" width="15.42578125" style="180" bestFit="1" customWidth="1"/>
    <col min="5636" max="5636" width="20.5703125" style="180" customWidth="1"/>
    <col min="5637" max="5637" width="21" style="180" bestFit="1" customWidth="1"/>
    <col min="5638" max="5638" width="6.28515625" style="180" bestFit="1" customWidth="1"/>
    <col min="5639" max="5639" width="22.7109375" style="180" customWidth="1"/>
    <col min="5640" max="5640" width="23.5703125" style="180" customWidth="1"/>
    <col min="5641" max="5641" width="26.7109375" style="180" customWidth="1"/>
    <col min="5642" max="5642" width="19" style="180" customWidth="1"/>
    <col min="5643" max="5643" width="19.7109375" style="180" bestFit="1" customWidth="1"/>
    <col min="5644" max="5644" width="14.42578125" style="180" customWidth="1"/>
    <col min="5645" max="5646" width="24.7109375" style="180" bestFit="1" customWidth="1"/>
    <col min="5647" max="5647" width="24.42578125" style="180" bestFit="1" customWidth="1"/>
    <col min="5648" max="5648" width="24.7109375" style="180" bestFit="1" customWidth="1"/>
    <col min="5649" max="5888" width="9.28515625" style="180"/>
    <col min="5889" max="5889" width="9.5703125" style="180" bestFit="1" customWidth="1"/>
    <col min="5890" max="5890" width="46.28515625" style="180" bestFit="1" customWidth="1"/>
    <col min="5891" max="5891" width="15.42578125" style="180" bestFit="1" customWidth="1"/>
    <col min="5892" max="5892" width="20.5703125" style="180" customWidth="1"/>
    <col min="5893" max="5893" width="21" style="180" bestFit="1" customWidth="1"/>
    <col min="5894" max="5894" width="6.28515625" style="180" bestFit="1" customWidth="1"/>
    <col min="5895" max="5895" width="22.7109375" style="180" customWidth="1"/>
    <col min="5896" max="5896" width="23.5703125" style="180" customWidth="1"/>
    <col min="5897" max="5897" width="26.7109375" style="180" customWidth="1"/>
    <col min="5898" max="5898" width="19" style="180" customWidth="1"/>
    <col min="5899" max="5899" width="19.7109375" style="180" bestFit="1" customWidth="1"/>
    <col min="5900" max="5900" width="14.42578125" style="180" customWidth="1"/>
    <col min="5901" max="5902" width="24.7109375" style="180" bestFit="1" customWidth="1"/>
    <col min="5903" max="5903" width="24.42578125" style="180" bestFit="1" customWidth="1"/>
    <col min="5904" max="5904" width="24.7109375" style="180" bestFit="1" customWidth="1"/>
    <col min="5905" max="6144" width="9.28515625" style="180"/>
    <col min="6145" max="6145" width="9.5703125" style="180" bestFit="1" customWidth="1"/>
    <col min="6146" max="6146" width="46.28515625" style="180" bestFit="1" customWidth="1"/>
    <col min="6147" max="6147" width="15.42578125" style="180" bestFit="1" customWidth="1"/>
    <col min="6148" max="6148" width="20.5703125" style="180" customWidth="1"/>
    <col min="6149" max="6149" width="21" style="180" bestFit="1" customWidth="1"/>
    <col min="6150" max="6150" width="6.28515625" style="180" bestFit="1" customWidth="1"/>
    <col min="6151" max="6151" width="22.7109375" style="180" customWidth="1"/>
    <col min="6152" max="6152" width="23.5703125" style="180" customWidth="1"/>
    <col min="6153" max="6153" width="26.7109375" style="180" customWidth="1"/>
    <col min="6154" max="6154" width="19" style="180" customWidth="1"/>
    <col min="6155" max="6155" width="19.7109375" style="180" bestFit="1" customWidth="1"/>
    <col min="6156" max="6156" width="14.42578125" style="180" customWidth="1"/>
    <col min="6157" max="6158" width="24.7109375" style="180" bestFit="1" customWidth="1"/>
    <col min="6159" max="6159" width="24.42578125" style="180" bestFit="1" customWidth="1"/>
    <col min="6160" max="6160" width="24.7109375" style="180" bestFit="1" customWidth="1"/>
    <col min="6161" max="6400" width="9.28515625" style="180"/>
    <col min="6401" max="6401" width="9.5703125" style="180" bestFit="1" customWidth="1"/>
    <col min="6402" max="6402" width="46.28515625" style="180" bestFit="1" customWidth="1"/>
    <col min="6403" max="6403" width="15.42578125" style="180" bestFit="1" customWidth="1"/>
    <col min="6404" max="6404" width="20.5703125" style="180" customWidth="1"/>
    <col min="6405" max="6405" width="21" style="180" bestFit="1" customWidth="1"/>
    <col min="6406" max="6406" width="6.28515625" style="180" bestFit="1" customWidth="1"/>
    <col min="6407" max="6407" width="22.7109375" style="180" customWidth="1"/>
    <col min="6408" max="6408" width="23.5703125" style="180" customWidth="1"/>
    <col min="6409" max="6409" width="26.7109375" style="180" customWidth="1"/>
    <col min="6410" max="6410" width="19" style="180" customWidth="1"/>
    <col min="6411" max="6411" width="19.7109375" style="180" bestFit="1" customWidth="1"/>
    <col min="6412" max="6412" width="14.42578125" style="180" customWidth="1"/>
    <col min="6413" max="6414" width="24.7109375" style="180" bestFit="1" customWidth="1"/>
    <col min="6415" max="6415" width="24.42578125" style="180" bestFit="1" customWidth="1"/>
    <col min="6416" max="6416" width="24.7109375" style="180" bestFit="1" customWidth="1"/>
    <col min="6417" max="6656" width="9.28515625" style="180"/>
    <col min="6657" max="6657" width="9.5703125" style="180" bestFit="1" customWidth="1"/>
    <col min="6658" max="6658" width="46.28515625" style="180" bestFit="1" customWidth="1"/>
    <col min="6659" max="6659" width="15.42578125" style="180" bestFit="1" customWidth="1"/>
    <col min="6660" max="6660" width="20.5703125" style="180" customWidth="1"/>
    <col min="6661" max="6661" width="21" style="180" bestFit="1" customWidth="1"/>
    <col min="6662" max="6662" width="6.28515625" style="180" bestFit="1" customWidth="1"/>
    <col min="6663" max="6663" width="22.7109375" style="180" customWidth="1"/>
    <col min="6664" max="6664" width="23.5703125" style="180" customWidth="1"/>
    <col min="6665" max="6665" width="26.7109375" style="180" customWidth="1"/>
    <col min="6666" max="6666" width="19" style="180" customWidth="1"/>
    <col min="6667" max="6667" width="19.7109375" style="180" bestFit="1" customWidth="1"/>
    <col min="6668" max="6668" width="14.42578125" style="180" customWidth="1"/>
    <col min="6669" max="6670" width="24.7109375" style="180" bestFit="1" customWidth="1"/>
    <col min="6671" max="6671" width="24.42578125" style="180" bestFit="1" customWidth="1"/>
    <col min="6672" max="6672" width="24.7109375" style="180" bestFit="1" customWidth="1"/>
    <col min="6673" max="6912" width="9.28515625" style="180"/>
    <col min="6913" max="6913" width="9.5703125" style="180" bestFit="1" customWidth="1"/>
    <col min="6914" max="6914" width="46.28515625" style="180" bestFit="1" customWidth="1"/>
    <col min="6915" max="6915" width="15.42578125" style="180" bestFit="1" customWidth="1"/>
    <col min="6916" max="6916" width="20.5703125" style="180" customWidth="1"/>
    <col min="6917" max="6917" width="21" style="180" bestFit="1" customWidth="1"/>
    <col min="6918" max="6918" width="6.28515625" style="180" bestFit="1" customWidth="1"/>
    <col min="6919" max="6919" width="22.7109375" style="180" customWidth="1"/>
    <col min="6920" max="6920" width="23.5703125" style="180" customWidth="1"/>
    <col min="6921" max="6921" width="26.7109375" style="180" customWidth="1"/>
    <col min="6922" max="6922" width="19" style="180" customWidth="1"/>
    <col min="6923" max="6923" width="19.7109375" style="180" bestFit="1" customWidth="1"/>
    <col min="6924" max="6924" width="14.42578125" style="180" customWidth="1"/>
    <col min="6925" max="6926" width="24.7109375" style="180" bestFit="1" customWidth="1"/>
    <col min="6927" max="6927" width="24.42578125" style="180" bestFit="1" customWidth="1"/>
    <col min="6928" max="6928" width="24.7109375" style="180" bestFit="1" customWidth="1"/>
    <col min="6929" max="7168" width="9.28515625" style="180"/>
    <col min="7169" max="7169" width="9.5703125" style="180" bestFit="1" customWidth="1"/>
    <col min="7170" max="7170" width="46.28515625" style="180" bestFit="1" customWidth="1"/>
    <col min="7171" max="7171" width="15.42578125" style="180" bestFit="1" customWidth="1"/>
    <col min="7172" max="7172" width="20.5703125" style="180" customWidth="1"/>
    <col min="7173" max="7173" width="21" style="180" bestFit="1" customWidth="1"/>
    <col min="7174" max="7174" width="6.28515625" style="180" bestFit="1" customWidth="1"/>
    <col min="7175" max="7175" width="22.7109375" style="180" customWidth="1"/>
    <col min="7176" max="7176" width="23.5703125" style="180" customWidth="1"/>
    <col min="7177" max="7177" width="26.7109375" style="180" customWidth="1"/>
    <col min="7178" max="7178" width="19" style="180" customWidth="1"/>
    <col min="7179" max="7179" width="19.7109375" style="180" bestFit="1" customWidth="1"/>
    <col min="7180" max="7180" width="14.42578125" style="180" customWidth="1"/>
    <col min="7181" max="7182" width="24.7109375" style="180" bestFit="1" customWidth="1"/>
    <col min="7183" max="7183" width="24.42578125" style="180" bestFit="1" customWidth="1"/>
    <col min="7184" max="7184" width="24.7109375" style="180" bestFit="1" customWidth="1"/>
    <col min="7185" max="7424" width="9.28515625" style="180"/>
    <col min="7425" max="7425" width="9.5703125" style="180" bestFit="1" customWidth="1"/>
    <col min="7426" max="7426" width="46.28515625" style="180" bestFit="1" customWidth="1"/>
    <col min="7427" max="7427" width="15.42578125" style="180" bestFit="1" customWidth="1"/>
    <col min="7428" max="7428" width="20.5703125" style="180" customWidth="1"/>
    <col min="7429" max="7429" width="21" style="180" bestFit="1" customWidth="1"/>
    <col min="7430" max="7430" width="6.28515625" style="180" bestFit="1" customWidth="1"/>
    <col min="7431" max="7431" width="22.7109375" style="180" customWidth="1"/>
    <col min="7432" max="7432" width="23.5703125" style="180" customWidth="1"/>
    <col min="7433" max="7433" width="26.7109375" style="180" customWidth="1"/>
    <col min="7434" max="7434" width="19" style="180" customWidth="1"/>
    <col min="7435" max="7435" width="19.7109375" style="180" bestFit="1" customWidth="1"/>
    <col min="7436" max="7436" width="14.42578125" style="180" customWidth="1"/>
    <col min="7437" max="7438" width="24.7109375" style="180" bestFit="1" customWidth="1"/>
    <col min="7439" max="7439" width="24.42578125" style="180" bestFit="1" customWidth="1"/>
    <col min="7440" max="7440" width="24.7109375" style="180" bestFit="1" customWidth="1"/>
    <col min="7441" max="7680" width="9.28515625" style="180"/>
    <col min="7681" max="7681" width="9.5703125" style="180" bestFit="1" customWidth="1"/>
    <col min="7682" max="7682" width="46.28515625" style="180" bestFit="1" customWidth="1"/>
    <col min="7683" max="7683" width="15.42578125" style="180" bestFit="1" customWidth="1"/>
    <col min="7684" max="7684" width="20.5703125" style="180" customWidth="1"/>
    <col min="7685" max="7685" width="21" style="180" bestFit="1" customWidth="1"/>
    <col min="7686" max="7686" width="6.28515625" style="180" bestFit="1" customWidth="1"/>
    <col min="7687" max="7687" width="22.7109375" style="180" customWidth="1"/>
    <col min="7688" max="7688" width="23.5703125" style="180" customWidth="1"/>
    <col min="7689" max="7689" width="26.7109375" style="180" customWidth="1"/>
    <col min="7690" max="7690" width="19" style="180" customWidth="1"/>
    <col min="7691" max="7691" width="19.7109375" style="180" bestFit="1" customWidth="1"/>
    <col min="7692" max="7692" width="14.42578125" style="180" customWidth="1"/>
    <col min="7693" max="7694" width="24.7109375" style="180" bestFit="1" customWidth="1"/>
    <col min="7695" max="7695" width="24.42578125" style="180" bestFit="1" customWidth="1"/>
    <col min="7696" max="7696" width="24.7109375" style="180" bestFit="1" customWidth="1"/>
    <col min="7697" max="7936" width="9.28515625" style="180"/>
    <col min="7937" max="7937" width="9.5703125" style="180" bestFit="1" customWidth="1"/>
    <col min="7938" max="7938" width="46.28515625" style="180" bestFit="1" customWidth="1"/>
    <col min="7939" max="7939" width="15.42578125" style="180" bestFit="1" customWidth="1"/>
    <col min="7940" max="7940" width="20.5703125" style="180" customWidth="1"/>
    <col min="7941" max="7941" width="21" style="180" bestFit="1" customWidth="1"/>
    <col min="7942" max="7942" width="6.28515625" style="180" bestFit="1" customWidth="1"/>
    <col min="7943" max="7943" width="22.7109375" style="180" customWidth="1"/>
    <col min="7944" max="7944" width="23.5703125" style="180" customWidth="1"/>
    <col min="7945" max="7945" width="26.7109375" style="180" customWidth="1"/>
    <col min="7946" max="7946" width="19" style="180" customWidth="1"/>
    <col min="7947" max="7947" width="19.7109375" style="180" bestFit="1" customWidth="1"/>
    <col min="7948" max="7948" width="14.42578125" style="180" customWidth="1"/>
    <col min="7949" max="7950" width="24.7109375" style="180" bestFit="1" customWidth="1"/>
    <col min="7951" max="7951" width="24.42578125" style="180" bestFit="1" customWidth="1"/>
    <col min="7952" max="7952" width="24.7109375" style="180" bestFit="1" customWidth="1"/>
    <col min="7953" max="8192" width="9.28515625" style="180"/>
    <col min="8193" max="8193" width="9.5703125" style="180" bestFit="1" customWidth="1"/>
    <col min="8194" max="8194" width="46.28515625" style="180" bestFit="1" customWidth="1"/>
    <col min="8195" max="8195" width="15.42578125" style="180" bestFit="1" customWidth="1"/>
    <col min="8196" max="8196" width="20.5703125" style="180" customWidth="1"/>
    <col min="8197" max="8197" width="21" style="180" bestFit="1" customWidth="1"/>
    <col min="8198" max="8198" width="6.28515625" style="180" bestFit="1" customWidth="1"/>
    <col min="8199" max="8199" width="22.7109375" style="180" customWidth="1"/>
    <col min="8200" max="8200" width="23.5703125" style="180" customWidth="1"/>
    <col min="8201" max="8201" width="26.7109375" style="180" customWidth="1"/>
    <col min="8202" max="8202" width="19" style="180" customWidth="1"/>
    <col min="8203" max="8203" width="19.7109375" style="180" bestFit="1" customWidth="1"/>
    <col min="8204" max="8204" width="14.42578125" style="180" customWidth="1"/>
    <col min="8205" max="8206" width="24.7109375" style="180" bestFit="1" customWidth="1"/>
    <col min="8207" max="8207" width="24.42578125" style="180" bestFit="1" customWidth="1"/>
    <col min="8208" max="8208" width="24.7109375" style="180" bestFit="1" customWidth="1"/>
    <col min="8209" max="8448" width="9.28515625" style="180"/>
    <col min="8449" max="8449" width="9.5703125" style="180" bestFit="1" customWidth="1"/>
    <col min="8450" max="8450" width="46.28515625" style="180" bestFit="1" customWidth="1"/>
    <col min="8451" max="8451" width="15.42578125" style="180" bestFit="1" customWidth="1"/>
    <col min="8452" max="8452" width="20.5703125" style="180" customWidth="1"/>
    <col min="8453" max="8453" width="21" style="180" bestFit="1" customWidth="1"/>
    <col min="8454" max="8454" width="6.28515625" style="180" bestFit="1" customWidth="1"/>
    <col min="8455" max="8455" width="22.7109375" style="180" customWidth="1"/>
    <col min="8456" max="8456" width="23.5703125" style="180" customWidth="1"/>
    <col min="8457" max="8457" width="26.7109375" style="180" customWidth="1"/>
    <col min="8458" max="8458" width="19" style="180" customWidth="1"/>
    <col min="8459" max="8459" width="19.7109375" style="180" bestFit="1" customWidth="1"/>
    <col min="8460" max="8460" width="14.42578125" style="180" customWidth="1"/>
    <col min="8461" max="8462" width="24.7109375" style="180" bestFit="1" customWidth="1"/>
    <col min="8463" max="8463" width="24.42578125" style="180" bestFit="1" customWidth="1"/>
    <col min="8464" max="8464" width="24.7109375" style="180" bestFit="1" customWidth="1"/>
    <col min="8465" max="8704" width="9.28515625" style="180"/>
    <col min="8705" max="8705" width="9.5703125" style="180" bestFit="1" customWidth="1"/>
    <col min="8706" max="8706" width="46.28515625" style="180" bestFit="1" customWidth="1"/>
    <col min="8707" max="8707" width="15.42578125" style="180" bestFit="1" customWidth="1"/>
    <col min="8708" max="8708" width="20.5703125" style="180" customWidth="1"/>
    <col min="8709" max="8709" width="21" style="180" bestFit="1" customWidth="1"/>
    <col min="8710" max="8710" width="6.28515625" style="180" bestFit="1" customWidth="1"/>
    <col min="8711" max="8711" width="22.7109375" style="180" customWidth="1"/>
    <col min="8712" max="8712" width="23.5703125" style="180" customWidth="1"/>
    <col min="8713" max="8713" width="26.7109375" style="180" customWidth="1"/>
    <col min="8714" max="8714" width="19" style="180" customWidth="1"/>
    <col min="8715" max="8715" width="19.7109375" style="180" bestFit="1" customWidth="1"/>
    <col min="8716" max="8716" width="14.42578125" style="180" customWidth="1"/>
    <col min="8717" max="8718" width="24.7109375" style="180" bestFit="1" customWidth="1"/>
    <col min="8719" max="8719" width="24.42578125" style="180" bestFit="1" customWidth="1"/>
    <col min="8720" max="8720" width="24.7109375" style="180" bestFit="1" customWidth="1"/>
    <col min="8721" max="8960" width="9.28515625" style="180"/>
    <col min="8961" max="8961" width="9.5703125" style="180" bestFit="1" customWidth="1"/>
    <col min="8962" max="8962" width="46.28515625" style="180" bestFit="1" customWidth="1"/>
    <col min="8963" max="8963" width="15.42578125" style="180" bestFit="1" customWidth="1"/>
    <col min="8964" max="8964" width="20.5703125" style="180" customWidth="1"/>
    <col min="8965" max="8965" width="21" style="180" bestFit="1" customWidth="1"/>
    <col min="8966" max="8966" width="6.28515625" style="180" bestFit="1" customWidth="1"/>
    <col min="8967" max="8967" width="22.7109375" style="180" customWidth="1"/>
    <col min="8968" max="8968" width="23.5703125" style="180" customWidth="1"/>
    <col min="8969" max="8969" width="26.7109375" style="180" customWidth="1"/>
    <col min="8970" max="8970" width="19" style="180" customWidth="1"/>
    <col min="8971" max="8971" width="19.7109375" style="180" bestFit="1" customWidth="1"/>
    <col min="8972" max="8972" width="14.42578125" style="180" customWidth="1"/>
    <col min="8973" max="8974" width="24.7109375" style="180" bestFit="1" customWidth="1"/>
    <col min="8975" max="8975" width="24.42578125" style="180" bestFit="1" customWidth="1"/>
    <col min="8976" max="8976" width="24.7109375" style="180" bestFit="1" customWidth="1"/>
    <col min="8977" max="9216" width="9.28515625" style="180"/>
    <col min="9217" max="9217" width="9.5703125" style="180" bestFit="1" customWidth="1"/>
    <col min="9218" max="9218" width="46.28515625" style="180" bestFit="1" customWidth="1"/>
    <col min="9219" max="9219" width="15.42578125" style="180" bestFit="1" customWidth="1"/>
    <col min="9220" max="9220" width="20.5703125" style="180" customWidth="1"/>
    <col min="9221" max="9221" width="21" style="180" bestFit="1" customWidth="1"/>
    <col min="9222" max="9222" width="6.28515625" style="180" bestFit="1" customWidth="1"/>
    <col min="9223" max="9223" width="22.7109375" style="180" customWidth="1"/>
    <col min="9224" max="9224" width="23.5703125" style="180" customWidth="1"/>
    <col min="9225" max="9225" width="26.7109375" style="180" customWidth="1"/>
    <col min="9226" max="9226" width="19" style="180" customWidth="1"/>
    <col min="9227" max="9227" width="19.7109375" style="180" bestFit="1" customWidth="1"/>
    <col min="9228" max="9228" width="14.42578125" style="180" customWidth="1"/>
    <col min="9229" max="9230" width="24.7109375" style="180" bestFit="1" customWidth="1"/>
    <col min="9231" max="9231" width="24.42578125" style="180" bestFit="1" customWidth="1"/>
    <col min="9232" max="9232" width="24.7109375" style="180" bestFit="1" customWidth="1"/>
    <col min="9233" max="9472" width="9.28515625" style="180"/>
    <col min="9473" max="9473" width="9.5703125" style="180" bestFit="1" customWidth="1"/>
    <col min="9474" max="9474" width="46.28515625" style="180" bestFit="1" customWidth="1"/>
    <col min="9475" max="9475" width="15.42578125" style="180" bestFit="1" customWidth="1"/>
    <col min="9476" max="9476" width="20.5703125" style="180" customWidth="1"/>
    <col min="9477" max="9477" width="21" style="180" bestFit="1" customWidth="1"/>
    <col min="9478" max="9478" width="6.28515625" style="180" bestFit="1" customWidth="1"/>
    <col min="9479" max="9479" width="22.7109375" style="180" customWidth="1"/>
    <col min="9480" max="9480" width="23.5703125" style="180" customWidth="1"/>
    <col min="9481" max="9481" width="26.7109375" style="180" customWidth="1"/>
    <col min="9482" max="9482" width="19" style="180" customWidth="1"/>
    <col min="9483" max="9483" width="19.7109375" style="180" bestFit="1" customWidth="1"/>
    <col min="9484" max="9484" width="14.42578125" style="180" customWidth="1"/>
    <col min="9485" max="9486" width="24.7109375" style="180" bestFit="1" customWidth="1"/>
    <col min="9487" max="9487" width="24.42578125" style="180" bestFit="1" customWidth="1"/>
    <col min="9488" max="9488" width="24.7109375" style="180" bestFit="1" customWidth="1"/>
    <col min="9489" max="9728" width="9.28515625" style="180"/>
    <col min="9729" max="9729" width="9.5703125" style="180" bestFit="1" customWidth="1"/>
    <col min="9730" max="9730" width="46.28515625" style="180" bestFit="1" customWidth="1"/>
    <col min="9731" max="9731" width="15.42578125" style="180" bestFit="1" customWidth="1"/>
    <col min="9732" max="9732" width="20.5703125" style="180" customWidth="1"/>
    <col min="9733" max="9733" width="21" style="180" bestFit="1" customWidth="1"/>
    <col min="9734" max="9734" width="6.28515625" style="180" bestFit="1" customWidth="1"/>
    <col min="9735" max="9735" width="22.7109375" style="180" customWidth="1"/>
    <col min="9736" max="9736" width="23.5703125" style="180" customWidth="1"/>
    <col min="9737" max="9737" width="26.7109375" style="180" customWidth="1"/>
    <col min="9738" max="9738" width="19" style="180" customWidth="1"/>
    <col min="9739" max="9739" width="19.7109375" style="180" bestFit="1" customWidth="1"/>
    <col min="9740" max="9740" width="14.42578125" style="180" customWidth="1"/>
    <col min="9741" max="9742" width="24.7109375" style="180" bestFit="1" customWidth="1"/>
    <col min="9743" max="9743" width="24.42578125" style="180" bestFit="1" customWidth="1"/>
    <col min="9744" max="9744" width="24.7109375" style="180" bestFit="1" customWidth="1"/>
    <col min="9745" max="9984" width="9.28515625" style="180"/>
    <col min="9985" max="9985" width="9.5703125" style="180" bestFit="1" customWidth="1"/>
    <col min="9986" max="9986" width="46.28515625" style="180" bestFit="1" customWidth="1"/>
    <col min="9987" max="9987" width="15.42578125" style="180" bestFit="1" customWidth="1"/>
    <col min="9988" max="9988" width="20.5703125" style="180" customWidth="1"/>
    <col min="9989" max="9989" width="21" style="180" bestFit="1" customWidth="1"/>
    <col min="9990" max="9990" width="6.28515625" style="180" bestFit="1" customWidth="1"/>
    <col min="9991" max="9991" width="22.7109375" style="180" customWidth="1"/>
    <col min="9992" max="9992" width="23.5703125" style="180" customWidth="1"/>
    <col min="9993" max="9993" width="26.7109375" style="180" customWidth="1"/>
    <col min="9994" max="9994" width="19" style="180" customWidth="1"/>
    <col min="9995" max="9995" width="19.7109375" style="180" bestFit="1" customWidth="1"/>
    <col min="9996" max="9996" width="14.42578125" style="180" customWidth="1"/>
    <col min="9997" max="9998" width="24.7109375" style="180" bestFit="1" customWidth="1"/>
    <col min="9999" max="9999" width="24.42578125" style="180" bestFit="1" customWidth="1"/>
    <col min="10000" max="10000" width="24.7109375" style="180" bestFit="1" customWidth="1"/>
    <col min="10001" max="10240" width="9.28515625" style="180"/>
    <col min="10241" max="10241" width="9.5703125" style="180" bestFit="1" customWidth="1"/>
    <col min="10242" max="10242" width="46.28515625" style="180" bestFit="1" customWidth="1"/>
    <col min="10243" max="10243" width="15.42578125" style="180" bestFit="1" customWidth="1"/>
    <col min="10244" max="10244" width="20.5703125" style="180" customWidth="1"/>
    <col min="10245" max="10245" width="21" style="180" bestFit="1" customWidth="1"/>
    <col min="10246" max="10246" width="6.28515625" style="180" bestFit="1" customWidth="1"/>
    <col min="10247" max="10247" width="22.7109375" style="180" customWidth="1"/>
    <col min="10248" max="10248" width="23.5703125" style="180" customWidth="1"/>
    <col min="10249" max="10249" width="26.7109375" style="180" customWidth="1"/>
    <col min="10250" max="10250" width="19" style="180" customWidth="1"/>
    <col min="10251" max="10251" width="19.7109375" style="180" bestFit="1" customWidth="1"/>
    <col min="10252" max="10252" width="14.42578125" style="180" customWidth="1"/>
    <col min="10253" max="10254" width="24.7109375" style="180" bestFit="1" customWidth="1"/>
    <col min="10255" max="10255" width="24.42578125" style="180" bestFit="1" customWidth="1"/>
    <col min="10256" max="10256" width="24.7109375" style="180" bestFit="1" customWidth="1"/>
    <col min="10257" max="10496" width="9.28515625" style="180"/>
    <col min="10497" max="10497" width="9.5703125" style="180" bestFit="1" customWidth="1"/>
    <col min="10498" max="10498" width="46.28515625" style="180" bestFit="1" customWidth="1"/>
    <col min="10499" max="10499" width="15.42578125" style="180" bestFit="1" customWidth="1"/>
    <col min="10500" max="10500" width="20.5703125" style="180" customWidth="1"/>
    <col min="10501" max="10501" width="21" style="180" bestFit="1" customWidth="1"/>
    <col min="10502" max="10502" width="6.28515625" style="180" bestFit="1" customWidth="1"/>
    <col min="10503" max="10503" width="22.7109375" style="180" customWidth="1"/>
    <col min="10504" max="10504" width="23.5703125" style="180" customWidth="1"/>
    <col min="10505" max="10505" width="26.7109375" style="180" customWidth="1"/>
    <col min="10506" max="10506" width="19" style="180" customWidth="1"/>
    <col min="10507" max="10507" width="19.7109375" style="180" bestFit="1" customWidth="1"/>
    <col min="10508" max="10508" width="14.42578125" style="180" customWidth="1"/>
    <col min="10509" max="10510" width="24.7109375" style="180" bestFit="1" customWidth="1"/>
    <col min="10511" max="10511" width="24.42578125" style="180" bestFit="1" customWidth="1"/>
    <col min="10512" max="10512" width="24.7109375" style="180" bestFit="1" customWidth="1"/>
    <col min="10513" max="10752" width="9.28515625" style="180"/>
    <col min="10753" max="10753" width="9.5703125" style="180" bestFit="1" customWidth="1"/>
    <col min="10754" max="10754" width="46.28515625" style="180" bestFit="1" customWidth="1"/>
    <col min="10755" max="10755" width="15.42578125" style="180" bestFit="1" customWidth="1"/>
    <col min="10756" max="10756" width="20.5703125" style="180" customWidth="1"/>
    <col min="10757" max="10757" width="21" style="180" bestFit="1" customWidth="1"/>
    <col min="10758" max="10758" width="6.28515625" style="180" bestFit="1" customWidth="1"/>
    <col min="10759" max="10759" width="22.7109375" style="180" customWidth="1"/>
    <col min="10760" max="10760" width="23.5703125" style="180" customWidth="1"/>
    <col min="10761" max="10761" width="26.7109375" style="180" customWidth="1"/>
    <col min="10762" max="10762" width="19" style="180" customWidth="1"/>
    <col min="10763" max="10763" width="19.7109375" style="180" bestFit="1" customWidth="1"/>
    <col min="10764" max="10764" width="14.42578125" style="180" customWidth="1"/>
    <col min="10765" max="10766" width="24.7109375" style="180" bestFit="1" customWidth="1"/>
    <col min="10767" max="10767" width="24.42578125" style="180" bestFit="1" customWidth="1"/>
    <col min="10768" max="10768" width="24.7109375" style="180" bestFit="1" customWidth="1"/>
    <col min="10769" max="11008" width="9.28515625" style="180"/>
    <col min="11009" max="11009" width="9.5703125" style="180" bestFit="1" customWidth="1"/>
    <col min="11010" max="11010" width="46.28515625" style="180" bestFit="1" customWidth="1"/>
    <col min="11011" max="11011" width="15.42578125" style="180" bestFit="1" customWidth="1"/>
    <col min="11012" max="11012" width="20.5703125" style="180" customWidth="1"/>
    <col min="11013" max="11013" width="21" style="180" bestFit="1" customWidth="1"/>
    <col min="11014" max="11014" width="6.28515625" style="180" bestFit="1" customWidth="1"/>
    <col min="11015" max="11015" width="22.7109375" style="180" customWidth="1"/>
    <col min="11016" max="11016" width="23.5703125" style="180" customWidth="1"/>
    <col min="11017" max="11017" width="26.7109375" style="180" customWidth="1"/>
    <col min="11018" max="11018" width="19" style="180" customWidth="1"/>
    <col min="11019" max="11019" width="19.7109375" style="180" bestFit="1" customWidth="1"/>
    <col min="11020" max="11020" width="14.42578125" style="180" customWidth="1"/>
    <col min="11021" max="11022" width="24.7109375" style="180" bestFit="1" customWidth="1"/>
    <col min="11023" max="11023" width="24.42578125" style="180" bestFit="1" customWidth="1"/>
    <col min="11024" max="11024" width="24.7109375" style="180" bestFit="1" customWidth="1"/>
    <col min="11025" max="11264" width="9.28515625" style="180"/>
    <col min="11265" max="11265" width="9.5703125" style="180" bestFit="1" customWidth="1"/>
    <col min="11266" max="11266" width="46.28515625" style="180" bestFit="1" customWidth="1"/>
    <col min="11267" max="11267" width="15.42578125" style="180" bestFit="1" customWidth="1"/>
    <col min="11268" max="11268" width="20.5703125" style="180" customWidth="1"/>
    <col min="11269" max="11269" width="21" style="180" bestFit="1" customWidth="1"/>
    <col min="11270" max="11270" width="6.28515625" style="180" bestFit="1" customWidth="1"/>
    <col min="11271" max="11271" width="22.7109375" style="180" customWidth="1"/>
    <col min="11272" max="11272" width="23.5703125" style="180" customWidth="1"/>
    <col min="11273" max="11273" width="26.7109375" style="180" customWidth="1"/>
    <col min="11274" max="11274" width="19" style="180" customWidth="1"/>
    <col min="11275" max="11275" width="19.7109375" style="180" bestFit="1" customWidth="1"/>
    <col min="11276" max="11276" width="14.42578125" style="180" customWidth="1"/>
    <col min="11277" max="11278" width="24.7109375" style="180" bestFit="1" customWidth="1"/>
    <col min="11279" max="11279" width="24.42578125" style="180" bestFit="1" customWidth="1"/>
    <col min="11280" max="11280" width="24.7109375" style="180" bestFit="1" customWidth="1"/>
    <col min="11281" max="11520" width="9.28515625" style="180"/>
    <col min="11521" max="11521" width="9.5703125" style="180" bestFit="1" customWidth="1"/>
    <col min="11522" max="11522" width="46.28515625" style="180" bestFit="1" customWidth="1"/>
    <col min="11523" max="11523" width="15.42578125" style="180" bestFit="1" customWidth="1"/>
    <col min="11524" max="11524" width="20.5703125" style="180" customWidth="1"/>
    <col min="11525" max="11525" width="21" style="180" bestFit="1" customWidth="1"/>
    <col min="11526" max="11526" width="6.28515625" style="180" bestFit="1" customWidth="1"/>
    <col min="11527" max="11527" width="22.7109375" style="180" customWidth="1"/>
    <col min="11528" max="11528" width="23.5703125" style="180" customWidth="1"/>
    <col min="11529" max="11529" width="26.7109375" style="180" customWidth="1"/>
    <col min="11530" max="11530" width="19" style="180" customWidth="1"/>
    <col min="11531" max="11531" width="19.7109375" style="180" bestFit="1" customWidth="1"/>
    <col min="11532" max="11532" width="14.42578125" style="180" customWidth="1"/>
    <col min="11533" max="11534" width="24.7109375" style="180" bestFit="1" customWidth="1"/>
    <col min="11535" max="11535" width="24.42578125" style="180" bestFit="1" customWidth="1"/>
    <col min="11536" max="11536" width="24.7109375" style="180" bestFit="1" customWidth="1"/>
    <col min="11537" max="11776" width="9.28515625" style="180"/>
    <col min="11777" max="11777" width="9.5703125" style="180" bestFit="1" customWidth="1"/>
    <col min="11778" max="11778" width="46.28515625" style="180" bestFit="1" customWidth="1"/>
    <col min="11779" max="11779" width="15.42578125" style="180" bestFit="1" customWidth="1"/>
    <col min="11780" max="11780" width="20.5703125" style="180" customWidth="1"/>
    <col min="11781" max="11781" width="21" style="180" bestFit="1" customWidth="1"/>
    <col min="11782" max="11782" width="6.28515625" style="180" bestFit="1" customWidth="1"/>
    <col min="11783" max="11783" width="22.7109375" style="180" customWidth="1"/>
    <col min="11784" max="11784" width="23.5703125" style="180" customWidth="1"/>
    <col min="11785" max="11785" width="26.7109375" style="180" customWidth="1"/>
    <col min="11786" max="11786" width="19" style="180" customWidth="1"/>
    <col min="11787" max="11787" width="19.7109375" style="180" bestFit="1" customWidth="1"/>
    <col min="11788" max="11788" width="14.42578125" style="180" customWidth="1"/>
    <col min="11789" max="11790" width="24.7109375" style="180" bestFit="1" customWidth="1"/>
    <col min="11791" max="11791" width="24.42578125" style="180" bestFit="1" customWidth="1"/>
    <col min="11792" max="11792" width="24.7109375" style="180" bestFit="1" customWidth="1"/>
    <col min="11793" max="12032" width="9.28515625" style="180"/>
    <col min="12033" max="12033" width="9.5703125" style="180" bestFit="1" customWidth="1"/>
    <col min="12034" max="12034" width="46.28515625" style="180" bestFit="1" customWidth="1"/>
    <col min="12035" max="12035" width="15.42578125" style="180" bestFit="1" customWidth="1"/>
    <col min="12036" max="12036" width="20.5703125" style="180" customWidth="1"/>
    <col min="12037" max="12037" width="21" style="180" bestFit="1" customWidth="1"/>
    <col min="12038" max="12038" width="6.28515625" style="180" bestFit="1" customWidth="1"/>
    <col min="12039" max="12039" width="22.7109375" style="180" customWidth="1"/>
    <col min="12040" max="12040" width="23.5703125" style="180" customWidth="1"/>
    <col min="12041" max="12041" width="26.7109375" style="180" customWidth="1"/>
    <col min="12042" max="12042" width="19" style="180" customWidth="1"/>
    <col min="12043" max="12043" width="19.7109375" style="180" bestFit="1" customWidth="1"/>
    <col min="12044" max="12044" width="14.42578125" style="180" customWidth="1"/>
    <col min="12045" max="12046" width="24.7109375" style="180" bestFit="1" customWidth="1"/>
    <col min="12047" max="12047" width="24.42578125" style="180" bestFit="1" customWidth="1"/>
    <col min="12048" max="12048" width="24.7109375" style="180" bestFit="1" customWidth="1"/>
    <col min="12049" max="12288" width="9.28515625" style="180"/>
    <col min="12289" max="12289" width="9.5703125" style="180" bestFit="1" customWidth="1"/>
    <col min="12290" max="12290" width="46.28515625" style="180" bestFit="1" customWidth="1"/>
    <col min="12291" max="12291" width="15.42578125" style="180" bestFit="1" customWidth="1"/>
    <col min="12292" max="12292" width="20.5703125" style="180" customWidth="1"/>
    <col min="12293" max="12293" width="21" style="180" bestFit="1" customWidth="1"/>
    <col min="12294" max="12294" width="6.28515625" style="180" bestFit="1" customWidth="1"/>
    <col min="12295" max="12295" width="22.7109375" style="180" customWidth="1"/>
    <col min="12296" max="12296" width="23.5703125" style="180" customWidth="1"/>
    <col min="12297" max="12297" width="26.7109375" style="180" customWidth="1"/>
    <col min="12298" max="12298" width="19" style="180" customWidth="1"/>
    <col min="12299" max="12299" width="19.7109375" style="180" bestFit="1" customWidth="1"/>
    <col min="12300" max="12300" width="14.42578125" style="180" customWidth="1"/>
    <col min="12301" max="12302" width="24.7109375" style="180" bestFit="1" customWidth="1"/>
    <col min="12303" max="12303" width="24.42578125" style="180" bestFit="1" customWidth="1"/>
    <col min="12304" max="12304" width="24.7109375" style="180" bestFit="1" customWidth="1"/>
    <col min="12305" max="12544" width="9.28515625" style="180"/>
    <col min="12545" max="12545" width="9.5703125" style="180" bestFit="1" customWidth="1"/>
    <col min="12546" max="12546" width="46.28515625" style="180" bestFit="1" customWidth="1"/>
    <col min="12547" max="12547" width="15.42578125" style="180" bestFit="1" customWidth="1"/>
    <col min="12548" max="12548" width="20.5703125" style="180" customWidth="1"/>
    <col min="12549" max="12549" width="21" style="180" bestFit="1" customWidth="1"/>
    <col min="12550" max="12550" width="6.28515625" style="180" bestFit="1" customWidth="1"/>
    <col min="12551" max="12551" width="22.7109375" style="180" customWidth="1"/>
    <col min="12552" max="12552" width="23.5703125" style="180" customWidth="1"/>
    <col min="12553" max="12553" width="26.7109375" style="180" customWidth="1"/>
    <col min="12554" max="12554" width="19" style="180" customWidth="1"/>
    <col min="12555" max="12555" width="19.7109375" style="180" bestFit="1" customWidth="1"/>
    <col min="12556" max="12556" width="14.42578125" style="180" customWidth="1"/>
    <col min="12557" max="12558" width="24.7109375" style="180" bestFit="1" customWidth="1"/>
    <col min="12559" max="12559" width="24.42578125" style="180" bestFit="1" customWidth="1"/>
    <col min="12560" max="12560" width="24.7109375" style="180" bestFit="1" customWidth="1"/>
    <col min="12561" max="12800" width="9.28515625" style="180"/>
    <col min="12801" max="12801" width="9.5703125" style="180" bestFit="1" customWidth="1"/>
    <col min="12802" max="12802" width="46.28515625" style="180" bestFit="1" customWidth="1"/>
    <col min="12803" max="12803" width="15.42578125" style="180" bestFit="1" customWidth="1"/>
    <col min="12804" max="12804" width="20.5703125" style="180" customWidth="1"/>
    <col min="12805" max="12805" width="21" style="180" bestFit="1" customWidth="1"/>
    <col min="12806" max="12806" width="6.28515625" style="180" bestFit="1" customWidth="1"/>
    <col min="12807" max="12807" width="22.7109375" style="180" customWidth="1"/>
    <col min="12808" max="12808" width="23.5703125" style="180" customWidth="1"/>
    <col min="12809" max="12809" width="26.7109375" style="180" customWidth="1"/>
    <col min="12810" max="12810" width="19" style="180" customWidth="1"/>
    <col min="12811" max="12811" width="19.7109375" style="180" bestFit="1" customWidth="1"/>
    <col min="12812" max="12812" width="14.42578125" style="180" customWidth="1"/>
    <col min="12813" max="12814" width="24.7109375" style="180" bestFit="1" customWidth="1"/>
    <col min="12815" max="12815" width="24.42578125" style="180" bestFit="1" customWidth="1"/>
    <col min="12816" max="12816" width="24.7109375" style="180" bestFit="1" customWidth="1"/>
    <col min="12817" max="13056" width="9.28515625" style="180"/>
    <col min="13057" max="13057" width="9.5703125" style="180" bestFit="1" customWidth="1"/>
    <col min="13058" max="13058" width="46.28515625" style="180" bestFit="1" customWidth="1"/>
    <col min="13059" max="13059" width="15.42578125" style="180" bestFit="1" customWidth="1"/>
    <col min="13060" max="13060" width="20.5703125" style="180" customWidth="1"/>
    <col min="13061" max="13061" width="21" style="180" bestFit="1" customWidth="1"/>
    <col min="13062" max="13062" width="6.28515625" style="180" bestFit="1" customWidth="1"/>
    <col min="13063" max="13063" width="22.7109375" style="180" customWidth="1"/>
    <col min="13064" max="13064" width="23.5703125" style="180" customWidth="1"/>
    <col min="13065" max="13065" width="26.7109375" style="180" customWidth="1"/>
    <col min="13066" max="13066" width="19" style="180" customWidth="1"/>
    <col min="13067" max="13067" width="19.7109375" style="180" bestFit="1" customWidth="1"/>
    <col min="13068" max="13068" width="14.42578125" style="180" customWidth="1"/>
    <col min="13069" max="13070" width="24.7109375" style="180" bestFit="1" customWidth="1"/>
    <col min="13071" max="13071" width="24.42578125" style="180" bestFit="1" customWidth="1"/>
    <col min="13072" max="13072" width="24.7109375" style="180" bestFit="1" customWidth="1"/>
    <col min="13073" max="13312" width="9.28515625" style="180"/>
    <col min="13313" max="13313" width="9.5703125" style="180" bestFit="1" customWidth="1"/>
    <col min="13314" max="13314" width="46.28515625" style="180" bestFit="1" customWidth="1"/>
    <col min="13315" max="13315" width="15.42578125" style="180" bestFit="1" customWidth="1"/>
    <col min="13316" max="13316" width="20.5703125" style="180" customWidth="1"/>
    <col min="13317" max="13317" width="21" style="180" bestFit="1" customWidth="1"/>
    <col min="13318" max="13318" width="6.28515625" style="180" bestFit="1" customWidth="1"/>
    <col min="13319" max="13319" width="22.7109375" style="180" customWidth="1"/>
    <col min="13320" max="13320" width="23.5703125" style="180" customWidth="1"/>
    <col min="13321" max="13321" width="26.7109375" style="180" customWidth="1"/>
    <col min="13322" max="13322" width="19" style="180" customWidth="1"/>
    <col min="13323" max="13323" width="19.7109375" style="180" bestFit="1" customWidth="1"/>
    <col min="13324" max="13324" width="14.42578125" style="180" customWidth="1"/>
    <col min="13325" max="13326" width="24.7109375" style="180" bestFit="1" customWidth="1"/>
    <col min="13327" max="13327" width="24.42578125" style="180" bestFit="1" customWidth="1"/>
    <col min="13328" max="13328" width="24.7109375" style="180" bestFit="1" customWidth="1"/>
    <col min="13329" max="13568" width="9.28515625" style="180"/>
    <col min="13569" max="13569" width="9.5703125" style="180" bestFit="1" customWidth="1"/>
    <col min="13570" max="13570" width="46.28515625" style="180" bestFit="1" customWidth="1"/>
    <col min="13571" max="13571" width="15.42578125" style="180" bestFit="1" customWidth="1"/>
    <col min="13572" max="13572" width="20.5703125" style="180" customWidth="1"/>
    <col min="13573" max="13573" width="21" style="180" bestFit="1" customWidth="1"/>
    <col min="13574" max="13574" width="6.28515625" style="180" bestFit="1" customWidth="1"/>
    <col min="13575" max="13575" width="22.7109375" style="180" customWidth="1"/>
    <col min="13576" max="13576" width="23.5703125" style="180" customWidth="1"/>
    <col min="13577" max="13577" width="26.7109375" style="180" customWidth="1"/>
    <col min="13578" max="13578" width="19" style="180" customWidth="1"/>
    <col min="13579" max="13579" width="19.7109375" style="180" bestFit="1" customWidth="1"/>
    <col min="13580" max="13580" width="14.42578125" style="180" customWidth="1"/>
    <col min="13581" max="13582" width="24.7109375" style="180" bestFit="1" customWidth="1"/>
    <col min="13583" max="13583" width="24.42578125" style="180" bestFit="1" customWidth="1"/>
    <col min="13584" max="13584" width="24.7109375" style="180" bestFit="1" customWidth="1"/>
    <col min="13585" max="13824" width="9.28515625" style="180"/>
    <col min="13825" max="13825" width="9.5703125" style="180" bestFit="1" customWidth="1"/>
    <col min="13826" max="13826" width="46.28515625" style="180" bestFit="1" customWidth="1"/>
    <col min="13827" max="13827" width="15.42578125" style="180" bestFit="1" customWidth="1"/>
    <col min="13828" max="13828" width="20.5703125" style="180" customWidth="1"/>
    <col min="13829" max="13829" width="21" style="180" bestFit="1" customWidth="1"/>
    <col min="13830" max="13830" width="6.28515625" style="180" bestFit="1" customWidth="1"/>
    <col min="13831" max="13831" width="22.7109375" style="180" customWidth="1"/>
    <col min="13832" max="13832" width="23.5703125" style="180" customWidth="1"/>
    <col min="13833" max="13833" width="26.7109375" style="180" customWidth="1"/>
    <col min="13834" max="13834" width="19" style="180" customWidth="1"/>
    <col min="13835" max="13835" width="19.7109375" style="180" bestFit="1" customWidth="1"/>
    <col min="13836" max="13836" width="14.42578125" style="180" customWidth="1"/>
    <col min="13837" max="13838" width="24.7109375" style="180" bestFit="1" customWidth="1"/>
    <col min="13839" max="13839" width="24.42578125" style="180" bestFit="1" customWidth="1"/>
    <col min="13840" max="13840" width="24.7109375" style="180" bestFit="1" customWidth="1"/>
    <col min="13841" max="14080" width="9.28515625" style="180"/>
    <col min="14081" max="14081" width="9.5703125" style="180" bestFit="1" customWidth="1"/>
    <col min="14082" max="14082" width="46.28515625" style="180" bestFit="1" customWidth="1"/>
    <col min="14083" max="14083" width="15.42578125" style="180" bestFit="1" customWidth="1"/>
    <col min="14084" max="14084" width="20.5703125" style="180" customWidth="1"/>
    <col min="14085" max="14085" width="21" style="180" bestFit="1" customWidth="1"/>
    <col min="14086" max="14086" width="6.28515625" style="180" bestFit="1" customWidth="1"/>
    <col min="14087" max="14087" width="22.7109375" style="180" customWidth="1"/>
    <col min="14088" max="14088" width="23.5703125" style="180" customWidth="1"/>
    <col min="14089" max="14089" width="26.7109375" style="180" customWidth="1"/>
    <col min="14090" max="14090" width="19" style="180" customWidth="1"/>
    <col min="14091" max="14091" width="19.7109375" style="180" bestFit="1" customWidth="1"/>
    <col min="14092" max="14092" width="14.42578125" style="180" customWidth="1"/>
    <col min="14093" max="14094" width="24.7109375" style="180" bestFit="1" customWidth="1"/>
    <col min="14095" max="14095" width="24.42578125" style="180" bestFit="1" customWidth="1"/>
    <col min="14096" max="14096" width="24.7109375" style="180" bestFit="1" customWidth="1"/>
    <col min="14097" max="14336" width="9.28515625" style="180"/>
    <col min="14337" max="14337" width="9.5703125" style="180" bestFit="1" customWidth="1"/>
    <col min="14338" max="14338" width="46.28515625" style="180" bestFit="1" customWidth="1"/>
    <col min="14339" max="14339" width="15.42578125" style="180" bestFit="1" customWidth="1"/>
    <col min="14340" max="14340" width="20.5703125" style="180" customWidth="1"/>
    <col min="14341" max="14341" width="21" style="180" bestFit="1" customWidth="1"/>
    <col min="14342" max="14342" width="6.28515625" style="180" bestFit="1" customWidth="1"/>
    <col min="14343" max="14343" width="22.7109375" style="180" customWidth="1"/>
    <col min="14344" max="14344" width="23.5703125" style="180" customWidth="1"/>
    <col min="14345" max="14345" width="26.7109375" style="180" customWidth="1"/>
    <col min="14346" max="14346" width="19" style="180" customWidth="1"/>
    <col min="14347" max="14347" width="19.7109375" style="180" bestFit="1" customWidth="1"/>
    <col min="14348" max="14348" width="14.42578125" style="180" customWidth="1"/>
    <col min="14349" max="14350" width="24.7109375" style="180" bestFit="1" customWidth="1"/>
    <col min="14351" max="14351" width="24.42578125" style="180" bestFit="1" customWidth="1"/>
    <col min="14352" max="14352" width="24.7109375" style="180" bestFit="1" customWidth="1"/>
    <col min="14353" max="14592" width="9.28515625" style="180"/>
    <col min="14593" max="14593" width="9.5703125" style="180" bestFit="1" customWidth="1"/>
    <col min="14594" max="14594" width="46.28515625" style="180" bestFit="1" customWidth="1"/>
    <col min="14595" max="14595" width="15.42578125" style="180" bestFit="1" customWidth="1"/>
    <col min="14596" max="14596" width="20.5703125" style="180" customWidth="1"/>
    <col min="14597" max="14597" width="21" style="180" bestFit="1" customWidth="1"/>
    <col min="14598" max="14598" width="6.28515625" style="180" bestFit="1" customWidth="1"/>
    <col min="14599" max="14599" width="22.7109375" style="180" customWidth="1"/>
    <col min="14600" max="14600" width="23.5703125" style="180" customWidth="1"/>
    <col min="14601" max="14601" width="26.7109375" style="180" customWidth="1"/>
    <col min="14602" max="14602" width="19" style="180" customWidth="1"/>
    <col min="14603" max="14603" width="19.7109375" style="180" bestFit="1" customWidth="1"/>
    <col min="14604" max="14604" width="14.42578125" style="180" customWidth="1"/>
    <col min="14605" max="14606" width="24.7109375" style="180" bestFit="1" customWidth="1"/>
    <col min="14607" max="14607" width="24.42578125" style="180" bestFit="1" customWidth="1"/>
    <col min="14608" max="14608" width="24.7109375" style="180" bestFit="1" customWidth="1"/>
    <col min="14609" max="14848" width="9.28515625" style="180"/>
    <col min="14849" max="14849" width="9.5703125" style="180" bestFit="1" customWidth="1"/>
    <col min="14850" max="14850" width="46.28515625" style="180" bestFit="1" customWidth="1"/>
    <col min="14851" max="14851" width="15.42578125" style="180" bestFit="1" customWidth="1"/>
    <col min="14852" max="14852" width="20.5703125" style="180" customWidth="1"/>
    <col min="14853" max="14853" width="21" style="180" bestFit="1" customWidth="1"/>
    <col min="14854" max="14854" width="6.28515625" style="180" bestFit="1" customWidth="1"/>
    <col min="14855" max="14855" width="22.7109375" style="180" customWidth="1"/>
    <col min="14856" max="14856" width="23.5703125" style="180" customWidth="1"/>
    <col min="14857" max="14857" width="26.7109375" style="180" customWidth="1"/>
    <col min="14858" max="14858" width="19" style="180" customWidth="1"/>
    <col min="14859" max="14859" width="19.7109375" style="180" bestFit="1" customWidth="1"/>
    <col min="14860" max="14860" width="14.42578125" style="180" customWidth="1"/>
    <col min="14861" max="14862" width="24.7109375" style="180" bestFit="1" customWidth="1"/>
    <col min="14863" max="14863" width="24.42578125" style="180" bestFit="1" customWidth="1"/>
    <col min="14864" max="14864" width="24.7109375" style="180" bestFit="1" customWidth="1"/>
    <col min="14865" max="15104" width="9.28515625" style="180"/>
    <col min="15105" max="15105" width="9.5703125" style="180" bestFit="1" customWidth="1"/>
    <col min="15106" max="15106" width="46.28515625" style="180" bestFit="1" customWidth="1"/>
    <col min="15107" max="15107" width="15.42578125" style="180" bestFit="1" customWidth="1"/>
    <col min="15108" max="15108" width="20.5703125" style="180" customWidth="1"/>
    <col min="15109" max="15109" width="21" style="180" bestFit="1" customWidth="1"/>
    <col min="15110" max="15110" width="6.28515625" style="180" bestFit="1" customWidth="1"/>
    <col min="15111" max="15111" width="22.7109375" style="180" customWidth="1"/>
    <col min="15112" max="15112" width="23.5703125" style="180" customWidth="1"/>
    <col min="15113" max="15113" width="26.7109375" style="180" customWidth="1"/>
    <col min="15114" max="15114" width="19" style="180" customWidth="1"/>
    <col min="15115" max="15115" width="19.7109375" style="180" bestFit="1" customWidth="1"/>
    <col min="15116" max="15116" width="14.42578125" style="180" customWidth="1"/>
    <col min="15117" max="15118" width="24.7109375" style="180" bestFit="1" customWidth="1"/>
    <col min="15119" max="15119" width="24.42578125" style="180" bestFit="1" customWidth="1"/>
    <col min="15120" max="15120" width="24.7109375" style="180" bestFit="1" customWidth="1"/>
    <col min="15121" max="15360" width="9.28515625" style="180"/>
    <col min="15361" max="15361" width="9.5703125" style="180" bestFit="1" customWidth="1"/>
    <col min="15362" max="15362" width="46.28515625" style="180" bestFit="1" customWidth="1"/>
    <col min="15363" max="15363" width="15.42578125" style="180" bestFit="1" customWidth="1"/>
    <col min="15364" max="15364" width="20.5703125" style="180" customWidth="1"/>
    <col min="15365" max="15365" width="21" style="180" bestFit="1" customWidth="1"/>
    <col min="15366" max="15366" width="6.28515625" style="180" bestFit="1" customWidth="1"/>
    <col min="15367" max="15367" width="22.7109375" style="180" customWidth="1"/>
    <col min="15368" max="15368" width="23.5703125" style="180" customWidth="1"/>
    <col min="15369" max="15369" width="26.7109375" style="180" customWidth="1"/>
    <col min="15370" max="15370" width="19" style="180" customWidth="1"/>
    <col min="15371" max="15371" width="19.7109375" style="180" bestFit="1" customWidth="1"/>
    <col min="15372" max="15372" width="14.42578125" style="180" customWidth="1"/>
    <col min="15373" max="15374" width="24.7109375" style="180" bestFit="1" customWidth="1"/>
    <col min="15375" max="15375" width="24.42578125" style="180" bestFit="1" customWidth="1"/>
    <col min="15376" max="15376" width="24.7109375" style="180" bestFit="1" customWidth="1"/>
    <col min="15377" max="15616" width="9.28515625" style="180"/>
    <col min="15617" max="15617" width="9.5703125" style="180" bestFit="1" customWidth="1"/>
    <col min="15618" max="15618" width="46.28515625" style="180" bestFit="1" customWidth="1"/>
    <col min="15619" max="15619" width="15.42578125" style="180" bestFit="1" customWidth="1"/>
    <col min="15620" max="15620" width="20.5703125" style="180" customWidth="1"/>
    <col min="15621" max="15621" width="21" style="180" bestFit="1" customWidth="1"/>
    <col min="15622" max="15622" width="6.28515625" style="180" bestFit="1" customWidth="1"/>
    <col min="15623" max="15623" width="22.7109375" style="180" customWidth="1"/>
    <col min="15624" max="15624" width="23.5703125" style="180" customWidth="1"/>
    <col min="15625" max="15625" width="26.7109375" style="180" customWidth="1"/>
    <col min="15626" max="15626" width="19" style="180" customWidth="1"/>
    <col min="15627" max="15627" width="19.7109375" style="180" bestFit="1" customWidth="1"/>
    <col min="15628" max="15628" width="14.42578125" style="180" customWidth="1"/>
    <col min="15629" max="15630" width="24.7109375" style="180" bestFit="1" customWidth="1"/>
    <col min="15631" max="15631" width="24.42578125" style="180" bestFit="1" customWidth="1"/>
    <col min="15632" max="15632" width="24.7109375" style="180" bestFit="1" customWidth="1"/>
    <col min="15633" max="15872" width="9.28515625" style="180"/>
    <col min="15873" max="15873" width="9.5703125" style="180" bestFit="1" customWidth="1"/>
    <col min="15874" max="15874" width="46.28515625" style="180" bestFit="1" customWidth="1"/>
    <col min="15875" max="15875" width="15.42578125" style="180" bestFit="1" customWidth="1"/>
    <col min="15876" max="15876" width="20.5703125" style="180" customWidth="1"/>
    <col min="15877" max="15877" width="21" style="180" bestFit="1" customWidth="1"/>
    <col min="15878" max="15878" width="6.28515625" style="180" bestFit="1" customWidth="1"/>
    <col min="15879" max="15879" width="22.7109375" style="180" customWidth="1"/>
    <col min="15880" max="15880" width="23.5703125" style="180" customWidth="1"/>
    <col min="15881" max="15881" width="26.7109375" style="180" customWidth="1"/>
    <col min="15882" max="15882" width="19" style="180" customWidth="1"/>
    <col min="15883" max="15883" width="19.7109375" style="180" bestFit="1" customWidth="1"/>
    <col min="15884" max="15884" width="14.42578125" style="180" customWidth="1"/>
    <col min="15885" max="15886" width="24.7109375" style="180" bestFit="1" customWidth="1"/>
    <col min="15887" max="15887" width="24.42578125" style="180" bestFit="1" customWidth="1"/>
    <col min="15888" max="15888" width="24.7109375" style="180" bestFit="1" customWidth="1"/>
    <col min="15889" max="16128" width="9.28515625" style="180"/>
    <col min="16129" max="16129" width="9.5703125" style="180" bestFit="1" customWidth="1"/>
    <col min="16130" max="16130" width="46.28515625" style="180" bestFit="1" customWidth="1"/>
    <col min="16131" max="16131" width="15.42578125" style="180" bestFit="1" customWidth="1"/>
    <col min="16132" max="16132" width="20.5703125" style="180" customWidth="1"/>
    <col min="16133" max="16133" width="21" style="180" bestFit="1" customWidth="1"/>
    <col min="16134" max="16134" width="6.28515625" style="180" bestFit="1" customWidth="1"/>
    <col min="16135" max="16135" width="22.7109375" style="180" customWidth="1"/>
    <col min="16136" max="16136" width="23.5703125" style="180" customWidth="1"/>
    <col min="16137" max="16137" width="26.7109375" style="180" customWidth="1"/>
    <col min="16138" max="16138" width="19" style="180" customWidth="1"/>
    <col min="16139" max="16139" width="19.7109375" style="180" bestFit="1" customWidth="1"/>
    <col min="16140" max="16140" width="14.42578125" style="180" customWidth="1"/>
    <col min="16141" max="16142" width="24.7109375" style="180" bestFit="1" customWidth="1"/>
    <col min="16143" max="16143" width="24.42578125" style="180" bestFit="1" customWidth="1"/>
    <col min="16144" max="16144" width="24.7109375" style="180" bestFit="1" customWidth="1"/>
    <col min="16145" max="16384" width="9.28515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2245</v>
      </c>
      <c r="N1" s="274" t="s">
        <v>2992</v>
      </c>
      <c r="O1" s="274" t="s">
        <v>420</v>
      </c>
      <c r="P1" s="274" t="s">
        <v>421</v>
      </c>
    </row>
    <row r="2" spans="1:18" s="213" customFormat="1" x14ac:dyDescent="0.2">
      <c r="A2" s="203" t="s">
        <v>2246</v>
      </c>
      <c r="B2" s="285" t="s">
        <v>2247</v>
      </c>
      <c r="C2" s="285" t="s">
        <v>422</v>
      </c>
      <c r="D2" s="285" t="s">
        <v>2248</v>
      </c>
      <c r="E2" s="285" t="s">
        <v>429</v>
      </c>
      <c r="F2" s="285" t="s">
        <v>440</v>
      </c>
      <c r="G2" s="285" t="s">
        <v>2249</v>
      </c>
      <c r="H2" s="285" t="s">
        <v>2250</v>
      </c>
      <c r="I2" s="285" t="s">
        <v>2251</v>
      </c>
      <c r="J2" s="285" t="s">
        <v>424</v>
      </c>
      <c r="K2" s="285" t="s">
        <v>2251</v>
      </c>
      <c r="L2" s="286">
        <v>421905859671</v>
      </c>
      <c r="M2" s="285" t="s">
        <v>2252</v>
      </c>
      <c r="N2" s="285"/>
      <c r="O2" s="285"/>
      <c r="P2" s="285"/>
      <c r="R2" s="276"/>
    </row>
    <row r="3" spans="1:18" s="213" customFormat="1" x14ac:dyDescent="0.2">
      <c r="A3" s="203" t="s">
        <v>2253</v>
      </c>
      <c r="B3" s="285" t="s">
        <v>2254</v>
      </c>
      <c r="C3" s="285" t="s">
        <v>422</v>
      </c>
      <c r="D3" s="285" t="s">
        <v>2255</v>
      </c>
      <c r="E3" s="285" t="s">
        <v>2256</v>
      </c>
      <c r="F3" s="285" t="s">
        <v>1767</v>
      </c>
      <c r="G3" s="285" t="s">
        <v>2257</v>
      </c>
      <c r="H3" s="285" t="s">
        <v>2258</v>
      </c>
      <c r="I3" s="285" t="s">
        <v>2259</v>
      </c>
      <c r="J3" s="285" t="s">
        <v>424</v>
      </c>
      <c r="K3" s="285" t="s">
        <v>2260</v>
      </c>
      <c r="L3" s="286">
        <v>421915992124</v>
      </c>
      <c r="M3" s="285" t="s">
        <v>2261</v>
      </c>
      <c r="N3" s="285"/>
      <c r="O3" s="285"/>
      <c r="P3" s="285"/>
      <c r="R3" s="276"/>
    </row>
    <row r="4" spans="1:18" s="213" customFormat="1" x14ac:dyDescent="0.2">
      <c r="A4" s="203" t="s">
        <v>2262</v>
      </c>
      <c r="B4" s="285" t="s">
        <v>2263</v>
      </c>
      <c r="C4" s="285" t="s">
        <v>422</v>
      </c>
      <c r="D4" s="285" t="s">
        <v>2264</v>
      </c>
      <c r="E4" s="285" t="s">
        <v>2265</v>
      </c>
      <c r="F4" s="285" t="s">
        <v>2266</v>
      </c>
      <c r="G4" s="285" t="s">
        <v>2267</v>
      </c>
      <c r="H4" s="285" t="s">
        <v>2268</v>
      </c>
      <c r="I4" s="285" t="s">
        <v>2269</v>
      </c>
      <c r="J4" s="285" t="s">
        <v>424</v>
      </c>
      <c r="K4" s="285" t="s">
        <v>2269</v>
      </c>
      <c r="L4" s="286">
        <v>421905262613</v>
      </c>
      <c r="M4" s="285" t="s">
        <v>2270</v>
      </c>
      <c r="N4" s="285"/>
      <c r="O4" s="285"/>
      <c r="P4" s="285"/>
      <c r="R4" s="276"/>
    </row>
    <row r="5" spans="1:18" s="213" customFormat="1" x14ac:dyDescent="0.2">
      <c r="A5" s="203" t="s">
        <v>2271</v>
      </c>
      <c r="B5" s="285" t="s">
        <v>2272</v>
      </c>
      <c r="C5" s="285" t="s">
        <v>422</v>
      </c>
      <c r="D5" s="285" t="s">
        <v>2273</v>
      </c>
      <c r="E5" s="285" t="s">
        <v>2274</v>
      </c>
      <c r="F5" s="285" t="s">
        <v>2275</v>
      </c>
      <c r="G5" s="285" t="s">
        <v>2276</v>
      </c>
      <c r="H5" s="285" t="s">
        <v>2277</v>
      </c>
      <c r="I5" s="285" t="s">
        <v>2278</v>
      </c>
      <c r="J5" s="285" t="s">
        <v>424</v>
      </c>
      <c r="K5" s="285" t="s">
        <v>2278</v>
      </c>
      <c r="L5" s="286">
        <v>421915064990</v>
      </c>
      <c r="M5" s="285" t="s">
        <v>2279</v>
      </c>
      <c r="N5" s="285"/>
      <c r="O5" s="285"/>
      <c r="P5" s="285"/>
      <c r="R5" s="276"/>
    </row>
    <row r="6" spans="1:18" s="213" customFormat="1" x14ac:dyDescent="0.2">
      <c r="A6" s="203" t="s">
        <v>2280</v>
      </c>
      <c r="B6" s="285" t="s">
        <v>2281</v>
      </c>
      <c r="C6" s="285" t="s">
        <v>422</v>
      </c>
      <c r="D6" s="285" t="s">
        <v>2282</v>
      </c>
      <c r="E6" s="285" t="s">
        <v>429</v>
      </c>
      <c r="F6" s="285" t="s">
        <v>440</v>
      </c>
      <c r="G6" s="285" t="s">
        <v>2283</v>
      </c>
      <c r="H6" s="285" t="s">
        <v>2284</v>
      </c>
      <c r="I6" s="285" t="s">
        <v>2285</v>
      </c>
      <c r="J6" s="285" t="s">
        <v>424</v>
      </c>
      <c r="K6" s="285" t="s">
        <v>2285</v>
      </c>
      <c r="L6" s="286">
        <v>421908174487</v>
      </c>
      <c r="M6" s="285" t="s">
        <v>2286</v>
      </c>
      <c r="N6" s="285"/>
      <c r="O6" s="285"/>
      <c r="P6" s="285"/>
      <c r="R6" s="276"/>
    </row>
    <row r="7" spans="1:18" s="213" customFormat="1" x14ac:dyDescent="0.2">
      <c r="A7" s="203" t="s">
        <v>2287</v>
      </c>
      <c r="B7" s="285" t="s">
        <v>2288</v>
      </c>
      <c r="C7" s="285" t="s">
        <v>422</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449</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422</v>
      </c>
      <c r="D9" s="285" t="s">
        <v>2310</v>
      </c>
      <c r="E9" s="285" t="s">
        <v>2311</v>
      </c>
      <c r="F9" s="285" t="s">
        <v>2312</v>
      </c>
      <c r="G9" s="285" t="s">
        <v>2313</v>
      </c>
      <c r="H9" s="285" t="s">
        <v>2314</v>
      </c>
      <c r="I9" s="285" t="s">
        <v>2315</v>
      </c>
      <c r="J9" s="285" t="s">
        <v>424</v>
      </c>
      <c r="K9" s="285" t="s">
        <v>2316</v>
      </c>
      <c r="L9" s="286">
        <v>421904567820</v>
      </c>
      <c r="M9" s="285" t="s">
        <v>2317</v>
      </c>
      <c r="N9" s="285"/>
      <c r="O9" s="285"/>
      <c r="P9" s="285"/>
      <c r="R9" s="276"/>
    </row>
    <row r="10" spans="1:18" s="213" customFormat="1" ht="11.65" customHeight="1" x14ac:dyDescent="0.2">
      <c r="A10" s="198" t="s">
        <v>1674</v>
      </c>
      <c r="B10" s="199" t="s">
        <v>1675</v>
      </c>
      <c r="C10" s="200" t="s">
        <v>422</v>
      </c>
      <c r="D10" s="199" t="s">
        <v>1676</v>
      </c>
      <c r="E10" s="199" t="s">
        <v>597</v>
      </c>
      <c r="F10" s="199" t="s">
        <v>598</v>
      </c>
      <c r="G10" s="265" t="s">
        <v>1677</v>
      </c>
      <c r="H10" s="265" t="s">
        <v>1678</v>
      </c>
      <c r="I10" s="275" t="s">
        <v>1679</v>
      </c>
      <c r="J10" s="199" t="s">
        <v>426</v>
      </c>
      <c r="K10" s="275" t="s">
        <v>1680</v>
      </c>
      <c r="L10" s="201">
        <v>421903471398</v>
      </c>
      <c r="M10" s="199" t="s">
        <v>1681</v>
      </c>
      <c r="N10" s="199"/>
      <c r="O10" s="199"/>
      <c r="P10" s="199"/>
      <c r="R10" s="276"/>
    </row>
    <row r="11" spans="1:18" s="213" customFormat="1" x14ac:dyDescent="0.2">
      <c r="A11" s="203" t="s">
        <v>1682</v>
      </c>
      <c r="B11" s="285" t="s">
        <v>1683</v>
      </c>
      <c r="C11" s="285" t="s">
        <v>422</v>
      </c>
      <c r="D11" s="285" t="s">
        <v>1684</v>
      </c>
      <c r="E11" s="285" t="s">
        <v>429</v>
      </c>
      <c r="F11" s="285" t="s">
        <v>974</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422</v>
      </c>
      <c r="D12" s="285" t="s">
        <v>473</v>
      </c>
      <c r="E12" s="285" t="s">
        <v>429</v>
      </c>
      <c r="F12" s="285" t="s">
        <v>474</v>
      </c>
      <c r="G12" s="285" t="s">
        <v>1692</v>
      </c>
      <c r="H12" s="285" t="s">
        <v>1693</v>
      </c>
      <c r="I12" s="285" t="s">
        <v>1694</v>
      </c>
      <c r="J12" s="285" t="s">
        <v>424</v>
      </c>
      <c r="K12" s="285" t="s">
        <v>1694</v>
      </c>
      <c r="L12" s="286">
        <v>421911244266</v>
      </c>
      <c r="M12" s="285" t="s">
        <v>1695</v>
      </c>
      <c r="N12" s="285"/>
      <c r="O12" s="285"/>
      <c r="P12" s="285"/>
      <c r="R12" s="276"/>
    </row>
    <row r="13" spans="1:18" s="213" customFormat="1" x14ac:dyDescent="0.2">
      <c r="A13" s="203" t="s">
        <v>2318</v>
      </c>
      <c r="B13" s="285" t="s">
        <v>2319</v>
      </c>
      <c r="C13" s="285" t="s">
        <v>422</v>
      </c>
      <c r="D13" s="285" t="s">
        <v>2320</v>
      </c>
      <c r="E13" s="285" t="s">
        <v>429</v>
      </c>
      <c r="F13" s="285" t="s">
        <v>1920</v>
      </c>
      <c r="G13" s="285" t="s">
        <v>2321</v>
      </c>
      <c r="H13" s="285" t="s">
        <v>2322</v>
      </c>
      <c r="I13" s="285" t="s">
        <v>2323</v>
      </c>
      <c r="J13" s="285" t="s">
        <v>424</v>
      </c>
      <c r="K13" s="285" t="s">
        <v>2323</v>
      </c>
      <c r="L13" s="286">
        <v>421948780850</v>
      </c>
      <c r="M13" s="285" t="s">
        <v>2324</v>
      </c>
      <c r="N13" s="285"/>
      <c r="O13" s="285"/>
      <c r="P13" s="285"/>
      <c r="R13" s="276" t="str">
        <f>A13</f>
        <v>55184707</v>
      </c>
    </row>
    <row r="14" spans="1:18" s="213" customFormat="1" x14ac:dyDescent="0.2">
      <c r="A14" s="203" t="s">
        <v>2325</v>
      </c>
      <c r="B14" s="285" t="s">
        <v>2326</v>
      </c>
      <c r="C14" s="285" t="s">
        <v>422</v>
      </c>
      <c r="D14" s="285" t="s">
        <v>2327</v>
      </c>
      <c r="E14" s="285" t="s">
        <v>1766</v>
      </c>
      <c r="F14" s="285" t="s">
        <v>1767</v>
      </c>
      <c r="G14" s="285" t="s">
        <v>2328</v>
      </c>
      <c r="H14" s="285" t="s">
        <v>2329</v>
      </c>
      <c r="I14" s="285" t="s">
        <v>2330</v>
      </c>
      <c r="J14" s="285" t="s">
        <v>424</v>
      </c>
      <c r="K14" s="285" t="s">
        <v>2330</v>
      </c>
      <c r="L14" s="286">
        <v>421918706450</v>
      </c>
      <c r="M14" s="285" t="s">
        <v>2331</v>
      </c>
      <c r="N14" s="285"/>
      <c r="O14" s="285"/>
      <c r="P14" s="285"/>
      <c r="R14" s="276" t="str">
        <f>A14</f>
        <v>35629827</v>
      </c>
    </row>
    <row r="15" spans="1:18" s="213" customFormat="1" x14ac:dyDescent="0.2">
      <c r="A15" s="203" t="s">
        <v>2332</v>
      </c>
      <c r="B15" s="285" t="s">
        <v>2333</v>
      </c>
      <c r="C15" s="285" t="s">
        <v>422</v>
      </c>
      <c r="D15" s="285" t="s">
        <v>2334</v>
      </c>
      <c r="E15" s="285" t="s">
        <v>501</v>
      </c>
      <c r="F15" s="285" t="s">
        <v>502</v>
      </c>
      <c r="G15" s="285" t="s">
        <v>2335</v>
      </c>
      <c r="H15" s="285" t="s">
        <v>2336</v>
      </c>
      <c r="I15" s="285" t="s">
        <v>2337</v>
      </c>
      <c r="J15" s="285" t="s">
        <v>424</v>
      </c>
      <c r="K15" s="285" t="s">
        <v>2337</v>
      </c>
      <c r="L15" s="286">
        <v>421905442262</v>
      </c>
      <c r="M15" s="285" t="s">
        <v>2338</v>
      </c>
      <c r="N15" s="285"/>
      <c r="O15" s="285"/>
      <c r="P15" s="285"/>
      <c r="R15" s="276" t="str">
        <f>A15</f>
        <v>37963091</v>
      </c>
    </row>
    <row r="16" spans="1:18" x14ac:dyDescent="0.2">
      <c r="A16" s="203" t="s">
        <v>2339</v>
      </c>
      <c r="B16" s="285" t="s">
        <v>2340</v>
      </c>
      <c r="C16" s="285" t="s">
        <v>422</v>
      </c>
      <c r="D16" s="285" t="s">
        <v>2341</v>
      </c>
      <c r="E16" s="285" t="s">
        <v>430</v>
      </c>
      <c r="F16" s="285" t="s">
        <v>724</v>
      </c>
      <c r="G16" s="285" t="s">
        <v>2342</v>
      </c>
      <c r="H16" s="285" t="s">
        <v>2343</v>
      </c>
      <c r="I16" s="285" t="s">
        <v>2344</v>
      </c>
      <c r="J16" s="285" t="s">
        <v>424</v>
      </c>
      <c r="K16" s="285" t="s">
        <v>2344</v>
      </c>
      <c r="L16" s="286">
        <v>421907188019</v>
      </c>
      <c r="M16" s="285" t="s">
        <v>2345</v>
      </c>
      <c r="N16" s="285"/>
      <c r="O16" s="285"/>
      <c r="P16" s="285"/>
      <c r="Q16" s="213"/>
      <c r="R16" s="276" t="str">
        <f>A16</f>
        <v>42220971</v>
      </c>
    </row>
    <row r="17" spans="1:18" x14ac:dyDescent="0.2">
      <c r="A17" s="203" t="s">
        <v>2346</v>
      </c>
      <c r="B17" s="285" t="s">
        <v>2347</v>
      </c>
      <c r="C17" s="285" t="s">
        <v>422</v>
      </c>
      <c r="D17" s="285" t="s">
        <v>2348</v>
      </c>
      <c r="E17" s="285" t="s">
        <v>2349</v>
      </c>
      <c r="F17" s="285" t="s">
        <v>2350</v>
      </c>
      <c r="G17" s="285" t="s">
        <v>2351</v>
      </c>
      <c r="H17" s="285" t="s">
        <v>2352</v>
      </c>
      <c r="I17" s="285" t="s">
        <v>2353</v>
      </c>
      <c r="J17" s="285" t="s">
        <v>424</v>
      </c>
      <c r="K17" s="285" t="s">
        <v>2353</v>
      </c>
      <c r="L17" s="286">
        <v>421905508129</v>
      </c>
      <c r="M17" s="285" t="s">
        <v>2354</v>
      </c>
      <c r="N17" s="285"/>
      <c r="O17" s="285"/>
      <c r="P17" s="285"/>
      <c r="Q17" s="213"/>
      <c r="R17" s="276" t="str">
        <f t="shared" ref="R17:R77" si="0">A17</f>
        <v>42180309</v>
      </c>
    </row>
    <row r="18" spans="1:18" x14ac:dyDescent="0.2">
      <c r="A18" s="203" t="s">
        <v>2355</v>
      </c>
      <c r="B18" s="285" t="s">
        <v>2356</v>
      </c>
      <c r="C18" s="285" t="s">
        <v>422</v>
      </c>
      <c r="D18" s="285" t="s">
        <v>2357</v>
      </c>
      <c r="E18" s="285" t="s">
        <v>944</v>
      </c>
      <c r="F18" s="285" t="s">
        <v>945</v>
      </c>
      <c r="G18" s="285" t="s">
        <v>2358</v>
      </c>
      <c r="H18" s="285" t="s">
        <v>2359</v>
      </c>
      <c r="I18" s="285" t="s">
        <v>2360</v>
      </c>
      <c r="J18" s="285" t="s">
        <v>437</v>
      </c>
      <c r="K18" s="285" t="s">
        <v>2361</v>
      </c>
      <c r="L18" s="286">
        <v>421911545054</v>
      </c>
      <c r="M18" s="285" t="s">
        <v>2362</v>
      </c>
      <c r="N18" s="285"/>
      <c r="O18" s="285"/>
      <c r="P18" s="285"/>
      <c r="Q18" s="213"/>
      <c r="R18" s="276"/>
    </row>
    <row r="19" spans="1:18" x14ac:dyDescent="0.2">
      <c r="A19" s="203" t="s">
        <v>2363</v>
      </c>
      <c r="B19" s="285" t="s">
        <v>2364</v>
      </c>
      <c r="C19" s="285" t="s">
        <v>2300</v>
      </c>
      <c r="D19" s="285" t="s">
        <v>2365</v>
      </c>
      <c r="E19" s="285" t="s">
        <v>429</v>
      </c>
      <c r="F19" s="285" t="s">
        <v>436</v>
      </c>
      <c r="G19" s="285" t="s">
        <v>2366</v>
      </c>
      <c r="H19" s="285" t="s">
        <v>2367</v>
      </c>
      <c r="I19" s="285" t="s">
        <v>2368</v>
      </c>
      <c r="J19" s="285" t="s">
        <v>2306</v>
      </c>
      <c r="K19" s="285" t="s">
        <v>2368</v>
      </c>
      <c r="L19" s="286">
        <v>421907510189</v>
      </c>
      <c r="M19" s="285" t="s">
        <v>2369</v>
      </c>
      <c r="N19" s="285"/>
      <c r="O19" s="285"/>
      <c r="P19" s="285"/>
      <c r="Q19" s="213"/>
      <c r="R19" s="276" t="str">
        <f t="shared" si="0"/>
        <v>51972042</v>
      </c>
    </row>
    <row r="20" spans="1:18" x14ac:dyDescent="0.2">
      <c r="A20" s="198" t="s">
        <v>1372</v>
      </c>
      <c r="B20" s="199" t="s">
        <v>1373</v>
      </c>
      <c r="C20" s="200" t="s">
        <v>422</v>
      </c>
      <c r="D20" s="199" t="s">
        <v>1374</v>
      </c>
      <c r="E20" s="199" t="s">
        <v>429</v>
      </c>
      <c r="F20" s="199" t="s">
        <v>425</v>
      </c>
      <c r="G20" s="265" t="s">
        <v>1375</v>
      </c>
      <c r="H20" s="265" t="s">
        <v>1376</v>
      </c>
      <c r="I20" s="275" t="s">
        <v>1377</v>
      </c>
      <c r="J20" s="199" t="s">
        <v>426</v>
      </c>
      <c r="K20" s="275" t="s">
        <v>1378</v>
      </c>
      <c r="L20" s="201">
        <v>421911370554</v>
      </c>
      <c r="M20" s="199" t="s">
        <v>1379</v>
      </c>
      <c r="N20" s="199"/>
      <c r="O20" s="199"/>
      <c r="P20" s="199"/>
      <c r="Q20" s="213"/>
      <c r="R20" s="276" t="str">
        <f t="shared" si="0"/>
        <v>42254388</v>
      </c>
    </row>
    <row r="21" spans="1:18" x14ac:dyDescent="0.2">
      <c r="A21" s="203" t="s">
        <v>2370</v>
      </c>
      <c r="B21" s="285" t="s">
        <v>2371</v>
      </c>
      <c r="C21" s="285" t="s">
        <v>422</v>
      </c>
      <c r="D21" s="285" t="s">
        <v>2372</v>
      </c>
      <c r="E21" s="285" t="s">
        <v>2373</v>
      </c>
      <c r="F21" s="285" t="s">
        <v>2374</v>
      </c>
      <c r="G21" s="285" t="s">
        <v>2375</v>
      </c>
      <c r="H21" s="285" t="s">
        <v>2376</v>
      </c>
      <c r="I21" s="285" t="s">
        <v>2377</v>
      </c>
      <c r="J21" s="285" t="s">
        <v>424</v>
      </c>
      <c r="K21" s="285" t="s">
        <v>2377</v>
      </c>
      <c r="L21" s="286">
        <v>421903945335</v>
      </c>
      <c r="M21" s="285" t="s">
        <v>2378</v>
      </c>
      <c r="N21" s="285"/>
      <c r="O21" s="285"/>
      <c r="P21" s="285"/>
      <c r="Q21" s="213"/>
      <c r="R21" s="276"/>
    </row>
    <row r="22" spans="1:18" x14ac:dyDescent="0.2">
      <c r="A22" s="203" t="s">
        <v>2379</v>
      </c>
      <c r="B22" s="285" t="s">
        <v>2380</v>
      </c>
      <c r="C22" s="285" t="s">
        <v>422</v>
      </c>
      <c r="D22" s="285" t="s">
        <v>2381</v>
      </c>
      <c r="E22" s="285" t="s">
        <v>1872</v>
      </c>
      <c r="F22" s="285" t="s">
        <v>1873</v>
      </c>
      <c r="G22" s="285" t="s">
        <v>2382</v>
      </c>
      <c r="H22" s="285" t="s">
        <v>2383</v>
      </c>
      <c r="I22" s="285" t="s">
        <v>2384</v>
      </c>
      <c r="J22" s="285" t="s">
        <v>424</v>
      </c>
      <c r="K22" s="285" t="s">
        <v>2384</v>
      </c>
      <c r="L22" s="286">
        <v>421903604195</v>
      </c>
      <c r="M22" s="285" t="s">
        <v>2385</v>
      </c>
      <c r="N22" s="285"/>
      <c r="O22" s="285"/>
      <c r="P22" s="285"/>
      <c r="Q22" s="213"/>
      <c r="R22" s="276" t="str">
        <f t="shared" si="0"/>
        <v>42103711</v>
      </c>
    </row>
    <row r="23" spans="1:18" x14ac:dyDescent="0.2">
      <c r="A23" s="203" t="s">
        <v>2386</v>
      </c>
      <c r="B23" s="285" t="s">
        <v>2387</v>
      </c>
      <c r="C23" s="285" t="s">
        <v>422</v>
      </c>
      <c r="D23" s="285" t="s">
        <v>2388</v>
      </c>
      <c r="E23" s="285" t="s">
        <v>429</v>
      </c>
      <c r="F23" s="285" t="s">
        <v>2389</v>
      </c>
      <c r="G23" s="285" t="s">
        <v>2390</v>
      </c>
      <c r="H23" s="285" t="s">
        <v>2391</v>
      </c>
      <c r="I23" s="285" t="s">
        <v>2392</v>
      </c>
      <c r="J23" s="285" t="s">
        <v>424</v>
      </c>
      <c r="K23" s="285" t="s">
        <v>2392</v>
      </c>
      <c r="L23" s="286">
        <v>421905613897</v>
      </c>
      <c r="M23" s="285" t="s">
        <v>2393</v>
      </c>
      <c r="N23" s="285"/>
      <c r="O23" s="285"/>
      <c r="P23" s="285"/>
      <c r="Q23" s="213"/>
      <c r="R23" s="276"/>
    </row>
    <row r="24" spans="1:18" x14ac:dyDescent="0.2">
      <c r="A24" s="203" t="s">
        <v>2394</v>
      </c>
      <c r="B24" s="285" t="s">
        <v>2395</v>
      </c>
      <c r="C24" s="285" t="s">
        <v>422</v>
      </c>
      <c r="D24" s="285" t="s">
        <v>2396</v>
      </c>
      <c r="E24" s="285" t="s">
        <v>2397</v>
      </c>
      <c r="F24" s="285" t="s">
        <v>2398</v>
      </c>
      <c r="G24" s="285" t="s">
        <v>2399</v>
      </c>
      <c r="H24" s="285" t="s">
        <v>2400</v>
      </c>
      <c r="I24" s="285" t="s">
        <v>2401</v>
      </c>
      <c r="J24" s="285" t="s">
        <v>424</v>
      </c>
      <c r="K24" s="285" t="s">
        <v>2401</v>
      </c>
      <c r="L24" s="286">
        <v>421905837809</v>
      </c>
      <c r="M24" s="285" t="s">
        <v>2402</v>
      </c>
      <c r="N24" s="285"/>
      <c r="O24" s="285"/>
      <c r="P24" s="285"/>
      <c r="Q24" s="213"/>
      <c r="R24" s="276"/>
    </row>
    <row r="25" spans="1:18" x14ac:dyDescent="0.2">
      <c r="A25" s="203" t="s">
        <v>2403</v>
      </c>
      <c r="B25" s="285" t="s">
        <v>2404</v>
      </c>
      <c r="C25" s="285" t="s">
        <v>422</v>
      </c>
      <c r="D25" s="285" t="s">
        <v>2405</v>
      </c>
      <c r="E25" s="285" t="s">
        <v>2349</v>
      </c>
      <c r="F25" s="285" t="s">
        <v>825</v>
      </c>
      <c r="G25" s="285" t="s">
        <v>2406</v>
      </c>
      <c r="H25" s="285" t="s">
        <v>2407</v>
      </c>
      <c r="I25" s="285" t="s">
        <v>2408</v>
      </c>
      <c r="J25" s="285" t="s">
        <v>424</v>
      </c>
      <c r="K25" s="285" t="s">
        <v>2408</v>
      </c>
      <c r="L25" s="286">
        <v>421903434035</v>
      </c>
      <c r="M25" s="285" t="s">
        <v>2409</v>
      </c>
      <c r="N25" s="285"/>
      <c r="O25" s="285"/>
      <c r="P25" s="285"/>
      <c r="Q25" s="213"/>
      <c r="R25" s="276" t="str">
        <f t="shared" si="0"/>
        <v>42258014</v>
      </c>
    </row>
    <row r="26" spans="1:18" x14ac:dyDescent="0.2">
      <c r="A26" s="203" t="s">
        <v>2410</v>
      </c>
      <c r="B26" s="285" t="s">
        <v>2411</v>
      </c>
      <c r="C26" s="285" t="s">
        <v>422</v>
      </c>
      <c r="D26" s="285" t="s">
        <v>2412</v>
      </c>
      <c r="E26" s="285" t="s">
        <v>448</v>
      </c>
      <c r="F26" s="285" t="s">
        <v>449</v>
      </c>
      <c r="G26" s="285" t="s">
        <v>2413</v>
      </c>
      <c r="H26" s="285" t="s">
        <v>2414</v>
      </c>
      <c r="I26" s="285" t="s">
        <v>2415</v>
      </c>
      <c r="J26" s="285" t="s">
        <v>424</v>
      </c>
      <c r="K26" s="285" t="s">
        <v>2416</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5" t="s">
        <v>2419</v>
      </c>
      <c r="C28" s="285" t="s">
        <v>422</v>
      </c>
      <c r="D28" s="285" t="s">
        <v>2420</v>
      </c>
      <c r="E28" s="285" t="s">
        <v>2059</v>
      </c>
      <c r="F28" s="285" t="s">
        <v>2060</v>
      </c>
      <c r="G28" s="285" t="s">
        <v>2421</v>
      </c>
      <c r="H28" s="285" t="s">
        <v>2422</v>
      </c>
      <c r="I28" s="285" t="s">
        <v>2423</v>
      </c>
      <c r="J28" s="285" t="s">
        <v>424</v>
      </c>
      <c r="K28" s="285" t="s">
        <v>2423</v>
      </c>
      <c r="L28" s="286">
        <v>421903757165</v>
      </c>
      <c r="M28" s="285" t="s">
        <v>2424</v>
      </c>
      <c r="N28" s="285"/>
      <c r="O28" s="285"/>
      <c r="P28" s="285"/>
      <c r="Q28" s="213"/>
      <c r="R28" s="276"/>
    </row>
    <row r="29" spans="1:18" x14ac:dyDescent="0.2">
      <c r="A29" s="203" t="s">
        <v>2425</v>
      </c>
      <c r="B29" s="285" t="s">
        <v>2426</v>
      </c>
      <c r="C29" s="285" t="s">
        <v>2300</v>
      </c>
      <c r="D29" s="285" t="s">
        <v>2427</v>
      </c>
      <c r="E29" s="285" t="s">
        <v>2428</v>
      </c>
      <c r="F29" s="285" t="s">
        <v>2429</v>
      </c>
      <c r="G29" s="285" t="s">
        <v>2358</v>
      </c>
      <c r="H29" s="285" t="s">
        <v>2430</v>
      </c>
      <c r="I29" s="285" t="s">
        <v>2431</v>
      </c>
      <c r="J29" s="285" t="s">
        <v>2306</v>
      </c>
      <c r="K29" s="285" t="s">
        <v>2358</v>
      </c>
      <c r="L29" s="286" t="s">
        <v>2358</v>
      </c>
      <c r="M29" s="285" t="s">
        <v>2358</v>
      </c>
      <c r="N29" s="285"/>
      <c r="O29" s="285"/>
      <c r="P29" s="285"/>
      <c r="Q29" s="213"/>
      <c r="R29" s="276" t="str">
        <f t="shared" si="0"/>
        <v>52798721</v>
      </c>
    </row>
    <row r="30" spans="1:18" ht="12.75" x14ac:dyDescent="0.2">
      <c r="A30" s="198" t="s">
        <v>1706</v>
      </c>
      <c r="B30" s="199" t="s">
        <v>1707</v>
      </c>
      <c r="C30" s="200" t="s">
        <v>422</v>
      </c>
      <c r="D30" s="199" t="s">
        <v>1708</v>
      </c>
      <c r="E30" s="199" t="s">
        <v>1709</v>
      </c>
      <c r="F30" s="199" t="s">
        <v>1710</v>
      </c>
      <c r="G30" s="265" t="s">
        <v>1711</v>
      </c>
      <c r="H30" s="312" t="s">
        <v>2432</v>
      </c>
      <c r="I30" s="275" t="s">
        <v>1712</v>
      </c>
      <c r="J30" s="199" t="s">
        <v>424</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429</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422</v>
      </c>
      <c r="D32" s="199" t="s">
        <v>1726</v>
      </c>
      <c r="E32" s="199" t="s">
        <v>423</v>
      </c>
      <c r="F32" s="199" t="s">
        <v>816</v>
      </c>
      <c r="G32" s="265" t="s">
        <v>1727</v>
      </c>
      <c r="H32" s="265" t="s">
        <v>1728</v>
      </c>
      <c r="I32" s="275" t="s">
        <v>1729</v>
      </c>
      <c r="J32" s="199" t="s">
        <v>426</v>
      </c>
      <c r="K32" s="275"/>
      <c r="L32" s="201"/>
      <c r="M32" s="199" t="s">
        <v>1730</v>
      </c>
      <c r="N32" s="199"/>
      <c r="O32" s="199"/>
      <c r="P32" s="199"/>
      <c r="Q32" s="213"/>
      <c r="R32" s="276" t="str">
        <f t="shared" si="0"/>
        <v>50879391</v>
      </c>
    </row>
    <row r="33" spans="1:18" ht="12.75" x14ac:dyDescent="0.2">
      <c r="A33" s="198" t="s">
        <v>1731</v>
      </c>
      <c r="B33" s="199" t="s">
        <v>1732</v>
      </c>
      <c r="C33" s="200" t="s">
        <v>422</v>
      </c>
      <c r="D33" s="199" t="s">
        <v>1733</v>
      </c>
      <c r="E33" s="199" t="s">
        <v>427</v>
      </c>
      <c r="F33" s="199" t="s">
        <v>428</v>
      </c>
      <c r="G33" s="312"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5" t="s">
        <v>2435</v>
      </c>
      <c r="C34" s="285" t="s">
        <v>422</v>
      </c>
      <c r="D34" s="285" t="s">
        <v>2436</v>
      </c>
      <c r="E34" s="285" t="s">
        <v>2437</v>
      </c>
      <c r="F34" s="285" t="s">
        <v>2438</v>
      </c>
      <c r="G34" s="285" t="s">
        <v>2439</v>
      </c>
      <c r="H34" s="285" t="s">
        <v>2440</v>
      </c>
      <c r="I34" s="285" t="s">
        <v>2441</v>
      </c>
      <c r="J34" s="285" t="s">
        <v>508</v>
      </c>
      <c r="K34" s="285" t="s">
        <v>2441</v>
      </c>
      <c r="L34" s="286">
        <v>421904481001</v>
      </c>
      <c r="M34" s="285" t="s">
        <v>2442</v>
      </c>
      <c r="N34" s="285"/>
      <c r="O34" s="285"/>
      <c r="P34" s="285"/>
      <c r="Q34" s="213"/>
      <c r="R34" s="276" t="str">
        <f t="shared" si="0"/>
        <v>42024536</v>
      </c>
    </row>
    <row r="35" spans="1:18" x14ac:dyDescent="0.2">
      <c r="A35" s="203" t="s">
        <v>1738</v>
      </c>
      <c r="B35" s="285" t="s">
        <v>1739</v>
      </c>
      <c r="C35" s="285" t="s">
        <v>422</v>
      </c>
      <c r="D35" s="285" t="s">
        <v>1740</v>
      </c>
      <c r="E35" s="285" t="s">
        <v>433</v>
      </c>
      <c r="F35" s="285" t="s">
        <v>434</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2443</v>
      </c>
      <c r="B36" s="285" t="s">
        <v>2444</v>
      </c>
      <c r="C36" s="285" t="s">
        <v>422</v>
      </c>
      <c r="D36" s="285" t="s">
        <v>2445</v>
      </c>
      <c r="E36" s="285" t="s">
        <v>433</v>
      </c>
      <c r="F36" s="285" t="s">
        <v>434</v>
      </c>
      <c r="G36" s="285" t="s">
        <v>2446</v>
      </c>
      <c r="H36" s="285" t="s">
        <v>2447</v>
      </c>
      <c r="I36" s="285" t="s">
        <v>2448</v>
      </c>
      <c r="J36" s="285" t="s">
        <v>424</v>
      </c>
      <c r="K36" s="285" t="s">
        <v>2448</v>
      </c>
      <c r="L36" s="286">
        <v>421908828982</v>
      </c>
      <c r="M36" s="285" t="s">
        <v>2449</v>
      </c>
      <c r="N36" s="285"/>
      <c r="O36" s="285"/>
      <c r="P36" s="285"/>
      <c r="Q36" s="213"/>
      <c r="R36" s="276" t="str">
        <f t="shared" si="0"/>
        <v>42103479</v>
      </c>
    </row>
    <row r="37" spans="1:18" x14ac:dyDescent="0.2">
      <c r="A37" s="203" t="s">
        <v>2450</v>
      </c>
      <c r="B37" s="285" t="s">
        <v>2451</v>
      </c>
      <c r="C37" s="285" t="s">
        <v>2300</v>
      </c>
      <c r="D37" s="285" t="s">
        <v>2452</v>
      </c>
      <c r="E37" s="285" t="s">
        <v>2453</v>
      </c>
      <c r="F37" s="285" t="s">
        <v>2454</v>
      </c>
      <c r="G37" s="285" t="s">
        <v>2455</v>
      </c>
      <c r="H37" s="285" t="s">
        <v>2456</v>
      </c>
      <c r="I37" s="285" t="s">
        <v>2457</v>
      </c>
      <c r="J37" s="285" t="s">
        <v>2458</v>
      </c>
      <c r="K37" s="285" t="s">
        <v>2457</v>
      </c>
      <c r="L37" s="286">
        <v>421903141567</v>
      </c>
      <c r="M37" s="285" t="s">
        <v>2459</v>
      </c>
      <c r="N37" s="285"/>
      <c r="O37" s="285"/>
      <c r="P37" s="285"/>
      <c r="Q37" s="213"/>
      <c r="R37" s="276" t="str">
        <f t="shared" si="0"/>
        <v>47210125</v>
      </c>
    </row>
    <row r="38" spans="1:18" ht="12.75" x14ac:dyDescent="0.2">
      <c r="A38" s="203" t="s">
        <v>1746</v>
      </c>
      <c r="B38" s="285" t="s">
        <v>1747</v>
      </c>
      <c r="C38" s="285" t="s">
        <v>422</v>
      </c>
      <c r="D38" s="285" t="s">
        <v>1748</v>
      </c>
      <c r="E38" s="285" t="s">
        <v>1749</v>
      </c>
      <c r="F38" s="285" t="s">
        <v>1750</v>
      </c>
      <c r="G38" s="313" t="s">
        <v>1751</v>
      </c>
      <c r="H38" s="285" t="s">
        <v>1752</v>
      </c>
      <c r="I38" s="285" t="s">
        <v>1753</v>
      </c>
      <c r="J38" s="285" t="s">
        <v>437</v>
      </c>
      <c r="K38" s="285" t="s">
        <v>1753</v>
      </c>
      <c r="L38" s="286">
        <v>421905262047</v>
      </c>
      <c r="M38" s="285" t="s">
        <v>1754</v>
      </c>
      <c r="N38" s="285"/>
      <c r="O38" s="285"/>
      <c r="P38" s="285"/>
      <c r="Q38" s="213"/>
      <c r="R38" s="276" t="str">
        <f t="shared" si="0"/>
        <v>42234425</v>
      </c>
    </row>
    <row r="39" spans="1:18" x14ac:dyDescent="0.2">
      <c r="A39" s="203" t="s">
        <v>2460</v>
      </c>
      <c r="B39" s="285" t="s">
        <v>2461</v>
      </c>
      <c r="C39" s="285" t="s">
        <v>422</v>
      </c>
      <c r="D39" s="285" t="s">
        <v>2462</v>
      </c>
      <c r="E39" s="285" t="s">
        <v>944</v>
      </c>
      <c r="F39" s="285" t="s">
        <v>945</v>
      </c>
      <c r="G39" s="285" t="s">
        <v>2463</v>
      </c>
      <c r="H39" s="285" t="s">
        <v>2464</v>
      </c>
      <c r="I39" s="285" t="s">
        <v>2465</v>
      </c>
      <c r="J39" s="285" t="s">
        <v>424</v>
      </c>
      <c r="K39" s="285" t="s">
        <v>2465</v>
      </c>
      <c r="L39" s="286">
        <v>421907672006</v>
      </c>
      <c r="M39" s="285" t="s">
        <v>2466</v>
      </c>
      <c r="N39" s="285"/>
      <c r="O39" s="285"/>
      <c r="P39" s="285"/>
      <c r="Q39" s="213"/>
      <c r="R39" s="276" t="str">
        <f t="shared" si="0"/>
        <v>14222230</v>
      </c>
    </row>
    <row r="40" spans="1:18" x14ac:dyDescent="0.2">
      <c r="A40" s="203" t="s">
        <v>1755</v>
      </c>
      <c r="B40" s="285" t="s">
        <v>1756</v>
      </c>
      <c r="C40" s="285" t="s">
        <v>422</v>
      </c>
      <c r="D40" s="285" t="s">
        <v>1757</v>
      </c>
      <c r="E40" s="285" t="s">
        <v>1758</v>
      </c>
      <c r="F40" s="285" t="s">
        <v>1759</v>
      </c>
      <c r="G40" s="285" t="s">
        <v>1760</v>
      </c>
      <c r="H40" s="285" t="s">
        <v>1761</v>
      </c>
      <c r="I40" s="285" t="s">
        <v>1762</v>
      </c>
      <c r="J40" s="285" t="s">
        <v>424</v>
      </c>
      <c r="K40" s="285" t="s">
        <v>1762</v>
      </c>
      <c r="L40" s="286">
        <v>421915178155</v>
      </c>
      <c r="M40" s="285" t="s">
        <v>1763</v>
      </c>
      <c r="N40" s="285"/>
      <c r="O40" s="285"/>
      <c r="P40" s="285"/>
      <c r="Q40" s="213"/>
      <c r="R40" s="276" t="str">
        <f t="shared" si="0"/>
        <v>00609153</v>
      </c>
    </row>
    <row r="41" spans="1:18" x14ac:dyDescent="0.2">
      <c r="A41" s="203" t="s">
        <v>2467</v>
      </c>
      <c r="B41" s="285" t="s">
        <v>2468</v>
      </c>
      <c r="C41" s="285" t="s">
        <v>422</v>
      </c>
      <c r="D41" s="285" t="s">
        <v>2469</v>
      </c>
      <c r="E41" s="285" t="s">
        <v>2470</v>
      </c>
      <c r="F41" s="285" t="s">
        <v>2471</v>
      </c>
      <c r="G41" s="285" t="s">
        <v>2472</v>
      </c>
      <c r="H41" s="285" t="s">
        <v>2473</v>
      </c>
      <c r="I41" s="285" t="s">
        <v>2474</v>
      </c>
      <c r="J41" s="285" t="s">
        <v>424</v>
      </c>
      <c r="K41" s="285" t="s">
        <v>2475</v>
      </c>
      <c r="L41" s="286">
        <v>421903623498</v>
      </c>
      <c r="M41" s="285" t="s">
        <v>2476</v>
      </c>
      <c r="N41" s="285"/>
      <c r="O41" s="285"/>
      <c r="P41" s="285"/>
      <c r="Q41" s="213"/>
      <c r="R41" s="276" t="str">
        <f t="shared" si="0"/>
        <v>35533099</v>
      </c>
    </row>
    <row r="42" spans="1:18" x14ac:dyDescent="0.2">
      <c r="A42" s="203" t="s">
        <v>2477</v>
      </c>
      <c r="B42" s="285" t="s">
        <v>2478</v>
      </c>
      <c r="C42" s="285" t="s">
        <v>422</v>
      </c>
      <c r="D42" s="285" t="s">
        <v>2479</v>
      </c>
      <c r="E42" s="285" t="s">
        <v>807</v>
      </c>
      <c r="F42" s="285" t="s">
        <v>808</v>
      </c>
      <c r="G42" s="285" t="s">
        <v>2480</v>
      </c>
      <c r="H42" s="285" t="s">
        <v>2481</v>
      </c>
      <c r="I42" s="285" t="s">
        <v>2482</v>
      </c>
      <c r="J42" s="285" t="s">
        <v>424</v>
      </c>
      <c r="K42" s="285" t="s">
        <v>2482</v>
      </c>
      <c r="L42" s="286">
        <v>421907450644</v>
      </c>
      <c r="M42" s="285" t="s">
        <v>2483</v>
      </c>
      <c r="N42" s="285"/>
      <c r="O42" s="285"/>
      <c r="P42" s="285"/>
      <c r="Q42" s="213"/>
      <c r="R42" s="276" t="str">
        <f t="shared" si="0"/>
        <v>42074355</v>
      </c>
    </row>
    <row r="43" spans="1:18" x14ac:dyDescent="0.2">
      <c r="A43" s="203" t="s">
        <v>2484</v>
      </c>
      <c r="B43" s="285" t="s">
        <v>2485</v>
      </c>
      <c r="C43" s="285" t="s">
        <v>422</v>
      </c>
      <c r="D43" s="285" t="s">
        <v>2486</v>
      </c>
      <c r="E43" s="285" t="s">
        <v>433</v>
      </c>
      <c r="F43" s="285" t="s">
        <v>432</v>
      </c>
      <c r="G43" s="285" t="s">
        <v>2487</v>
      </c>
      <c r="H43" s="285" t="s">
        <v>2488</v>
      </c>
      <c r="I43" s="285" t="s">
        <v>2489</v>
      </c>
      <c r="J43" s="285" t="s">
        <v>424</v>
      </c>
      <c r="K43" s="285" t="s">
        <v>2489</v>
      </c>
      <c r="L43" s="286">
        <v>421905321899</v>
      </c>
      <c r="M43" s="285" t="s">
        <v>2490</v>
      </c>
      <c r="N43" s="285"/>
      <c r="O43" s="285"/>
      <c r="P43" s="285"/>
      <c r="Q43" s="213"/>
      <c r="R43" s="276" t="str">
        <f t="shared" si="0"/>
        <v>35545127</v>
      </c>
    </row>
    <row r="44" spans="1:18" x14ac:dyDescent="0.2">
      <c r="A44" s="203" t="s">
        <v>2491</v>
      </c>
      <c r="B44" s="285" t="s">
        <v>2492</v>
      </c>
      <c r="C44" s="285" t="s">
        <v>422</v>
      </c>
      <c r="D44" s="285" t="s">
        <v>2493</v>
      </c>
      <c r="E44" s="285" t="s">
        <v>435</v>
      </c>
      <c r="F44" s="285" t="s">
        <v>493</v>
      </c>
      <c r="G44" s="285" t="s">
        <v>2494</v>
      </c>
      <c r="H44" s="285" t="s">
        <v>2495</v>
      </c>
      <c r="I44" s="285" t="s">
        <v>2496</v>
      </c>
      <c r="J44" s="285" t="s">
        <v>424</v>
      </c>
      <c r="K44" s="285" t="s">
        <v>2496</v>
      </c>
      <c r="L44" s="286">
        <v>421907778064</v>
      </c>
      <c r="M44" s="285" t="s">
        <v>2497</v>
      </c>
      <c r="N44" s="285"/>
      <c r="O44" s="285"/>
      <c r="P44" s="285"/>
      <c r="Q44" s="213"/>
      <c r="R44" s="276" t="str">
        <f t="shared" si="0"/>
        <v>36130605</v>
      </c>
    </row>
    <row r="45" spans="1:18" x14ac:dyDescent="0.2">
      <c r="A45" s="203" t="s">
        <v>2498</v>
      </c>
      <c r="B45" s="285" t="s">
        <v>2499</v>
      </c>
      <c r="C45" s="285" t="s">
        <v>422</v>
      </c>
      <c r="D45" s="285" t="s">
        <v>2500</v>
      </c>
      <c r="E45" s="285" t="s">
        <v>1709</v>
      </c>
      <c r="F45" s="285" t="s">
        <v>724</v>
      </c>
      <c r="G45" s="285" t="s">
        <v>2501</v>
      </c>
      <c r="H45" s="285" t="s">
        <v>2502</v>
      </c>
      <c r="I45" s="285" t="s">
        <v>2503</v>
      </c>
      <c r="J45" s="285" t="s">
        <v>424</v>
      </c>
      <c r="K45" s="285" t="s">
        <v>2503</v>
      </c>
      <c r="L45" s="286">
        <v>421948900425</v>
      </c>
      <c r="M45" s="285" t="s">
        <v>2504</v>
      </c>
      <c r="N45" s="285"/>
      <c r="O45" s="285"/>
      <c r="P45" s="285"/>
      <c r="Q45" s="213"/>
      <c r="R45" s="276" t="str">
        <f t="shared" si="0"/>
        <v>30230152</v>
      </c>
    </row>
    <row r="46" spans="1:18" x14ac:dyDescent="0.2">
      <c r="A46" s="203" t="s">
        <v>2505</v>
      </c>
      <c r="B46" s="285" t="s">
        <v>2506</v>
      </c>
      <c r="C46" s="285" t="s">
        <v>422</v>
      </c>
      <c r="D46" s="285" t="s">
        <v>2507</v>
      </c>
      <c r="E46" s="285" t="s">
        <v>1758</v>
      </c>
      <c r="F46" s="285" t="s">
        <v>1759</v>
      </c>
      <c r="G46" s="285" t="s">
        <v>2508</v>
      </c>
      <c r="H46" s="285" t="s">
        <v>2509</v>
      </c>
      <c r="I46" s="285" t="s">
        <v>2510</v>
      </c>
      <c r="J46" s="285" t="s">
        <v>426</v>
      </c>
      <c r="K46" s="285" t="s">
        <v>2510</v>
      </c>
      <c r="L46" s="286">
        <v>421948022784</v>
      </c>
      <c r="M46" s="285" t="s">
        <v>2511</v>
      </c>
      <c r="N46" s="285"/>
      <c r="O46" s="285"/>
      <c r="P46" s="285"/>
      <c r="Q46" s="213"/>
      <c r="R46" s="276"/>
    </row>
    <row r="47" spans="1:18" x14ac:dyDescent="0.2">
      <c r="A47" s="203" t="s">
        <v>1764</v>
      </c>
      <c r="B47" s="285" t="s">
        <v>1765</v>
      </c>
      <c r="C47" s="285" t="s">
        <v>422</v>
      </c>
      <c r="D47" s="285" t="s">
        <v>2512</v>
      </c>
      <c r="E47" s="285" t="s">
        <v>1766</v>
      </c>
      <c r="F47" s="285" t="s">
        <v>1767</v>
      </c>
      <c r="G47" s="285" t="s">
        <v>2513</v>
      </c>
      <c r="H47" s="285" t="s">
        <v>2980</v>
      </c>
      <c r="I47" s="285" t="s">
        <v>1768</v>
      </c>
      <c r="J47" s="285" t="s">
        <v>424</v>
      </c>
      <c r="K47" s="285" t="s">
        <v>2981</v>
      </c>
      <c r="L47" s="286">
        <v>421905811054</v>
      </c>
      <c r="M47" s="285" t="s">
        <v>2514</v>
      </c>
      <c r="N47" s="285"/>
      <c r="O47" s="285"/>
      <c r="P47" s="285"/>
      <c r="Q47" s="213"/>
      <c r="R47" s="276" t="str">
        <f t="shared" si="0"/>
        <v>45011893</v>
      </c>
    </row>
    <row r="48" spans="1:18" x14ac:dyDescent="0.2">
      <c r="A48" s="203" t="s">
        <v>2515</v>
      </c>
      <c r="B48" s="285" t="s">
        <v>2516</v>
      </c>
      <c r="C48" s="285" t="s">
        <v>422</v>
      </c>
      <c r="D48" s="285" t="s">
        <v>2517</v>
      </c>
      <c r="E48" s="285" t="s">
        <v>429</v>
      </c>
      <c r="F48" s="285" t="s">
        <v>2518</v>
      </c>
      <c r="G48" s="285" t="s">
        <v>2519</v>
      </c>
      <c r="H48" s="285" t="s">
        <v>2520</v>
      </c>
      <c r="I48" s="285" t="s">
        <v>2521</v>
      </c>
      <c r="J48" s="285" t="s">
        <v>2522</v>
      </c>
      <c r="K48" s="285" t="s">
        <v>2521</v>
      </c>
      <c r="L48" s="286">
        <v>421905790638</v>
      </c>
      <c r="M48" s="285" t="s">
        <v>2523</v>
      </c>
      <c r="N48" s="285"/>
      <c r="O48" s="285"/>
      <c r="P48" s="285"/>
      <c r="Q48" s="213"/>
      <c r="R48" s="276" t="str">
        <f t="shared" si="0"/>
        <v>36071498</v>
      </c>
    </row>
    <row r="49" spans="1:18" x14ac:dyDescent="0.2">
      <c r="A49" s="203" t="s">
        <v>1769</v>
      </c>
      <c r="B49" s="285" t="s">
        <v>1770</v>
      </c>
      <c r="C49" s="285" t="s">
        <v>422</v>
      </c>
      <c r="D49" s="285" t="s">
        <v>1740</v>
      </c>
      <c r="E49" s="285" t="s">
        <v>433</v>
      </c>
      <c r="F49" s="285" t="s">
        <v>434</v>
      </c>
      <c r="G49" s="285" t="s">
        <v>1771</v>
      </c>
      <c r="H49" s="285" t="s">
        <v>1772</v>
      </c>
      <c r="I49" s="285" t="s">
        <v>1773</v>
      </c>
      <c r="J49" s="285" t="s">
        <v>424</v>
      </c>
      <c r="K49" s="285" t="s">
        <v>1773</v>
      </c>
      <c r="L49" s="286">
        <v>421915872938</v>
      </c>
      <c r="M49" s="285" t="s">
        <v>1774</v>
      </c>
      <c r="N49" s="285"/>
      <c r="O49" s="285"/>
      <c r="P49" s="285"/>
      <c r="Q49" s="213"/>
      <c r="R49" s="276" t="str">
        <f t="shared" si="0"/>
        <v>51565153</v>
      </c>
    </row>
    <row r="50" spans="1:18" ht="12.75" x14ac:dyDescent="0.2">
      <c r="A50" s="203" t="s">
        <v>1775</v>
      </c>
      <c r="B50" s="285" t="s">
        <v>1776</v>
      </c>
      <c r="C50" s="285" t="s">
        <v>422</v>
      </c>
      <c r="D50" s="285" t="s">
        <v>1777</v>
      </c>
      <c r="E50" s="285" t="s">
        <v>430</v>
      </c>
      <c r="F50" s="285" t="s">
        <v>1778</v>
      </c>
      <c r="G50" s="313" t="s">
        <v>1779</v>
      </c>
      <c r="H50" s="285" t="s">
        <v>1780</v>
      </c>
      <c r="I50" s="285" t="s">
        <v>1781</v>
      </c>
      <c r="J50" s="285" t="s">
        <v>424</v>
      </c>
      <c r="K50" s="285" t="s">
        <v>1781</v>
      </c>
      <c r="L50" s="286">
        <v>421904457419</v>
      </c>
      <c r="M50" s="285" t="s">
        <v>1782</v>
      </c>
      <c r="N50" s="285"/>
      <c r="O50" s="285"/>
      <c r="P50" s="285"/>
      <c r="Q50" s="213"/>
      <c r="R50" s="276" t="str">
        <f t="shared" si="0"/>
        <v>31940803</v>
      </c>
    </row>
    <row r="51" spans="1:18" ht="12.75" x14ac:dyDescent="0.2">
      <c r="A51" s="203" t="s">
        <v>1783</v>
      </c>
      <c r="B51" s="285" t="s">
        <v>1784</v>
      </c>
      <c r="C51" s="285" t="s">
        <v>422</v>
      </c>
      <c r="D51" s="285" t="s">
        <v>1785</v>
      </c>
      <c r="E51" s="285" t="s">
        <v>1766</v>
      </c>
      <c r="F51" s="285" t="s">
        <v>1786</v>
      </c>
      <c r="G51" s="313" t="s">
        <v>1787</v>
      </c>
      <c r="H51" s="285" t="s">
        <v>1788</v>
      </c>
      <c r="I51" s="285" t="s">
        <v>1789</v>
      </c>
      <c r="J51" s="285" t="s">
        <v>424</v>
      </c>
      <c r="K51" s="285" t="s">
        <v>1789</v>
      </c>
      <c r="L51" s="286">
        <v>421908119697</v>
      </c>
      <c r="M51" s="285" t="s">
        <v>1790</v>
      </c>
      <c r="N51" s="285"/>
      <c r="O51" s="285"/>
      <c r="P51" s="285"/>
      <c r="Q51" s="213"/>
      <c r="R51" s="276" t="str">
        <f t="shared" si="0"/>
        <v>36082538</v>
      </c>
    </row>
    <row r="52" spans="1:18" x14ac:dyDescent="0.2">
      <c r="A52" s="198" t="s">
        <v>1380</v>
      </c>
      <c r="B52" s="199" t="s">
        <v>1381</v>
      </c>
      <c r="C52" s="200" t="s">
        <v>422</v>
      </c>
      <c r="D52" s="199" t="s">
        <v>1382</v>
      </c>
      <c r="E52" s="199" t="s">
        <v>429</v>
      </c>
      <c r="F52" s="199" t="s">
        <v>431</v>
      </c>
      <c r="G52" s="199" t="s">
        <v>1383</v>
      </c>
      <c r="H52" s="199" t="s">
        <v>1384</v>
      </c>
      <c r="I52" s="199" t="s">
        <v>1385</v>
      </c>
      <c r="J52" s="199" t="s">
        <v>424</v>
      </c>
      <c r="K52" s="199" t="s">
        <v>1386</v>
      </c>
      <c r="L52" s="201">
        <v>421903705119</v>
      </c>
      <c r="M52" s="199" t="s">
        <v>1387</v>
      </c>
      <c r="N52" s="199"/>
      <c r="O52" s="199"/>
      <c r="P52" s="199"/>
      <c r="Q52" s="213"/>
      <c r="R52" s="276" t="str">
        <f t="shared" si="0"/>
        <v>00688312</v>
      </c>
    </row>
    <row r="53" spans="1:18" x14ac:dyDescent="0.2">
      <c r="A53" s="203" t="s">
        <v>2524</v>
      </c>
      <c r="B53" s="285" t="s">
        <v>2525</v>
      </c>
      <c r="C53" s="285" t="s">
        <v>422</v>
      </c>
      <c r="D53" s="285" t="s">
        <v>2526</v>
      </c>
      <c r="E53" s="285" t="s">
        <v>433</v>
      </c>
      <c r="F53" s="285" t="s">
        <v>434</v>
      </c>
      <c r="G53" s="285" t="s">
        <v>2527</v>
      </c>
      <c r="H53" s="285" t="s">
        <v>2528</v>
      </c>
      <c r="I53" s="285" t="s">
        <v>2529</v>
      </c>
      <c r="J53" s="285" t="s">
        <v>424</v>
      </c>
      <c r="K53" s="285" t="s">
        <v>2529</v>
      </c>
      <c r="L53" s="286">
        <v>421908744859</v>
      </c>
      <c r="M53" s="285" t="s">
        <v>2530</v>
      </c>
      <c r="N53" s="285"/>
      <c r="O53" s="285"/>
      <c r="P53" s="285"/>
      <c r="Q53" s="213"/>
      <c r="R53" s="276" t="str">
        <f t="shared" si="0"/>
        <v>42329809</v>
      </c>
    </row>
    <row r="54" spans="1:18" x14ac:dyDescent="0.2">
      <c r="A54" s="203" t="s">
        <v>2531</v>
      </c>
      <c r="B54" s="285" t="s">
        <v>2532</v>
      </c>
      <c r="C54" s="285" t="s">
        <v>422</v>
      </c>
      <c r="D54" s="285" t="s">
        <v>2533</v>
      </c>
      <c r="E54" s="285" t="s">
        <v>429</v>
      </c>
      <c r="F54" s="285" t="s">
        <v>2534</v>
      </c>
      <c r="G54" s="285" t="s">
        <v>2535</v>
      </c>
      <c r="H54" s="285" t="s">
        <v>2536</v>
      </c>
      <c r="I54" s="285" t="s">
        <v>2537</v>
      </c>
      <c r="J54" s="285" t="s">
        <v>424</v>
      </c>
      <c r="K54" s="285" t="s">
        <v>2537</v>
      </c>
      <c r="L54" s="286">
        <v>421902299675</v>
      </c>
      <c r="M54" s="285" t="s">
        <v>2538</v>
      </c>
      <c r="N54" s="285"/>
      <c r="O54" s="285"/>
      <c r="P54" s="285"/>
      <c r="Q54" s="213"/>
      <c r="R54" s="276" t="str">
        <f t="shared" si="0"/>
        <v>30857791</v>
      </c>
    </row>
    <row r="55" spans="1:18" x14ac:dyDescent="0.2">
      <c r="A55" s="203" t="s">
        <v>2539</v>
      </c>
      <c r="B55" s="285" t="s">
        <v>2540</v>
      </c>
      <c r="C55" s="285" t="s">
        <v>422</v>
      </c>
      <c r="D55" s="285" t="s">
        <v>1726</v>
      </c>
      <c r="E55" s="285" t="s">
        <v>2541</v>
      </c>
      <c r="F55" s="285" t="s">
        <v>816</v>
      </c>
      <c r="G55" s="285" t="s">
        <v>2542</v>
      </c>
      <c r="H55" s="285" t="s">
        <v>2543</v>
      </c>
      <c r="I55" s="285" t="s">
        <v>2544</v>
      </c>
      <c r="J55" s="285" t="s">
        <v>2522</v>
      </c>
      <c r="K55" s="285" t="s">
        <v>2545</v>
      </c>
      <c r="L55" s="286">
        <v>421911970887</v>
      </c>
      <c r="M55" s="285" t="s">
        <v>2546</v>
      </c>
      <c r="N55" s="285"/>
      <c r="O55" s="285"/>
      <c r="P55" s="285"/>
      <c r="Q55" s="213"/>
      <c r="R55" s="276" t="str">
        <f t="shared" si="0"/>
        <v>35987901</v>
      </c>
    </row>
    <row r="56" spans="1:18" x14ac:dyDescent="0.2">
      <c r="A56" s="203" t="s">
        <v>2547</v>
      </c>
      <c r="B56" s="285" t="s">
        <v>2548</v>
      </c>
      <c r="C56" s="285" t="s">
        <v>422</v>
      </c>
      <c r="D56" s="285" t="s">
        <v>2549</v>
      </c>
      <c r="E56" s="285" t="s">
        <v>2059</v>
      </c>
      <c r="F56" s="285" t="s">
        <v>2060</v>
      </c>
      <c r="G56" s="285" t="s">
        <v>2550</v>
      </c>
      <c r="H56" s="285" t="s">
        <v>2551</v>
      </c>
      <c r="I56" s="285" t="s">
        <v>2552</v>
      </c>
      <c r="J56" s="285" t="s">
        <v>424</v>
      </c>
      <c r="K56" s="285"/>
      <c r="L56" s="286">
        <v>421902677720</v>
      </c>
      <c r="M56" s="285" t="s">
        <v>2553</v>
      </c>
      <c r="N56" s="285"/>
      <c r="O56" s="285"/>
      <c r="P56" s="285"/>
      <c r="Q56" s="213"/>
      <c r="R56" s="276" t="str">
        <f t="shared" si="0"/>
        <v>53942663</v>
      </c>
    </row>
    <row r="57" spans="1:18" x14ac:dyDescent="0.2">
      <c r="A57" s="203" t="s">
        <v>2554</v>
      </c>
      <c r="B57" s="285" t="s">
        <v>2555</v>
      </c>
      <c r="C57" s="285" t="s">
        <v>422</v>
      </c>
      <c r="D57" s="285" t="s">
        <v>2556</v>
      </c>
      <c r="E57" s="285" t="s">
        <v>2557</v>
      </c>
      <c r="F57" s="285" t="s">
        <v>2558</v>
      </c>
      <c r="G57" s="285" t="s">
        <v>2559</v>
      </c>
      <c r="H57" s="285" t="s">
        <v>2560</v>
      </c>
      <c r="I57" s="285" t="s">
        <v>2561</v>
      </c>
      <c r="J57" s="285" t="s">
        <v>508</v>
      </c>
      <c r="K57" s="285" t="s">
        <v>2561</v>
      </c>
      <c r="L57" s="286">
        <v>421905892677</v>
      </c>
      <c r="M57" s="285" t="s">
        <v>2562</v>
      </c>
      <c r="N57" s="285"/>
      <c r="O57" s="285"/>
      <c r="P57" s="285"/>
      <c r="Q57" s="213"/>
      <c r="R57" s="276" t="str">
        <f t="shared" si="0"/>
        <v>37951343</v>
      </c>
    </row>
    <row r="58" spans="1:18" x14ac:dyDescent="0.2">
      <c r="A58" s="203" t="s">
        <v>2563</v>
      </c>
      <c r="B58" s="285" t="s">
        <v>2564</v>
      </c>
      <c r="C58" s="285" t="s">
        <v>422</v>
      </c>
      <c r="D58" s="285" t="s">
        <v>2565</v>
      </c>
      <c r="E58" s="285" t="s">
        <v>429</v>
      </c>
      <c r="F58" s="285" t="s">
        <v>2566</v>
      </c>
      <c r="G58" s="285" t="s">
        <v>2567</v>
      </c>
      <c r="H58" s="285" t="s">
        <v>2568</v>
      </c>
      <c r="I58" s="285" t="s">
        <v>2569</v>
      </c>
      <c r="J58" s="285" t="s">
        <v>2522</v>
      </c>
      <c r="K58" s="285" t="s">
        <v>2570</v>
      </c>
      <c r="L58" s="286">
        <v>421905504131</v>
      </c>
      <c r="M58" s="285" t="s">
        <v>2571</v>
      </c>
      <c r="N58" s="285"/>
      <c r="O58" s="285"/>
      <c r="P58" s="285"/>
      <c r="Q58" s="213"/>
      <c r="R58" s="276" t="str">
        <f t="shared" si="0"/>
        <v>30847991</v>
      </c>
    </row>
    <row r="59" spans="1:18" x14ac:dyDescent="0.2">
      <c r="A59" s="203" t="s">
        <v>2572</v>
      </c>
      <c r="B59" s="285" t="s">
        <v>2573</v>
      </c>
      <c r="C59" s="285" t="s">
        <v>422</v>
      </c>
      <c r="D59" s="285" t="s">
        <v>2574</v>
      </c>
      <c r="E59" s="285" t="s">
        <v>2575</v>
      </c>
      <c r="F59" s="285" t="s">
        <v>2576</v>
      </c>
      <c r="G59" s="285" t="s">
        <v>2577</v>
      </c>
      <c r="H59" s="285" t="s">
        <v>2578</v>
      </c>
      <c r="I59" s="285" t="s">
        <v>2579</v>
      </c>
      <c r="J59" s="285" t="s">
        <v>424</v>
      </c>
      <c r="K59" s="285" t="s">
        <v>2579</v>
      </c>
      <c r="L59" s="286">
        <v>421948800954</v>
      </c>
      <c r="M59" s="285" t="s">
        <v>2580</v>
      </c>
      <c r="N59" s="285"/>
      <c r="O59" s="285"/>
      <c r="P59" s="285"/>
      <c r="Q59" s="213"/>
      <c r="R59" s="276" t="str">
        <f t="shared" si="0"/>
        <v>35992204</v>
      </c>
    </row>
    <row r="60" spans="1:18" x14ac:dyDescent="0.2">
      <c r="A60" s="198" t="s">
        <v>1791</v>
      </c>
      <c r="B60" s="199" t="s">
        <v>1792</v>
      </c>
      <c r="C60" s="200" t="s">
        <v>422</v>
      </c>
      <c r="D60" s="199" t="s">
        <v>1793</v>
      </c>
      <c r="E60" s="199" t="s">
        <v>429</v>
      </c>
      <c r="F60" s="199" t="s">
        <v>1794</v>
      </c>
      <c r="G60" s="199" t="s">
        <v>1795</v>
      </c>
      <c r="H60" s="265" t="s">
        <v>1796</v>
      </c>
      <c r="I60" s="199" t="s">
        <v>1797</v>
      </c>
      <c r="J60" s="199" t="s">
        <v>426</v>
      </c>
      <c r="K60" s="199" t="s">
        <v>1798</v>
      </c>
      <c r="L60" s="201">
        <v>421903555547</v>
      </c>
      <c r="M60" s="199" t="s">
        <v>1799</v>
      </c>
      <c r="N60" s="199"/>
      <c r="O60" s="199"/>
      <c r="P60" s="199"/>
      <c r="Q60" s="213"/>
      <c r="R60" s="276" t="str">
        <f t="shared" si="0"/>
        <v>42269423</v>
      </c>
    </row>
    <row r="61" spans="1:18" x14ac:dyDescent="0.2">
      <c r="A61" s="203" t="s">
        <v>1800</v>
      </c>
      <c r="B61" s="285" t="s">
        <v>1801</v>
      </c>
      <c r="C61" s="285" t="s">
        <v>422</v>
      </c>
      <c r="D61" s="285" t="s">
        <v>1802</v>
      </c>
      <c r="E61" s="285" t="s">
        <v>1803</v>
      </c>
      <c r="F61" s="285" t="s">
        <v>1804</v>
      </c>
      <c r="G61" s="285" t="s">
        <v>1805</v>
      </c>
      <c r="H61" s="285" t="s">
        <v>1806</v>
      </c>
      <c r="I61" s="285" t="s">
        <v>1807</v>
      </c>
      <c r="J61" s="285" t="s">
        <v>424</v>
      </c>
      <c r="K61" s="285" t="s">
        <v>1807</v>
      </c>
      <c r="L61" s="286">
        <v>421903175665</v>
      </c>
      <c r="M61" s="285" t="s">
        <v>1808</v>
      </c>
      <c r="N61" s="285"/>
      <c r="O61" s="285"/>
      <c r="P61" s="285"/>
      <c r="Q61" s="213"/>
      <c r="R61" s="276"/>
    </row>
    <row r="62" spans="1:18" x14ac:dyDescent="0.2">
      <c r="A62" s="198" t="s">
        <v>1388</v>
      </c>
      <c r="B62" s="199" t="s">
        <v>1389</v>
      </c>
      <c r="C62" s="200" t="s">
        <v>422</v>
      </c>
      <c r="D62" s="199" t="s">
        <v>1390</v>
      </c>
      <c r="E62" s="199" t="s">
        <v>433</v>
      </c>
      <c r="F62" s="199" t="s">
        <v>434</v>
      </c>
      <c r="G62" s="199" t="s">
        <v>1391</v>
      </c>
      <c r="H62" s="265" t="s">
        <v>1392</v>
      </c>
      <c r="I62" s="199" t="s">
        <v>1809</v>
      </c>
      <c r="J62" s="199" t="s">
        <v>426</v>
      </c>
      <c r="K62" s="199" t="s">
        <v>1810</v>
      </c>
      <c r="L62" s="201">
        <v>421918626994</v>
      </c>
      <c r="M62" s="199" t="s">
        <v>1393</v>
      </c>
      <c r="N62" s="199"/>
      <c r="O62" s="199"/>
      <c r="P62" s="199"/>
      <c r="Q62" s="213"/>
      <c r="R62" s="276" t="str">
        <f t="shared" si="0"/>
        <v>00595209</v>
      </c>
    </row>
    <row r="63" spans="1:18" x14ac:dyDescent="0.2">
      <c r="A63" s="203" t="s">
        <v>2581</v>
      </c>
      <c r="B63" s="285" t="s">
        <v>2582</v>
      </c>
      <c r="C63" s="285" t="s">
        <v>422</v>
      </c>
      <c r="D63" s="285" t="s">
        <v>2583</v>
      </c>
      <c r="E63" s="285" t="s">
        <v>2584</v>
      </c>
      <c r="F63" s="285" t="s">
        <v>317</v>
      </c>
      <c r="G63" s="285"/>
      <c r="H63" s="285" t="s">
        <v>2585</v>
      </c>
      <c r="I63" s="285" t="s">
        <v>2586</v>
      </c>
      <c r="J63" s="285" t="s">
        <v>424</v>
      </c>
      <c r="K63" s="285" t="s">
        <v>2586</v>
      </c>
      <c r="L63" s="286">
        <v>421907835443</v>
      </c>
      <c r="M63" s="285" t="s">
        <v>2587</v>
      </c>
      <c r="N63" s="285"/>
      <c r="O63" s="285"/>
      <c r="P63" s="285"/>
      <c r="Q63" s="213"/>
      <c r="R63" s="276" t="str">
        <f t="shared" si="0"/>
        <v>00689025</v>
      </c>
    </row>
    <row r="64" spans="1:18" x14ac:dyDescent="0.2">
      <c r="A64" s="203" t="s">
        <v>2588</v>
      </c>
      <c r="B64" s="285" t="s">
        <v>2589</v>
      </c>
      <c r="C64" s="285" t="s">
        <v>1716</v>
      </c>
      <c r="D64" s="285" t="s">
        <v>2590</v>
      </c>
      <c r="E64" s="285" t="s">
        <v>2591</v>
      </c>
      <c r="F64" s="285" t="s">
        <v>2592</v>
      </c>
      <c r="G64" s="285" t="s">
        <v>2593</v>
      </c>
      <c r="H64" s="285" t="s">
        <v>2594</v>
      </c>
      <c r="I64" s="285" t="s">
        <v>2595</v>
      </c>
      <c r="J64" s="285" t="s">
        <v>2596</v>
      </c>
      <c r="K64" s="285" t="s">
        <v>2595</v>
      </c>
      <c r="L64" s="286">
        <v>421911674673</v>
      </c>
      <c r="M64" s="285" t="s">
        <v>2597</v>
      </c>
      <c r="N64" s="285"/>
      <c r="O64" s="285"/>
      <c r="P64" s="285"/>
      <c r="Q64" s="213"/>
      <c r="R64" s="276" t="str">
        <f t="shared" si="0"/>
        <v>00313319</v>
      </c>
    </row>
    <row r="65" spans="1:18" x14ac:dyDescent="0.2">
      <c r="A65" s="203" t="s">
        <v>2598</v>
      </c>
      <c r="B65" s="285" t="s">
        <v>2599</v>
      </c>
      <c r="C65" s="285" t="s">
        <v>1716</v>
      </c>
      <c r="D65" s="285" t="s">
        <v>2600</v>
      </c>
      <c r="E65" s="285" t="s">
        <v>1894</v>
      </c>
      <c r="F65" s="285" t="s">
        <v>2601</v>
      </c>
      <c r="G65" s="285" t="s">
        <v>2602</v>
      </c>
      <c r="H65" s="285" t="s">
        <v>2603</v>
      </c>
      <c r="I65" s="285" t="s">
        <v>2604</v>
      </c>
      <c r="J65" s="285" t="s">
        <v>2596</v>
      </c>
      <c r="K65" s="285" t="s">
        <v>2604</v>
      </c>
      <c r="L65" s="286">
        <v>421527167202</v>
      </c>
      <c r="M65" s="285" t="s">
        <v>2605</v>
      </c>
      <c r="N65" s="285"/>
      <c r="O65" s="285"/>
      <c r="P65" s="285"/>
      <c r="Q65" s="213"/>
      <c r="R65" s="276" t="str">
        <f t="shared" si="0"/>
        <v>00326470</v>
      </c>
    </row>
    <row r="66" spans="1:18" x14ac:dyDescent="0.2">
      <c r="A66" s="203" t="s">
        <v>2606</v>
      </c>
      <c r="B66" s="285" t="s">
        <v>2607</v>
      </c>
      <c r="C66" s="285" t="s">
        <v>1716</v>
      </c>
      <c r="D66" s="285" t="s">
        <v>2608</v>
      </c>
      <c r="E66" s="285" t="s">
        <v>2609</v>
      </c>
      <c r="F66" s="285" t="s">
        <v>2610</v>
      </c>
      <c r="G66" s="285" t="s">
        <v>2611</v>
      </c>
      <c r="H66" s="285" t="s">
        <v>2612</v>
      </c>
      <c r="I66" s="285" t="s">
        <v>2613</v>
      </c>
      <c r="J66" s="285" t="s">
        <v>2596</v>
      </c>
      <c r="K66" s="285" t="s">
        <v>2613</v>
      </c>
      <c r="L66" s="286">
        <v>421362851307</v>
      </c>
      <c r="M66" s="285" t="s">
        <v>2614</v>
      </c>
      <c r="N66" s="285"/>
      <c r="O66" s="285"/>
      <c r="P66" s="285"/>
      <c r="Q66" s="213"/>
      <c r="R66" s="276" t="str">
        <f t="shared" si="0"/>
        <v>00309303</v>
      </c>
    </row>
    <row r="67" spans="1:18" x14ac:dyDescent="0.2">
      <c r="A67" s="203" t="s">
        <v>2615</v>
      </c>
      <c r="B67" s="285" t="s">
        <v>2616</v>
      </c>
      <c r="C67" s="285" t="s">
        <v>422</v>
      </c>
      <c r="D67" s="285" t="s">
        <v>2617</v>
      </c>
      <c r="E67" s="285" t="s">
        <v>2618</v>
      </c>
      <c r="F67" s="285" t="s">
        <v>2619</v>
      </c>
      <c r="G67" s="285" t="s">
        <v>2620</v>
      </c>
      <c r="H67" s="285" t="s">
        <v>2621</v>
      </c>
      <c r="I67" s="285" t="s">
        <v>2622</v>
      </c>
      <c r="J67" s="285" t="s">
        <v>2623</v>
      </c>
      <c r="K67" s="285" t="s">
        <v>2622</v>
      </c>
      <c r="L67" s="286">
        <v>421903882441</v>
      </c>
      <c r="M67" s="285" t="s">
        <v>2624</v>
      </c>
      <c r="N67" s="285"/>
      <c r="O67" s="285"/>
      <c r="P67" s="285"/>
      <c r="Q67" s="213"/>
      <c r="R67" s="276" t="str">
        <f t="shared" si="0"/>
        <v>42375177</v>
      </c>
    </row>
    <row r="68" spans="1:18" x14ac:dyDescent="0.2">
      <c r="A68" s="203" t="s">
        <v>2625</v>
      </c>
      <c r="B68" s="285" t="s">
        <v>2626</v>
      </c>
      <c r="C68" s="285" t="s">
        <v>422</v>
      </c>
      <c r="D68" s="285" t="s">
        <v>2627</v>
      </c>
      <c r="E68" s="285" t="s">
        <v>429</v>
      </c>
      <c r="F68" s="285" t="s">
        <v>621</v>
      </c>
      <c r="G68" s="285" t="s">
        <v>2628</v>
      </c>
      <c r="H68" s="285" t="s">
        <v>2629</v>
      </c>
      <c r="I68" s="285" t="s">
        <v>2630</v>
      </c>
      <c r="J68" s="285" t="s">
        <v>424</v>
      </c>
      <c r="K68" s="285" t="s">
        <v>2630</v>
      </c>
      <c r="L68" s="286">
        <v>421904566528</v>
      </c>
      <c r="M68" s="285" t="s">
        <v>2358</v>
      </c>
      <c r="N68" s="285"/>
      <c r="O68" s="285"/>
      <c r="P68" s="285"/>
      <c r="Q68" s="213"/>
      <c r="R68" s="276" t="str">
        <f t="shared" si="0"/>
        <v>42253284</v>
      </c>
    </row>
    <row r="69" spans="1:18" ht="12.75" x14ac:dyDescent="0.2">
      <c r="A69" s="203" t="s">
        <v>1811</v>
      </c>
      <c r="B69" s="285" t="s">
        <v>1812</v>
      </c>
      <c r="C69" s="285" t="s">
        <v>422</v>
      </c>
      <c r="D69" s="285" t="s">
        <v>1813</v>
      </c>
      <c r="E69" s="285" t="s">
        <v>435</v>
      </c>
      <c r="F69" s="285" t="s">
        <v>493</v>
      </c>
      <c r="G69" s="313" t="s">
        <v>1814</v>
      </c>
      <c r="H69" s="285" t="s">
        <v>1815</v>
      </c>
      <c r="I69" s="285" t="s">
        <v>1816</v>
      </c>
      <c r="J69" s="285" t="s">
        <v>1817</v>
      </c>
      <c r="K69" s="285" t="s">
        <v>1818</v>
      </c>
      <c r="L69" s="286">
        <v>421917659092</v>
      </c>
      <c r="M69" s="285" t="s">
        <v>1819</v>
      </c>
      <c r="N69" s="285"/>
      <c r="O69" s="285"/>
      <c r="P69" s="285"/>
      <c r="Q69" s="213"/>
      <c r="R69" s="276" t="str">
        <f t="shared" si="0"/>
        <v>35994134</v>
      </c>
    </row>
    <row r="70" spans="1:18" x14ac:dyDescent="0.2">
      <c r="A70" s="203" t="s">
        <v>2631</v>
      </c>
      <c r="B70" s="285" t="s">
        <v>2632</v>
      </c>
      <c r="C70" s="285" t="s">
        <v>422</v>
      </c>
      <c r="D70" s="285" t="s">
        <v>2633</v>
      </c>
      <c r="E70" s="285" t="s">
        <v>2634</v>
      </c>
      <c r="F70" s="285" t="s">
        <v>2635</v>
      </c>
      <c r="G70" s="285" t="s">
        <v>2636</v>
      </c>
      <c r="H70" s="285" t="s">
        <v>2637</v>
      </c>
      <c r="I70" s="285" t="s">
        <v>2638</v>
      </c>
      <c r="J70" s="285" t="s">
        <v>2522</v>
      </c>
      <c r="K70" s="285" t="s">
        <v>2638</v>
      </c>
      <c r="L70" s="286">
        <v>421905567307</v>
      </c>
      <c r="M70" s="285" t="s">
        <v>2639</v>
      </c>
      <c r="N70" s="285"/>
      <c r="O70" s="285"/>
      <c r="P70" s="285"/>
      <c r="Q70" s="213"/>
      <c r="R70" s="276"/>
    </row>
    <row r="71" spans="1:18" x14ac:dyDescent="0.2">
      <c r="A71" s="203" t="s">
        <v>2640</v>
      </c>
      <c r="B71" s="285" t="s">
        <v>2641</v>
      </c>
      <c r="C71" s="285" t="s">
        <v>2300</v>
      </c>
      <c r="D71" s="285" t="s">
        <v>2642</v>
      </c>
      <c r="E71" s="285" t="s">
        <v>2265</v>
      </c>
      <c r="F71" s="285" t="s">
        <v>2266</v>
      </c>
      <c r="G71" s="285" t="s">
        <v>2643</v>
      </c>
      <c r="H71" s="285" t="s">
        <v>2644</v>
      </c>
      <c r="I71" s="285" t="s">
        <v>2645</v>
      </c>
      <c r="J71" s="285" t="s">
        <v>2306</v>
      </c>
      <c r="K71" s="285" t="s">
        <v>2358</v>
      </c>
      <c r="L71" s="286" t="s">
        <v>2358</v>
      </c>
      <c r="M71" s="285" t="s">
        <v>2358</v>
      </c>
      <c r="N71" s="285"/>
      <c r="O71" s="285"/>
      <c r="P71" s="285"/>
      <c r="Q71" s="213"/>
      <c r="R71" s="276" t="str">
        <f t="shared" si="0"/>
        <v>36332500</v>
      </c>
    </row>
    <row r="72" spans="1:18" x14ac:dyDescent="0.2">
      <c r="A72" s="203" t="s">
        <v>2646</v>
      </c>
      <c r="B72" s="285" t="s">
        <v>2647</v>
      </c>
      <c r="C72" s="285" t="s">
        <v>422</v>
      </c>
      <c r="D72" s="285" t="s">
        <v>2648</v>
      </c>
      <c r="E72" s="285" t="s">
        <v>2649</v>
      </c>
      <c r="F72" s="285" t="s">
        <v>2650</v>
      </c>
      <c r="G72" s="285" t="s">
        <v>2651</v>
      </c>
      <c r="H72" s="285" t="s">
        <v>2652</v>
      </c>
      <c r="I72" s="285" t="s">
        <v>2653</v>
      </c>
      <c r="J72" s="285" t="s">
        <v>424</v>
      </c>
      <c r="K72" s="285" t="s">
        <v>2653</v>
      </c>
      <c r="L72" s="286">
        <v>421905656180</v>
      </c>
      <c r="M72" s="285" t="s">
        <v>2358</v>
      </c>
      <c r="N72" s="285"/>
      <c r="O72" s="285"/>
      <c r="P72" s="285"/>
      <c r="Q72" s="213"/>
      <c r="R72" s="276" t="str">
        <f t="shared" si="0"/>
        <v>37832743</v>
      </c>
    </row>
    <row r="73" spans="1:18" x14ac:dyDescent="0.2">
      <c r="A73" s="203" t="s">
        <v>2654</v>
      </c>
      <c r="B73" s="285" t="s">
        <v>2655</v>
      </c>
      <c r="C73" s="285" t="s">
        <v>422</v>
      </c>
      <c r="D73" s="285" t="s">
        <v>2656</v>
      </c>
      <c r="E73" s="285" t="s">
        <v>423</v>
      </c>
      <c r="F73" s="285" t="s">
        <v>816</v>
      </c>
      <c r="G73" s="285" t="s">
        <v>2657</v>
      </c>
      <c r="H73" s="285" t="s">
        <v>2658</v>
      </c>
      <c r="I73" s="285" t="s">
        <v>2659</v>
      </c>
      <c r="J73" s="285" t="s">
        <v>424</v>
      </c>
      <c r="K73" s="285" t="s">
        <v>2659</v>
      </c>
      <c r="L73" s="286">
        <v>421905168178</v>
      </c>
      <c r="M73" s="285" t="s">
        <v>2358</v>
      </c>
      <c r="N73" s="285"/>
      <c r="O73" s="285"/>
      <c r="P73" s="285"/>
      <c r="Q73" s="213"/>
      <c r="R73" s="276" t="str">
        <f t="shared" si="0"/>
        <v>42007445</v>
      </c>
    </row>
    <row r="74" spans="1:18" ht="12.75" x14ac:dyDescent="0.2">
      <c r="A74" s="203" t="s">
        <v>1820</v>
      </c>
      <c r="B74" s="285" t="s">
        <v>1821</v>
      </c>
      <c r="C74" s="285" t="s">
        <v>422</v>
      </c>
      <c r="D74" s="285" t="s">
        <v>1822</v>
      </c>
      <c r="E74" s="285" t="s">
        <v>501</v>
      </c>
      <c r="F74" s="285" t="s">
        <v>502</v>
      </c>
      <c r="G74" s="313" t="s">
        <v>1823</v>
      </c>
      <c r="H74" s="285" t="s">
        <v>1824</v>
      </c>
      <c r="I74" s="285" t="s">
        <v>1825</v>
      </c>
      <c r="J74" s="285" t="s">
        <v>424</v>
      </c>
      <c r="K74" s="285" t="s">
        <v>1826</v>
      </c>
      <c r="L74" s="286">
        <v>421905897072</v>
      </c>
      <c r="M74" s="285" t="s">
        <v>1827</v>
      </c>
      <c r="N74" s="285"/>
      <c r="O74" s="285"/>
      <c r="P74" s="285"/>
      <c r="Q74" s="213"/>
      <c r="R74" s="276" t="str">
        <f t="shared" si="0"/>
        <v>36102181</v>
      </c>
    </row>
    <row r="75" spans="1:18" x14ac:dyDescent="0.2">
      <c r="A75" s="203" t="s">
        <v>2660</v>
      </c>
      <c r="B75" s="285" t="s">
        <v>2661</v>
      </c>
      <c r="C75" s="285" t="s">
        <v>422</v>
      </c>
      <c r="D75" s="285" t="s">
        <v>2662</v>
      </c>
      <c r="E75" s="285" t="s">
        <v>2663</v>
      </c>
      <c r="F75" s="285" t="s">
        <v>2664</v>
      </c>
      <c r="G75" s="285" t="s">
        <v>2665</v>
      </c>
      <c r="H75" s="285" t="s">
        <v>2666</v>
      </c>
      <c r="I75" s="285" t="s">
        <v>2667</v>
      </c>
      <c r="J75" s="285" t="s">
        <v>424</v>
      </c>
      <c r="K75" s="285" t="s">
        <v>2667</v>
      </c>
      <c r="L75" s="286">
        <v>421948486366</v>
      </c>
      <c r="M75" s="285" t="s">
        <v>2668</v>
      </c>
      <c r="N75" s="285"/>
      <c r="O75" s="285"/>
      <c r="P75" s="285"/>
      <c r="Q75" s="213"/>
      <c r="R75" s="276" t="str">
        <f t="shared" si="0"/>
        <v>42172209</v>
      </c>
    </row>
    <row r="76" spans="1:18" x14ac:dyDescent="0.2">
      <c r="A76" s="203" t="s">
        <v>1828</v>
      </c>
      <c r="B76" s="285" t="s">
        <v>1829</v>
      </c>
      <c r="C76" s="285" t="s">
        <v>422</v>
      </c>
      <c r="D76" s="285" t="s">
        <v>1830</v>
      </c>
      <c r="E76" s="285" t="s">
        <v>429</v>
      </c>
      <c r="F76" s="285" t="s">
        <v>1831</v>
      </c>
      <c r="G76" s="285" t="s">
        <v>1832</v>
      </c>
      <c r="H76" s="285" t="s">
        <v>1833</v>
      </c>
      <c r="I76" s="285" t="s">
        <v>2669</v>
      </c>
      <c r="J76" s="199" t="s">
        <v>426</v>
      </c>
      <c r="K76" s="285"/>
      <c r="L76" s="286">
        <v>421918817207</v>
      </c>
      <c r="M76" s="285" t="s">
        <v>1834</v>
      </c>
      <c r="N76" s="285"/>
      <c r="O76" s="285"/>
      <c r="P76" s="285"/>
      <c r="Q76" s="213"/>
      <c r="R76" s="276" t="str">
        <f t="shared" si="0"/>
        <v>50607332</v>
      </c>
    </row>
    <row r="77" spans="1:18" x14ac:dyDescent="0.2">
      <c r="A77" s="203" t="s">
        <v>2670</v>
      </c>
      <c r="B77" s="285" t="s">
        <v>2671</v>
      </c>
      <c r="C77" s="285" t="s">
        <v>422</v>
      </c>
      <c r="D77" s="285" t="s">
        <v>2672</v>
      </c>
      <c r="E77" s="285" t="s">
        <v>2673</v>
      </c>
      <c r="F77" s="285" t="s">
        <v>2674</v>
      </c>
      <c r="G77" s="285" t="s">
        <v>2675</v>
      </c>
      <c r="H77" s="285" t="s">
        <v>2676</v>
      </c>
      <c r="I77" s="285" t="s">
        <v>2677</v>
      </c>
      <c r="J77" s="285" t="s">
        <v>424</v>
      </c>
      <c r="K77" s="285" t="s">
        <v>2677</v>
      </c>
      <c r="L77" s="286">
        <v>421904339283</v>
      </c>
      <c r="M77" s="285" t="s">
        <v>2678</v>
      </c>
      <c r="N77" s="285"/>
      <c r="O77" s="285"/>
      <c r="P77" s="285"/>
      <c r="Q77" s="213"/>
      <c r="R77" s="276" t="str">
        <f t="shared" si="0"/>
        <v>42279607</v>
      </c>
    </row>
    <row r="78" spans="1:18" x14ac:dyDescent="0.2">
      <c r="A78" s="203" t="s">
        <v>1835</v>
      </c>
      <c r="B78" s="285" t="s">
        <v>1836</v>
      </c>
      <c r="C78" s="285" t="s">
        <v>422</v>
      </c>
      <c r="D78" s="285" t="s">
        <v>1837</v>
      </c>
      <c r="E78" s="285" t="s">
        <v>501</v>
      </c>
      <c r="F78" s="285" t="s">
        <v>1838</v>
      </c>
      <c r="G78" s="285" t="s">
        <v>1839</v>
      </c>
      <c r="H78" s="285" t="s">
        <v>1840</v>
      </c>
      <c r="I78" s="285" t="s">
        <v>1841</v>
      </c>
      <c r="J78" s="285" t="s">
        <v>424</v>
      </c>
      <c r="K78" s="285" t="s">
        <v>1841</v>
      </c>
      <c r="L78" s="286">
        <v>421908842839</v>
      </c>
      <c r="M78" s="285" t="s">
        <v>2679</v>
      </c>
      <c r="N78" s="285"/>
      <c r="O78" s="285"/>
      <c r="P78" s="285"/>
    </row>
    <row r="79" spans="1:18" x14ac:dyDescent="0.2">
      <c r="A79" s="203" t="s">
        <v>2680</v>
      </c>
      <c r="B79" s="285" t="s">
        <v>2681</v>
      </c>
      <c r="C79" s="285" t="s">
        <v>2300</v>
      </c>
      <c r="D79" s="285" t="s">
        <v>2682</v>
      </c>
      <c r="E79" s="285" t="s">
        <v>429</v>
      </c>
      <c r="F79" s="285" t="s">
        <v>541</v>
      </c>
      <c r="G79" s="285" t="s">
        <v>2683</v>
      </c>
      <c r="H79" s="285" t="s">
        <v>2684</v>
      </c>
      <c r="I79" s="285" t="s">
        <v>2685</v>
      </c>
      <c r="J79" s="285" t="s">
        <v>2686</v>
      </c>
      <c r="K79" s="285" t="s">
        <v>2685</v>
      </c>
      <c r="L79" s="286">
        <v>421908794333</v>
      </c>
      <c r="M79" s="285" t="s">
        <v>2687</v>
      </c>
      <c r="N79" s="285"/>
      <c r="O79" s="285"/>
      <c r="P79" s="285"/>
    </row>
    <row r="80" spans="1:18" x14ac:dyDescent="0.2">
      <c r="A80" s="203" t="s">
        <v>1842</v>
      </c>
      <c r="B80" s="285" t="s">
        <v>1843</v>
      </c>
      <c r="C80" s="285" t="s">
        <v>422</v>
      </c>
      <c r="D80" s="285" t="s">
        <v>1844</v>
      </c>
      <c r="E80" s="285" t="s">
        <v>1845</v>
      </c>
      <c r="F80" s="285" t="s">
        <v>1846</v>
      </c>
      <c r="G80" s="285" t="s">
        <v>1847</v>
      </c>
      <c r="H80" s="285" t="s">
        <v>1848</v>
      </c>
      <c r="I80" s="285" t="s">
        <v>1849</v>
      </c>
      <c r="J80" s="285" t="s">
        <v>1850</v>
      </c>
      <c r="K80" s="285" t="s">
        <v>1849</v>
      </c>
      <c r="L80" s="286">
        <v>421910388699</v>
      </c>
      <c r="M80" s="285" t="s">
        <v>1851</v>
      </c>
      <c r="N80" s="285"/>
      <c r="O80" s="285"/>
      <c r="P80" s="285"/>
    </row>
    <row r="81" spans="1:16" ht="12.75" x14ac:dyDescent="0.2">
      <c r="A81" s="203" t="s">
        <v>1852</v>
      </c>
      <c r="B81" s="285" t="s">
        <v>1853</v>
      </c>
      <c r="C81" s="285" t="s">
        <v>422</v>
      </c>
      <c r="D81" s="285" t="s">
        <v>1854</v>
      </c>
      <c r="E81" s="285" t="s">
        <v>429</v>
      </c>
      <c r="F81" s="285" t="s">
        <v>825</v>
      </c>
      <c r="G81" s="313" t="s">
        <v>1855</v>
      </c>
      <c r="H81" s="285" t="s">
        <v>1856</v>
      </c>
      <c r="I81" s="285" t="s">
        <v>1857</v>
      </c>
      <c r="J81" s="285" t="s">
        <v>424</v>
      </c>
      <c r="K81" s="285" t="s">
        <v>1857</v>
      </c>
      <c r="L81" s="286">
        <v>421905659005</v>
      </c>
      <c r="M81" s="285" t="s">
        <v>1858</v>
      </c>
      <c r="N81" s="285"/>
      <c r="O81" s="285"/>
      <c r="P81" s="285"/>
    </row>
    <row r="82" spans="1:16" ht="12.75" x14ac:dyDescent="0.2">
      <c r="A82" s="203" t="s">
        <v>1859</v>
      </c>
      <c r="B82" s="285" t="s">
        <v>1860</v>
      </c>
      <c r="C82" s="285" t="s">
        <v>422</v>
      </c>
      <c r="D82" s="285" t="s">
        <v>1861</v>
      </c>
      <c r="E82" s="285" t="s">
        <v>433</v>
      </c>
      <c r="F82" s="285" t="s">
        <v>434</v>
      </c>
      <c r="G82" s="313" t="s">
        <v>1862</v>
      </c>
      <c r="H82" s="285" t="s">
        <v>1863</v>
      </c>
      <c r="I82" s="285" t="s">
        <v>2688</v>
      </c>
      <c r="J82" s="285" t="s">
        <v>2689</v>
      </c>
      <c r="K82" s="285" t="s">
        <v>1864</v>
      </c>
      <c r="L82" s="286">
        <v>421903528610</v>
      </c>
      <c r="M82" s="285" t="s">
        <v>1865</v>
      </c>
      <c r="N82" s="285"/>
      <c r="O82" s="285"/>
      <c r="P82" s="285"/>
    </row>
    <row r="83" spans="1:16" x14ac:dyDescent="0.2">
      <c r="A83" s="203" t="s">
        <v>2690</v>
      </c>
      <c r="B83" s="285" t="s">
        <v>2691</v>
      </c>
      <c r="C83" s="285" t="s">
        <v>422</v>
      </c>
      <c r="D83" s="285" t="s">
        <v>2692</v>
      </c>
      <c r="E83" s="285" t="s">
        <v>429</v>
      </c>
      <c r="F83" s="285" t="s">
        <v>757</v>
      </c>
      <c r="G83" s="285" t="s">
        <v>2693</v>
      </c>
      <c r="H83" s="285" t="s">
        <v>2694</v>
      </c>
      <c r="I83" s="285" t="s">
        <v>2695</v>
      </c>
      <c r="J83" s="285" t="s">
        <v>424</v>
      </c>
      <c r="K83" s="285" t="s">
        <v>2695</v>
      </c>
      <c r="L83" s="286">
        <v>421903413040</v>
      </c>
      <c r="M83" s="285" t="s">
        <v>2696</v>
      </c>
      <c r="N83" s="285"/>
      <c r="O83" s="285"/>
      <c r="P83" s="285"/>
    </row>
    <row r="84" spans="1:16" ht="12.75" x14ac:dyDescent="0.2">
      <c r="A84" s="198" t="s">
        <v>438</v>
      </c>
      <c r="B84" s="199" t="s">
        <v>1866</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1394</v>
      </c>
      <c r="L88" s="316">
        <v>421908965156</v>
      </c>
      <c r="M88" s="200" t="s">
        <v>478</v>
      </c>
      <c r="N88" s="199"/>
      <c r="O88" s="200"/>
      <c r="P88" s="199"/>
    </row>
    <row r="89" spans="1:16" x14ac:dyDescent="0.2">
      <c r="A89" s="198" t="s">
        <v>479</v>
      </c>
      <c r="B89" s="199" t="s">
        <v>480</v>
      </c>
      <c r="C89" s="200" t="s">
        <v>422</v>
      </c>
      <c r="D89" s="200" t="s">
        <v>1363</v>
      </c>
      <c r="E89" s="200" t="s">
        <v>1364</v>
      </c>
      <c r="F89" s="200" t="s">
        <v>1365</v>
      </c>
      <c r="G89" s="265" t="s">
        <v>481</v>
      </c>
      <c r="H89" s="314" t="s">
        <v>482</v>
      </c>
      <c r="I89" s="200" t="s">
        <v>1867</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1395</v>
      </c>
      <c r="L90" s="316" t="s">
        <v>1396</v>
      </c>
      <c r="M90" s="200" t="s">
        <v>490</v>
      </c>
      <c r="N90" s="199"/>
      <c r="O90" s="200"/>
      <c r="P90" s="199"/>
    </row>
    <row r="91" spans="1:16" x14ac:dyDescent="0.2">
      <c r="A91" s="198" t="s">
        <v>491</v>
      </c>
      <c r="B91" s="199" t="s">
        <v>492</v>
      </c>
      <c r="C91" s="200" t="s">
        <v>422</v>
      </c>
      <c r="D91" s="200" t="s">
        <v>1868</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1869</v>
      </c>
      <c r="B93" s="199" t="s">
        <v>1870</v>
      </c>
      <c r="C93" s="200" t="s">
        <v>422</v>
      </c>
      <c r="D93" s="199" t="s">
        <v>1871</v>
      </c>
      <c r="E93" s="199" t="s">
        <v>1872</v>
      </c>
      <c r="F93" s="199" t="s">
        <v>1873</v>
      </c>
      <c r="G93" s="199" t="s">
        <v>1874</v>
      </c>
      <c r="H93" s="199" t="s">
        <v>1875</v>
      </c>
      <c r="I93" s="199" t="s">
        <v>1876</v>
      </c>
      <c r="J93" s="199" t="s">
        <v>426</v>
      </c>
      <c r="K93" s="199" t="s">
        <v>1876</v>
      </c>
      <c r="L93" s="201">
        <v>421917812810</v>
      </c>
      <c r="M93" s="199" t="s">
        <v>1877</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1878</v>
      </c>
      <c r="J94" s="200" t="s">
        <v>426</v>
      </c>
      <c r="K94" s="315" t="s">
        <v>516</v>
      </c>
      <c r="L94" s="316">
        <v>421905162424</v>
      </c>
      <c r="M94" s="200" t="s">
        <v>517</v>
      </c>
      <c r="N94" s="199"/>
      <c r="O94" s="200"/>
      <c r="P94" s="199"/>
    </row>
    <row r="95" spans="1:16" ht="22.5" x14ac:dyDescent="0.2">
      <c r="A95" s="198" t="s">
        <v>518</v>
      </c>
      <c r="B95" s="199" t="s">
        <v>1879</v>
      </c>
      <c r="C95" s="200" t="s">
        <v>422</v>
      </c>
      <c r="D95" s="200" t="s">
        <v>1366</v>
      </c>
      <c r="E95" s="199" t="s">
        <v>433</v>
      </c>
      <c r="F95" s="200" t="s">
        <v>434</v>
      </c>
      <c r="G95" s="265" t="s">
        <v>519</v>
      </c>
      <c r="H95" s="314" t="s">
        <v>520</v>
      </c>
      <c r="I95" s="200" t="s">
        <v>521</v>
      </c>
      <c r="J95" s="200" t="s">
        <v>426</v>
      </c>
      <c r="K95" s="315" t="s">
        <v>1397</v>
      </c>
      <c r="L95" s="316" t="s">
        <v>1398</v>
      </c>
      <c r="M95" s="200" t="s">
        <v>522</v>
      </c>
      <c r="N95" s="199"/>
      <c r="O95" s="200"/>
      <c r="P95" s="199"/>
    </row>
    <row r="96" spans="1:16" x14ac:dyDescent="0.2">
      <c r="A96" s="203">
        <v>30814910</v>
      </c>
      <c r="B96" s="285" t="s">
        <v>2697</v>
      </c>
      <c r="C96" s="285" t="s">
        <v>422</v>
      </c>
      <c r="D96" s="285" t="s">
        <v>1366</v>
      </c>
      <c r="E96" s="285" t="s">
        <v>2698</v>
      </c>
      <c r="F96" s="285" t="s">
        <v>434</v>
      </c>
      <c r="G96" s="285" t="s">
        <v>2699</v>
      </c>
      <c r="H96" s="285" t="s">
        <v>520</v>
      </c>
      <c r="I96" s="285" t="s">
        <v>521</v>
      </c>
      <c r="J96" s="285" t="s">
        <v>426</v>
      </c>
      <c r="K96" s="285" t="s">
        <v>521</v>
      </c>
      <c r="L96" s="286">
        <v>421905267973</v>
      </c>
      <c r="M96" s="285" t="s">
        <v>522</v>
      </c>
      <c r="N96" s="285"/>
      <c r="O96" s="285"/>
      <c r="P96" s="285"/>
    </row>
    <row r="97" spans="1:16" x14ac:dyDescent="0.2">
      <c r="A97" s="198" t="s">
        <v>1399</v>
      </c>
      <c r="B97" s="199" t="s">
        <v>1400</v>
      </c>
      <c r="C97" s="200" t="s">
        <v>422</v>
      </c>
      <c r="D97" s="200" t="s">
        <v>523</v>
      </c>
      <c r="E97" s="200" t="s">
        <v>429</v>
      </c>
      <c r="F97" s="200" t="s">
        <v>524</v>
      </c>
      <c r="G97" s="265" t="s">
        <v>1401</v>
      </c>
      <c r="H97" s="199" t="s">
        <v>1402</v>
      </c>
      <c r="I97" s="200" t="s">
        <v>1403</v>
      </c>
      <c r="J97" s="200" t="s">
        <v>426</v>
      </c>
      <c r="K97" s="200" t="s">
        <v>1404</v>
      </c>
      <c r="L97" s="201">
        <v>421907696186</v>
      </c>
      <c r="M97" s="200" t="s">
        <v>1405</v>
      </c>
      <c r="N97" s="200"/>
      <c r="O97" s="200"/>
      <c r="P97" s="200"/>
    </row>
    <row r="98" spans="1:16" x14ac:dyDescent="0.2">
      <c r="A98" s="198" t="s">
        <v>1880</v>
      </c>
      <c r="B98" s="199" t="s">
        <v>1881</v>
      </c>
      <c r="C98" s="200" t="s">
        <v>422</v>
      </c>
      <c r="D98" s="200" t="s">
        <v>1882</v>
      </c>
      <c r="E98" s="200" t="s">
        <v>435</v>
      </c>
      <c r="F98" s="200" t="s">
        <v>493</v>
      </c>
      <c r="G98" s="265" t="s">
        <v>1883</v>
      </c>
      <c r="H98" s="199" t="s">
        <v>1884</v>
      </c>
      <c r="I98" s="200" t="s">
        <v>1885</v>
      </c>
      <c r="J98" s="200" t="s">
        <v>426</v>
      </c>
      <c r="K98" s="200" t="s">
        <v>1885</v>
      </c>
      <c r="L98" s="201">
        <v>421918478290</v>
      </c>
      <c r="M98" s="200" t="s">
        <v>1886</v>
      </c>
      <c r="N98" s="200"/>
      <c r="O98" s="200"/>
      <c r="P98" s="200"/>
    </row>
    <row r="99" spans="1:16" x14ac:dyDescent="0.2">
      <c r="A99" s="198" t="s">
        <v>1406</v>
      </c>
      <c r="B99" s="199" t="s">
        <v>1407</v>
      </c>
      <c r="C99" s="200" t="s">
        <v>422</v>
      </c>
      <c r="D99" s="200" t="s">
        <v>1887</v>
      </c>
      <c r="E99" s="200" t="s">
        <v>1888</v>
      </c>
      <c r="F99" s="200" t="s">
        <v>1889</v>
      </c>
      <c r="G99" s="265" t="s">
        <v>1408</v>
      </c>
      <c r="H99" s="199" t="s">
        <v>1409</v>
      </c>
      <c r="I99" s="200" t="s">
        <v>1890</v>
      </c>
      <c r="J99" s="200" t="s">
        <v>424</v>
      </c>
      <c r="K99" s="200" t="s">
        <v>1890</v>
      </c>
      <c r="L99" s="201">
        <v>421907448837</v>
      </c>
      <c r="M99" s="200" t="s">
        <v>1410</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2700</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1411</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1891</v>
      </c>
      <c r="B104" s="199" t="s">
        <v>1892</v>
      </c>
      <c r="C104" s="200" t="s">
        <v>422</v>
      </c>
      <c r="D104" s="200" t="s">
        <v>1893</v>
      </c>
      <c r="E104" s="200" t="s">
        <v>1894</v>
      </c>
      <c r="F104" s="200" t="s">
        <v>1895</v>
      </c>
      <c r="G104" s="199" t="s">
        <v>1896</v>
      </c>
      <c r="H104" s="199" t="s">
        <v>1897</v>
      </c>
      <c r="I104" s="200" t="s">
        <v>1898</v>
      </c>
      <c r="J104" s="200" t="s">
        <v>426</v>
      </c>
      <c r="K104" s="200" t="s">
        <v>1898</v>
      </c>
      <c r="L104" s="201">
        <v>421905607646</v>
      </c>
      <c r="M104" s="200" t="s">
        <v>1899</v>
      </c>
      <c r="N104" s="200"/>
      <c r="O104" s="278"/>
      <c r="P104" s="317"/>
    </row>
    <row r="105" spans="1:16" x14ac:dyDescent="0.2">
      <c r="A105" s="198" t="s">
        <v>1900</v>
      </c>
      <c r="B105" s="199" t="s">
        <v>1901</v>
      </c>
      <c r="C105" s="200" t="s">
        <v>422</v>
      </c>
      <c r="D105" s="199" t="s">
        <v>1902</v>
      </c>
      <c r="E105" s="199" t="s">
        <v>1903</v>
      </c>
      <c r="F105" s="199" t="s">
        <v>1904</v>
      </c>
      <c r="G105" s="265" t="s">
        <v>1905</v>
      </c>
      <c r="H105" s="199" t="s">
        <v>1906</v>
      </c>
      <c r="I105" s="199" t="s">
        <v>1907</v>
      </c>
      <c r="J105" s="199" t="s">
        <v>424</v>
      </c>
      <c r="K105" s="199" t="s">
        <v>1908</v>
      </c>
      <c r="L105" s="201">
        <v>421907344996</v>
      </c>
      <c r="M105" s="199" t="s">
        <v>1909</v>
      </c>
      <c r="N105" s="199"/>
      <c r="O105" s="199"/>
      <c r="P105" s="199"/>
    </row>
    <row r="106" spans="1:16" x14ac:dyDescent="0.2">
      <c r="A106" s="198" t="s">
        <v>1910</v>
      </c>
      <c r="B106" s="199" t="s">
        <v>1911</v>
      </c>
      <c r="C106" s="200" t="s">
        <v>422</v>
      </c>
      <c r="D106" s="199" t="s">
        <v>1912</v>
      </c>
      <c r="E106" s="199" t="s">
        <v>429</v>
      </c>
      <c r="F106" s="199" t="s">
        <v>436</v>
      </c>
      <c r="G106" s="318" t="s">
        <v>1913</v>
      </c>
      <c r="H106" s="199" t="s">
        <v>1914</v>
      </c>
      <c r="I106" s="199" t="s">
        <v>1915</v>
      </c>
      <c r="J106" s="199" t="s">
        <v>426</v>
      </c>
      <c r="K106" s="199" t="s">
        <v>1915</v>
      </c>
      <c r="L106" s="201">
        <v>421903919943</v>
      </c>
      <c r="M106" s="199" t="s">
        <v>1916</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1917</v>
      </c>
      <c r="B108" s="199" t="s">
        <v>1918</v>
      </c>
      <c r="C108" s="200" t="s">
        <v>422</v>
      </c>
      <c r="D108" s="199" t="s">
        <v>1919</v>
      </c>
      <c r="E108" s="199" t="s">
        <v>429</v>
      </c>
      <c r="F108" s="199" t="s">
        <v>1920</v>
      </c>
      <c r="G108" s="199" t="s">
        <v>1921</v>
      </c>
      <c r="H108" s="199" t="s">
        <v>1922</v>
      </c>
      <c r="I108" s="199" t="s">
        <v>1923</v>
      </c>
      <c r="J108" s="199" t="s">
        <v>426</v>
      </c>
      <c r="K108" s="199" t="s">
        <v>1924</v>
      </c>
      <c r="L108" s="201">
        <v>421903204367</v>
      </c>
      <c r="M108" s="199" t="s">
        <v>1925</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1926</v>
      </c>
      <c r="J109" s="199" t="s">
        <v>2701</v>
      </c>
      <c r="K109" s="199" t="s">
        <v>1927</v>
      </c>
      <c r="L109" s="201">
        <v>421911865045</v>
      </c>
      <c r="M109" s="199" t="s">
        <v>561</v>
      </c>
      <c r="N109" s="199"/>
      <c r="O109" s="199"/>
      <c r="P109" s="199" t="s">
        <v>1412</v>
      </c>
    </row>
    <row r="110" spans="1:16" x14ac:dyDescent="0.2">
      <c r="A110" s="198" t="s">
        <v>562</v>
      </c>
      <c r="B110" s="199" t="s">
        <v>563</v>
      </c>
      <c r="C110" s="200" t="s">
        <v>422</v>
      </c>
      <c r="D110" s="200" t="s">
        <v>473</v>
      </c>
      <c r="E110" s="200" t="s">
        <v>429</v>
      </c>
      <c r="F110" s="200" t="s">
        <v>524</v>
      </c>
      <c r="G110" s="199" t="s">
        <v>564</v>
      </c>
      <c r="H110" s="265" t="s">
        <v>565</v>
      </c>
      <c r="I110" s="200" t="s">
        <v>1367</v>
      </c>
      <c r="J110" s="200" t="s">
        <v>837</v>
      </c>
      <c r="K110" s="200" t="s">
        <v>566</v>
      </c>
      <c r="L110" s="201">
        <v>421915177492</v>
      </c>
      <c r="M110" s="200" t="s">
        <v>567</v>
      </c>
      <c r="N110" s="199"/>
      <c r="O110" s="200"/>
      <c r="P110" s="200"/>
    </row>
    <row r="111" spans="1:16" x14ac:dyDescent="0.2">
      <c r="A111" s="198" t="s">
        <v>1928</v>
      </c>
      <c r="B111" s="199" t="s">
        <v>1929</v>
      </c>
      <c r="C111" s="200" t="s">
        <v>422</v>
      </c>
      <c r="D111" s="200" t="s">
        <v>473</v>
      </c>
      <c r="E111" s="199" t="s">
        <v>429</v>
      </c>
      <c r="F111" s="200" t="s">
        <v>524</v>
      </c>
      <c r="G111" s="199" t="s">
        <v>1930</v>
      </c>
      <c r="H111" s="199" t="s">
        <v>1931</v>
      </c>
      <c r="I111" s="199" t="s">
        <v>1932</v>
      </c>
      <c r="J111" s="199" t="s">
        <v>426</v>
      </c>
      <c r="K111" s="199" t="s">
        <v>1932</v>
      </c>
      <c r="L111" s="201">
        <v>421908145184</v>
      </c>
      <c r="M111" s="199" t="s">
        <v>1933</v>
      </c>
      <c r="N111" s="199"/>
      <c r="O111" s="199"/>
      <c r="P111" s="199"/>
    </row>
    <row r="112" spans="1:16" x14ac:dyDescent="0.2">
      <c r="A112" s="198" t="s">
        <v>568</v>
      </c>
      <c r="B112" s="199" t="s">
        <v>569</v>
      </c>
      <c r="C112" s="200" t="s">
        <v>422</v>
      </c>
      <c r="D112" s="199" t="s">
        <v>570</v>
      </c>
      <c r="E112" s="199" t="s">
        <v>427</v>
      </c>
      <c r="F112" s="199" t="s">
        <v>428</v>
      </c>
      <c r="G112" s="199" t="s">
        <v>571</v>
      </c>
      <c r="H112" s="199" t="s">
        <v>1413</v>
      </c>
      <c r="I112" s="199" t="s">
        <v>572</v>
      </c>
      <c r="J112" s="199" t="s">
        <v>508</v>
      </c>
      <c r="K112" s="199" t="s">
        <v>572</v>
      </c>
      <c r="L112" s="316">
        <v>421905380634</v>
      </c>
      <c r="M112" s="319" t="s">
        <v>573</v>
      </c>
      <c r="N112" s="199"/>
      <c r="O112" s="199"/>
      <c r="P112" s="319" t="s">
        <v>1414</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1934</v>
      </c>
      <c r="I114" s="199" t="s">
        <v>1935</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1936</v>
      </c>
      <c r="B116" s="199" t="s">
        <v>1937</v>
      </c>
      <c r="C116" s="200" t="s">
        <v>422</v>
      </c>
      <c r="D116" s="199" t="s">
        <v>1938</v>
      </c>
      <c r="E116" s="199" t="s">
        <v>1939</v>
      </c>
      <c r="F116" s="199" t="s">
        <v>1940</v>
      </c>
      <c r="G116" s="199" t="s">
        <v>1941</v>
      </c>
      <c r="H116" s="199" t="s">
        <v>1942</v>
      </c>
      <c r="I116" s="199" t="s">
        <v>1943</v>
      </c>
      <c r="J116" s="199" t="s">
        <v>424</v>
      </c>
      <c r="K116" s="199" t="s">
        <v>1943</v>
      </c>
      <c r="L116" s="201">
        <v>421908737634</v>
      </c>
      <c r="M116" s="199" t="s">
        <v>1944</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1415</v>
      </c>
      <c r="B119" s="199" t="s">
        <v>1416</v>
      </c>
      <c r="C119" s="200" t="s">
        <v>422</v>
      </c>
      <c r="D119" s="200" t="s">
        <v>473</v>
      </c>
      <c r="E119" s="199" t="s">
        <v>429</v>
      </c>
      <c r="F119" s="200" t="s">
        <v>474</v>
      </c>
      <c r="G119" s="199" t="s">
        <v>1417</v>
      </c>
      <c r="H119" s="199" t="s">
        <v>1418</v>
      </c>
      <c r="I119" s="199" t="s">
        <v>1419</v>
      </c>
      <c r="J119" s="199" t="s">
        <v>426</v>
      </c>
      <c r="K119" s="199" t="s">
        <v>1419</v>
      </c>
      <c r="L119" s="201">
        <v>421917800004</v>
      </c>
      <c r="M119" s="199" t="s">
        <v>1420</v>
      </c>
      <c r="N119" s="199"/>
      <c r="O119" s="199"/>
      <c r="P119" s="199"/>
    </row>
    <row r="120" spans="1:16" x14ac:dyDescent="0.2">
      <c r="A120" s="198" t="s">
        <v>1945</v>
      </c>
      <c r="B120" s="199" t="s">
        <v>1946</v>
      </c>
      <c r="C120" s="200" t="s">
        <v>422</v>
      </c>
      <c r="D120" s="200" t="s">
        <v>1947</v>
      </c>
      <c r="E120" s="199" t="s">
        <v>429</v>
      </c>
      <c r="F120" s="200" t="s">
        <v>1948</v>
      </c>
      <c r="G120" s="199" t="s">
        <v>1949</v>
      </c>
      <c r="H120" s="199" t="s">
        <v>1950</v>
      </c>
      <c r="I120" s="199" t="s">
        <v>1951</v>
      </c>
      <c r="J120" s="199" t="s">
        <v>426</v>
      </c>
      <c r="K120" s="199" t="s">
        <v>1951</v>
      </c>
      <c r="L120" s="201">
        <v>421918796233</v>
      </c>
      <c r="M120" s="199" t="s">
        <v>1952</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1368</v>
      </c>
      <c r="H122" s="265" t="s">
        <v>1369</v>
      </c>
      <c r="I122" s="200" t="s">
        <v>622</v>
      </c>
      <c r="J122" s="200" t="s">
        <v>426</v>
      </c>
      <c r="K122" s="200" t="s">
        <v>2702</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1421</v>
      </c>
      <c r="P128" s="199" t="s">
        <v>1422</v>
      </c>
    </row>
    <row r="129" spans="1:16" ht="12.75" x14ac:dyDescent="0.2">
      <c r="A129" s="198" t="s">
        <v>1953</v>
      </c>
      <c r="B129" s="199" t="s">
        <v>1954</v>
      </c>
      <c r="C129" s="200" t="s">
        <v>422</v>
      </c>
      <c r="D129" s="200" t="s">
        <v>473</v>
      </c>
      <c r="E129" s="199" t="s">
        <v>429</v>
      </c>
      <c r="F129" s="199" t="s">
        <v>474</v>
      </c>
      <c r="G129" s="321" t="s">
        <v>1955</v>
      </c>
      <c r="H129" s="321" t="s">
        <v>1956</v>
      </c>
      <c r="I129" s="199" t="s">
        <v>1957</v>
      </c>
      <c r="J129" s="199" t="s">
        <v>424</v>
      </c>
      <c r="K129" s="199" t="s">
        <v>1958</v>
      </c>
      <c r="L129" s="201">
        <v>421904260194</v>
      </c>
      <c r="M129" s="199" t="s">
        <v>1959</v>
      </c>
      <c r="N129" s="199"/>
      <c r="O129" s="199"/>
      <c r="P129" s="199"/>
    </row>
    <row r="130" spans="1:16" ht="12.75" x14ac:dyDescent="0.2">
      <c r="A130" s="198" t="s">
        <v>669</v>
      </c>
      <c r="B130" s="199" t="s">
        <v>670</v>
      </c>
      <c r="C130" s="200" t="s">
        <v>422</v>
      </c>
      <c r="D130" s="200" t="s">
        <v>473</v>
      </c>
      <c r="E130" s="199" t="s">
        <v>429</v>
      </c>
      <c r="F130" s="200" t="s">
        <v>524</v>
      </c>
      <c r="G130" s="312" t="s">
        <v>2703</v>
      </c>
      <c r="H130" s="199" t="s">
        <v>2704</v>
      </c>
      <c r="I130" s="199" t="s">
        <v>2705</v>
      </c>
      <c r="J130" s="199" t="s">
        <v>424</v>
      </c>
      <c r="K130" s="199" t="s">
        <v>2705</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1960</v>
      </c>
      <c r="E132" s="199" t="s">
        <v>1961</v>
      </c>
      <c r="F132" s="199" t="s">
        <v>1962</v>
      </c>
      <c r="G132" s="199" t="s">
        <v>681</v>
      </c>
      <c r="H132" s="199" t="s">
        <v>682</v>
      </c>
      <c r="I132" s="199" t="s">
        <v>1963</v>
      </c>
      <c r="J132" s="199" t="s">
        <v>426</v>
      </c>
      <c r="K132" s="199" t="s">
        <v>1963</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1423</v>
      </c>
      <c r="B134" s="199" t="s">
        <v>1424</v>
      </c>
      <c r="C134" s="200" t="s">
        <v>422</v>
      </c>
      <c r="D134" s="200" t="s">
        <v>1425</v>
      </c>
      <c r="E134" s="200" t="s">
        <v>1426</v>
      </c>
      <c r="F134" s="200" t="s">
        <v>1427</v>
      </c>
      <c r="G134" s="265" t="s">
        <v>1428</v>
      </c>
      <c r="H134" s="199" t="s">
        <v>1429</v>
      </c>
      <c r="I134" s="200" t="s">
        <v>1430</v>
      </c>
      <c r="J134" s="200" t="s">
        <v>424</v>
      </c>
      <c r="K134" s="200" t="s">
        <v>1430</v>
      </c>
      <c r="L134" s="201">
        <v>421903996977</v>
      </c>
      <c r="M134" s="200" t="s">
        <v>1431</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1432</v>
      </c>
      <c r="P137" s="199"/>
    </row>
    <row r="138" spans="1:16" x14ac:dyDescent="0.2">
      <c r="A138" s="178" t="s">
        <v>1964</v>
      </c>
      <c r="B138" s="277" t="s">
        <v>1965</v>
      </c>
      <c r="C138" s="200" t="s">
        <v>422</v>
      </c>
      <c r="D138" s="277" t="s">
        <v>1966</v>
      </c>
      <c r="E138" s="277" t="s">
        <v>1426</v>
      </c>
      <c r="F138" s="277" t="s">
        <v>1427</v>
      </c>
      <c r="G138" s="277" t="s">
        <v>1967</v>
      </c>
      <c r="H138" s="277" t="s">
        <v>1968</v>
      </c>
      <c r="I138" s="277" t="s">
        <v>1969</v>
      </c>
      <c r="J138" s="199" t="s">
        <v>426</v>
      </c>
      <c r="K138" s="277" t="s">
        <v>1970</v>
      </c>
      <c r="L138" s="322">
        <v>421905762340</v>
      </c>
      <c r="M138" s="277" t="s">
        <v>1971</v>
      </c>
      <c r="N138" s="277"/>
      <c r="O138" s="277"/>
      <c r="P138" s="277"/>
    </row>
    <row r="139" spans="1:16" x14ac:dyDescent="0.2">
      <c r="A139" s="203" t="s">
        <v>2707</v>
      </c>
      <c r="B139" s="285" t="s">
        <v>2708</v>
      </c>
      <c r="C139" s="285" t="s">
        <v>422</v>
      </c>
      <c r="D139" s="285" t="s">
        <v>2709</v>
      </c>
      <c r="E139" s="285" t="s">
        <v>435</v>
      </c>
      <c r="F139" s="285" t="s">
        <v>493</v>
      </c>
      <c r="G139" s="285" t="s">
        <v>2710</v>
      </c>
      <c r="H139" s="285" t="s">
        <v>495</v>
      </c>
      <c r="I139" s="285" t="s">
        <v>496</v>
      </c>
      <c r="J139" s="285" t="s">
        <v>424</v>
      </c>
      <c r="K139" s="285" t="s">
        <v>496</v>
      </c>
      <c r="L139" s="286">
        <v>421911361044</v>
      </c>
      <c r="M139" s="285" t="s">
        <v>2711</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1972</v>
      </c>
      <c r="O143" s="199"/>
      <c r="P143" s="199"/>
    </row>
    <row r="144" spans="1:16" x14ac:dyDescent="0.2">
      <c r="A144" s="178" t="s">
        <v>1433</v>
      </c>
      <c r="B144" s="277" t="s">
        <v>1434</v>
      </c>
      <c r="C144" s="200" t="s">
        <v>422</v>
      </c>
      <c r="D144" s="277" t="s">
        <v>1435</v>
      </c>
      <c r="E144" s="277" t="s">
        <v>429</v>
      </c>
      <c r="F144" s="277" t="s">
        <v>425</v>
      </c>
      <c r="G144" s="277" t="s">
        <v>1436</v>
      </c>
      <c r="H144" s="277" t="s">
        <v>1437</v>
      </c>
      <c r="I144" s="277" t="s">
        <v>1438</v>
      </c>
      <c r="J144" s="277" t="s">
        <v>424</v>
      </c>
      <c r="K144" s="277" t="s">
        <v>1439</v>
      </c>
      <c r="L144" s="322" t="s">
        <v>1440</v>
      </c>
      <c r="M144" s="277" t="s">
        <v>1441</v>
      </c>
      <c r="N144" s="277"/>
      <c r="O144" s="277"/>
      <c r="P144" s="277"/>
    </row>
    <row r="145" spans="1:16" x14ac:dyDescent="0.2">
      <c r="A145" s="203" t="s">
        <v>2712</v>
      </c>
      <c r="B145" s="285" t="s">
        <v>2713</v>
      </c>
      <c r="C145" s="285" t="s">
        <v>422</v>
      </c>
      <c r="D145" s="285" t="s">
        <v>952</v>
      </c>
      <c r="E145" s="285" t="s">
        <v>430</v>
      </c>
      <c r="F145" s="285" t="s">
        <v>2714</v>
      </c>
      <c r="G145" s="285" t="s">
        <v>2715</v>
      </c>
      <c r="H145" s="285" t="s">
        <v>2716</v>
      </c>
      <c r="I145" s="285" t="s">
        <v>2717</v>
      </c>
      <c r="J145" s="285" t="s">
        <v>2718</v>
      </c>
      <c r="K145" s="285" t="s">
        <v>2717</v>
      </c>
      <c r="L145" s="286">
        <v>421415073611</v>
      </c>
      <c r="M145" s="285" t="s">
        <v>2719</v>
      </c>
      <c r="N145" s="285"/>
      <c r="O145" s="285"/>
      <c r="P145" s="285"/>
    </row>
    <row r="146" spans="1:16" x14ac:dyDescent="0.2">
      <c r="A146" s="198" t="s">
        <v>738</v>
      </c>
      <c r="B146" s="199" t="s">
        <v>739</v>
      </c>
      <c r="C146" s="200" t="s">
        <v>422</v>
      </c>
      <c r="D146" s="199" t="s">
        <v>1370</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1442</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2720</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1443</v>
      </c>
    </row>
    <row r="161" spans="1:16" x14ac:dyDescent="0.2">
      <c r="A161" s="198" t="s">
        <v>1973</v>
      </c>
      <c r="B161" s="199" t="s">
        <v>1974</v>
      </c>
      <c r="C161" s="200" t="s">
        <v>422</v>
      </c>
      <c r="D161" s="200" t="s">
        <v>1975</v>
      </c>
      <c r="E161" s="200" t="s">
        <v>430</v>
      </c>
      <c r="F161" s="200" t="s">
        <v>724</v>
      </c>
      <c r="G161" s="265" t="s">
        <v>1976</v>
      </c>
      <c r="H161" s="265" t="s">
        <v>1977</v>
      </c>
      <c r="I161" s="200" t="s">
        <v>1978</v>
      </c>
      <c r="J161" s="200" t="s">
        <v>424</v>
      </c>
      <c r="K161" s="200" t="s">
        <v>1978</v>
      </c>
      <c r="L161" s="316">
        <v>421915802888</v>
      </c>
      <c r="M161" s="200" t="s">
        <v>1979</v>
      </c>
      <c r="N161" s="200"/>
      <c r="O161" s="200"/>
      <c r="P161" s="200"/>
    </row>
    <row r="162" spans="1:16" x14ac:dyDescent="0.2">
      <c r="A162" s="198" t="s">
        <v>1980</v>
      </c>
      <c r="B162" s="199" t="s">
        <v>1981</v>
      </c>
      <c r="C162" s="200" t="s">
        <v>422</v>
      </c>
      <c r="D162" s="200" t="s">
        <v>1982</v>
      </c>
      <c r="E162" s="199" t="s">
        <v>429</v>
      </c>
      <c r="F162" s="199" t="s">
        <v>1983</v>
      </c>
      <c r="G162" s="199" t="s">
        <v>1984</v>
      </c>
      <c r="H162" s="199" t="s">
        <v>1985</v>
      </c>
      <c r="I162" s="199" t="s">
        <v>1986</v>
      </c>
      <c r="J162" s="199" t="s">
        <v>426</v>
      </c>
      <c r="K162" s="199" t="s">
        <v>1986</v>
      </c>
      <c r="L162" s="201">
        <v>421905343077</v>
      </c>
      <c r="M162" s="199" t="s">
        <v>1987</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1988</v>
      </c>
      <c r="J164" s="285" t="s">
        <v>871</v>
      </c>
      <c r="K164" s="285" t="s">
        <v>2721</v>
      </c>
      <c r="L164" s="286" t="s">
        <v>2722</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1989</v>
      </c>
      <c r="I166" s="200" t="s">
        <v>883</v>
      </c>
      <c r="J166" s="200" t="s">
        <v>426</v>
      </c>
      <c r="K166" s="200" t="s">
        <v>1444</v>
      </c>
      <c r="L166" s="201">
        <v>421915499077</v>
      </c>
      <c r="M166" s="200" t="s">
        <v>884</v>
      </c>
      <c r="N166" s="200"/>
      <c r="O166" s="200"/>
      <c r="P166" s="200"/>
    </row>
    <row r="167" spans="1:16" x14ac:dyDescent="0.2">
      <c r="A167" s="198" t="s">
        <v>885</v>
      </c>
      <c r="B167" s="199" t="s">
        <v>886</v>
      </c>
      <c r="C167" s="200" t="s">
        <v>422</v>
      </c>
      <c r="D167" s="200" t="s">
        <v>1990</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1991</v>
      </c>
      <c r="B168" s="199" t="s">
        <v>1992</v>
      </c>
      <c r="C168" s="200" t="s">
        <v>422</v>
      </c>
      <c r="D168" s="199" t="s">
        <v>1993</v>
      </c>
      <c r="E168" s="199" t="s">
        <v>429</v>
      </c>
      <c r="F168" s="199" t="s">
        <v>892</v>
      </c>
      <c r="G168" s="265" t="s">
        <v>1994</v>
      </c>
      <c r="H168" s="265" t="s">
        <v>1995</v>
      </c>
      <c r="I168" s="199" t="s">
        <v>1996</v>
      </c>
      <c r="J168" s="199" t="s">
        <v>426</v>
      </c>
      <c r="K168" s="199" t="s">
        <v>1996</v>
      </c>
      <c r="L168" s="201">
        <v>421915902632</v>
      </c>
      <c r="M168" s="199" t="s">
        <v>1997</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1998</v>
      </c>
      <c r="B173" s="277" t="s">
        <v>1999</v>
      </c>
      <c r="C173" s="200" t="s">
        <v>422</v>
      </c>
      <c r="D173" s="277" t="s">
        <v>2000</v>
      </c>
      <c r="E173" s="277" t="s">
        <v>2001</v>
      </c>
      <c r="F173" s="277" t="s">
        <v>2002</v>
      </c>
      <c r="G173" s="277" t="s">
        <v>2003</v>
      </c>
      <c r="H173" s="277" t="s">
        <v>2004</v>
      </c>
      <c r="I173" s="277" t="s">
        <v>2005</v>
      </c>
      <c r="J173" s="277" t="s">
        <v>426</v>
      </c>
      <c r="K173" s="277" t="s">
        <v>2005</v>
      </c>
      <c r="L173" s="322">
        <v>421905533719</v>
      </c>
      <c r="M173" s="277" t="s">
        <v>2723</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1445</v>
      </c>
      <c r="B176" s="199" t="s">
        <v>1446</v>
      </c>
      <c r="C176" s="200" t="s">
        <v>422</v>
      </c>
      <c r="D176" s="200" t="s">
        <v>1447</v>
      </c>
      <c r="E176" s="200" t="s">
        <v>433</v>
      </c>
      <c r="F176" s="200" t="s">
        <v>432</v>
      </c>
      <c r="G176" s="265" t="s">
        <v>1448</v>
      </c>
      <c r="H176" s="199" t="s">
        <v>1449</v>
      </c>
      <c r="I176" s="200" t="s">
        <v>1450</v>
      </c>
      <c r="J176" s="200" t="s">
        <v>424</v>
      </c>
      <c r="K176" s="200"/>
      <c r="L176" s="201">
        <v>421907953701</v>
      </c>
      <c r="M176" s="200" t="s">
        <v>2006</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2007</v>
      </c>
      <c r="B179" s="199" t="s">
        <v>2008</v>
      </c>
      <c r="C179" s="200" t="s">
        <v>422</v>
      </c>
      <c r="D179" s="199" t="s">
        <v>2009</v>
      </c>
      <c r="E179" s="277" t="s">
        <v>2010</v>
      </c>
      <c r="F179" s="199" t="s">
        <v>2011</v>
      </c>
      <c r="G179" s="265" t="s">
        <v>2012</v>
      </c>
      <c r="H179" s="265" t="s">
        <v>2013</v>
      </c>
      <c r="I179" s="199" t="s">
        <v>2014</v>
      </c>
      <c r="J179" s="199" t="s">
        <v>426</v>
      </c>
      <c r="K179" s="199" t="s">
        <v>2014</v>
      </c>
      <c r="L179" s="201">
        <v>421908553335</v>
      </c>
      <c r="M179" s="199" t="s">
        <v>2015</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1451</v>
      </c>
      <c r="B181" s="318" t="s">
        <v>1452</v>
      </c>
      <c r="C181" s="200" t="s">
        <v>422</v>
      </c>
      <c r="D181" s="277" t="s">
        <v>1435</v>
      </c>
      <c r="E181" s="277" t="s">
        <v>429</v>
      </c>
      <c r="F181" s="277" t="s">
        <v>425</v>
      </c>
      <c r="G181" s="277" t="s">
        <v>1453</v>
      </c>
      <c r="H181" s="277" t="s">
        <v>1454</v>
      </c>
      <c r="I181" s="277" t="s">
        <v>1438</v>
      </c>
      <c r="J181" s="277" t="s">
        <v>424</v>
      </c>
      <c r="K181" s="277" t="s">
        <v>2016</v>
      </c>
      <c r="L181" s="323" t="s">
        <v>1455</v>
      </c>
      <c r="M181" s="277" t="s">
        <v>1456</v>
      </c>
      <c r="N181" s="277"/>
      <c r="O181" s="277"/>
      <c r="P181" s="277"/>
    </row>
    <row r="182" spans="1:16" x14ac:dyDescent="0.2">
      <c r="A182" s="178" t="s">
        <v>964</v>
      </c>
      <c r="B182" s="277" t="s">
        <v>965</v>
      </c>
      <c r="C182" s="277" t="s">
        <v>422</v>
      </c>
      <c r="D182" s="200" t="s">
        <v>1457</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2017</v>
      </c>
      <c r="B185" s="277" t="s">
        <v>2018</v>
      </c>
      <c r="C185" s="277" t="s">
        <v>422</v>
      </c>
      <c r="D185" s="200" t="s">
        <v>2019</v>
      </c>
      <c r="E185" s="277" t="s">
        <v>429</v>
      </c>
      <c r="F185" s="200" t="s">
        <v>2020</v>
      </c>
      <c r="G185" s="325" t="s">
        <v>2021</v>
      </c>
      <c r="H185" s="324" t="s">
        <v>2022</v>
      </c>
      <c r="I185" s="277" t="s">
        <v>2023</v>
      </c>
      <c r="J185" s="277" t="s">
        <v>2024</v>
      </c>
      <c r="K185" s="277" t="s">
        <v>2025</v>
      </c>
      <c r="L185" s="322">
        <v>421905283021</v>
      </c>
      <c r="M185" s="277" t="s">
        <v>2026</v>
      </c>
      <c r="N185" s="277"/>
      <c r="O185" s="277"/>
      <c r="P185" s="277"/>
    </row>
    <row r="186" spans="1:16" x14ac:dyDescent="0.2">
      <c r="A186" s="203" t="s">
        <v>2724</v>
      </c>
      <c r="B186" s="285" t="s">
        <v>2725</v>
      </c>
      <c r="C186" s="285" t="s">
        <v>2726</v>
      </c>
      <c r="D186" s="285" t="s">
        <v>2727</v>
      </c>
      <c r="E186" s="285" t="s">
        <v>2728</v>
      </c>
      <c r="F186" s="285" t="s">
        <v>2729</v>
      </c>
      <c r="G186" s="285" t="s">
        <v>2730</v>
      </c>
      <c r="H186" s="285" t="s">
        <v>2731</v>
      </c>
      <c r="I186" s="285" t="s">
        <v>2732</v>
      </c>
      <c r="J186" s="285" t="s">
        <v>2733</v>
      </c>
      <c r="K186" s="285" t="s">
        <v>2732</v>
      </c>
      <c r="L186" s="286">
        <v>421905365513</v>
      </c>
      <c r="M186" s="285" t="s">
        <v>2734</v>
      </c>
      <c r="N186" s="285"/>
      <c r="O186" s="285"/>
      <c r="P186" s="285"/>
    </row>
    <row r="187" spans="1:16" x14ac:dyDescent="0.2">
      <c r="A187" s="203" t="s">
        <v>2735</v>
      </c>
      <c r="B187" s="285" t="s">
        <v>2736</v>
      </c>
      <c r="C187" s="285" t="s">
        <v>422</v>
      </c>
      <c r="D187" s="285" t="s">
        <v>2737</v>
      </c>
      <c r="E187" s="285" t="s">
        <v>2738</v>
      </c>
      <c r="F187" s="285" t="s">
        <v>2739</v>
      </c>
      <c r="G187" s="285" t="s">
        <v>2740</v>
      </c>
      <c r="H187" s="285" t="s">
        <v>2741</v>
      </c>
      <c r="I187" s="285" t="s">
        <v>2742</v>
      </c>
      <c r="J187" s="285" t="s">
        <v>424</v>
      </c>
      <c r="K187" s="285" t="s">
        <v>2743</v>
      </c>
      <c r="L187" s="286">
        <v>421944608826</v>
      </c>
      <c r="M187" s="285" t="s">
        <v>2358</v>
      </c>
      <c r="N187" s="285"/>
      <c r="O187" s="285"/>
      <c r="P187" s="285"/>
    </row>
    <row r="188" spans="1:16" x14ac:dyDescent="0.2">
      <c r="A188" s="203" t="s">
        <v>2744</v>
      </c>
      <c r="B188" s="285" t="s">
        <v>2745</v>
      </c>
      <c r="C188" s="285" t="s">
        <v>422</v>
      </c>
      <c r="D188" s="285" t="s">
        <v>2746</v>
      </c>
      <c r="E188" s="285" t="s">
        <v>2706</v>
      </c>
      <c r="F188" s="285" t="s">
        <v>1015</v>
      </c>
      <c r="G188" s="285" t="s">
        <v>2747</v>
      </c>
      <c r="H188" s="285" t="s">
        <v>2748</v>
      </c>
      <c r="I188" s="285" t="s">
        <v>2749</v>
      </c>
      <c r="J188" s="285" t="s">
        <v>424</v>
      </c>
      <c r="K188" s="285" t="s">
        <v>2749</v>
      </c>
      <c r="L188" s="286">
        <v>421903226107</v>
      </c>
      <c r="M188" s="285" t="s">
        <v>2750</v>
      </c>
      <c r="N188" s="285"/>
      <c r="O188" s="285"/>
      <c r="P188" s="285"/>
    </row>
    <row r="189" spans="1:16" x14ac:dyDescent="0.2">
      <c r="A189" s="203" t="s">
        <v>2751</v>
      </c>
      <c r="B189" s="285" t="s">
        <v>2752</v>
      </c>
      <c r="C189" s="285" t="s">
        <v>422</v>
      </c>
      <c r="D189" s="285" t="s">
        <v>2753</v>
      </c>
      <c r="E189" s="285" t="s">
        <v>2754</v>
      </c>
      <c r="F189" s="285" t="s">
        <v>2755</v>
      </c>
      <c r="G189" s="285" t="s">
        <v>2358</v>
      </c>
      <c r="H189" s="285" t="s">
        <v>2756</v>
      </c>
      <c r="I189" s="285" t="s">
        <v>2757</v>
      </c>
      <c r="J189" s="285" t="s">
        <v>424</v>
      </c>
      <c r="K189" s="285" t="s">
        <v>2358</v>
      </c>
      <c r="L189" s="286" t="s">
        <v>2358</v>
      </c>
      <c r="M189" s="285" t="s">
        <v>2758</v>
      </c>
      <c r="N189" s="285"/>
      <c r="O189" s="285"/>
      <c r="P189" s="285"/>
    </row>
    <row r="190" spans="1:16" ht="12.75" x14ac:dyDescent="0.2">
      <c r="A190" s="203" t="s">
        <v>2027</v>
      </c>
      <c r="B190" s="285" t="s">
        <v>2028</v>
      </c>
      <c r="C190" s="285" t="s">
        <v>2029</v>
      </c>
      <c r="D190" s="285" t="s">
        <v>2030</v>
      </c>
      <c r="E190" s="285" t="s">
        <v>429</v>
      </c>
      <c r="F190" s="285" t="s">
        <v>524</v>
      </c>
      <c r="G190" s="313" t="s">
        <v>2031</v>
      </c>
      <c r="H190" s="285" t="s">
        <v>2032</v>
      </c>
      <c r="I190" s="285" t="s">
        <v>2033</v>
      </c>
      <c r="J190" s="285" t="s">
        <v>1705</v>
      </c>
      <c r="K190" s="285" t="s">
        <v>2034</v>
      </c>
      <c r="L190" s="286">
        <v>421917905248</v>
      </c>
      <c r="M190" s="285" t="s">
        <v>2035</v>
      </c>
      <c r="N190" s="285"/>
      <c r="O190" s="285"/>
      <c r="P190" s="285"/>
    </row>
    <row r="191" spans="1:16" x14ac:dyDescent="0.2">
      <c r="A191" s="203" t="s">
        <v>2036</v>
      </c>
      <c r="B191" s="285" t="s">
        <v>2037</v>
      </c>
      <c r="C191" s="285" t="s">
        <v>422</v>
      </c>
      <c r="D191" s="285" t="s">
        <v>2038</v>
      </c>
      <c r="E191" s="285" t="s">
        <v>429</v>
      </c>
      <c r="F191" s="285" t="s">
        <v>550</v>
      </c>
      <c r="G191" s="285" t="s">
        <v>2039</v>
      </c>
      <c r="H191" s="285" t="s">
        <v>2040</v>
      </c>
      <c r="I191" s="285" t="s">
        <v>751</v>
      </c>
      <c r="J191" s="285" t="s">
        <v>424</v>
      </c>
      <c r="K191" s="285" t="s">
        <v>751</v>
      </c>
      <c r="L191" s="286">
        <v>421905245825</v>
      </c>
      <c r="M191" s="285" t="s">
        <v>2041</v>
      </c>
      <c r="N191" s="285"/>
      <c r="O191" s="285"/>
      <c r="P191" s="285"/>
    </row>
    <row r="192" spans="1:16" x14ac:dyDescent="0.2">
      <c r="A192" s="203" t="s">
        <v>2236</v>
      </c>
      <c r="B192" s="285" t="s">
        <v>2237</v>
      </c>
      <c r="C192" s="285" t="s">
        <v>422</v>
      </c>
      <c r="D192" s="285" t="s">
        <v>2238</v>
      </c>
      <c r="E192" s="285" t="s">
        <v>429</v>
      </c>
      <c r="F192" s="285" t="s">
        <v>2239</v>
      </c>
      <c r="G192" s="285" t="s">
        <v>2240</v>
      </c>
      <c r="H192" s="285" t="s">
        <v>2241</v>
      </c>
      <c r="I192" s="285" t="s">
        <v>2242</v>
      </c>
      <c r="J192" s="277" t="s">
        <v>426</v>
      </c>
      <c r="K192" s="285"/>
      <c r="L192" s="286"/>
      <c r="M192" s="285" t="s">
        <v>2243</v>
      </c>
      <c r="N192" s="285"/>
      <c r="O192" s="285"/>
      <c r="P192" s="285"/>
    </row>
    <row r="193" spans="1:16" x14ac:dyDescent="0.2">
      <c r="A193" s="203" t="s">
        <v>2759</v>
      </c>
      <c r="B193" s="285" t="s">
        <v>2760</v>
      </c>
      <c r="C193" s="285" t="s">
        <v>422</v>
      </c>
      <c r="D193" s="285" t="s">
        <v>2761</v>
      </c>
      <c r="E193" s="285" t="s">
        <v>433</v>
      </c>
      <c r="F193" s="285" t="s">
        <v>434</v>
      </c>
      <c r="G193" s="285" t="s">
        <v>2762</v>
      </c>
      <c r="H193" s="285" t="s">
        <v>2763</v>
      </c>
      <c r="I193" s="285" t="s">
        <v>2764</v>
      </c>
      <c r="J193" s="285" t="s">
        <v>426</v>
      </c>
      <c r="K193" s="285" t="s">
        <v>2764</v>
      </c>
      <c r="L193" s="286">
        <v>421911830220</v>
      </c>
      <c r="M193" s="285" t="s">
        <v>2765</v>
      </c>
      <c r="N193" s="285"/>
      <c r="O193" s="285"/>
      <c r="P193" s="285"/>
    </row>
    <row r="194" spans="1:16" x14ac:dyDescent="0.2">
      <c r="A194" s="203" t="s">
        <v>2766</v>
      </c>
      <c r="B194" s="285" t="s">
        <v>2767</v>
      </c>
      <c r="C194" s="285" t="s">
        <v>422</v>
      </c>
      <c r="D194" s="285" t="s">
        <v>2768</v>
      </c>
      <c r="E194" s="285" t="s">
        <v>429</v>
      </c>
      <c r="F194" s="285" t="s">
        <v>757</v>
      </c>
      <c r="G194" s="285" t="s">
        <v>2769</v>
      </c>
      <c r="H194" s="285" t="s">
        <v>2770</v>
      </c>
      <c r="I194" s="285" t="s">
        <v>2771</v>
      </c>
      <c r="J194" s="285" t="s">
        <v>2522</v>
      </c>
      <c r="K194" s="285" t="s">
        <v>2771</v>
      </c>
      <c r="L194" s="286">
        <v>421915714821</v>
      </c>
      <c r="M194" s="285" t="s">
        <v>2772</v>
      </c>
      <c r="N194" s="285"/>
      <c r="O194" s="285"/>
      <c r="P194" s="285"/>
    </row>
    <row r="195" spans="1:16" x14ac:dyDescent="0.2">
      <c r="A195" s="203" t="s">
        <v>2773</v>
      </c>
      <c r="B195" s="285" t="s">
        <v>2774</v>
      </c>
      <c r="C195" s="285" t="s">
        <v>422</v>
      </c>
      <c r="D195" s="285" t="s">
        <v>2775</v>
      </c>
      <c r="E195" s="285" t="s">
        <v>1709</v>
      </c>
      <c r="F195" s="285" t="s">
        <v>1778</v>
      </c>
      <c r="G195" s="285" t="s">
        <v>2776</v>
      </c>
      <c r="H195" s="285" t="s">
        <v>2777</v>
      </c>
      <c r="I195" s="285" t="s">
        <v>2778</v>
      </c>
      <c r="J195" s="285" t="s">
        <v>424</v>
      </c>
      <c r="K195" s="285" t="s">
        <v>2778</v>
      </c>
      <c r="L195" s="286">
        <v>421905315540</v>
      </c>
      <c r="M195" s="285" t="s">
        <v>2779</v>
      </c>
      <c r="N195" s="285"/>
      <c r="O195" s="285"/>
      <c r="P195" s="285"/>
    </row>
    <row r="196" spans="1:16" x14ac:dyDescent="0.2">
      <c r="A196" s="203" t="s">
        <v>2780</v>
      </c>
      <c r="B196" s="285" t="s">
        <v>2781</v>
      </c>
      <c r="C196" s="285" t="s">
        <v>422</v>
      </c>
      <c r="D196" s="285" t="s">
        <v>2782</v>
      </c>
      <c r="E196" s="285" t="s">
        <v>1872</v>
      </c>
      <c r="F196" s="285" t="s">
        <v>1873</v>
      </c>
      <c r="G196" s="285" t="s">
        <v>2358</v>
      </c>
      <c r="H196" s="285" t="s">
        <v>2783</v>
      </c>
      <c r="I196" s="285" t="s">
        <v>2784</v>
      </c>
      <c r="J196" s="285" t="s">
        <v>426</v>
      </c>
      <c r="K196" s="285" t="s">
        <v>2784</v>
      </c>
      <c r="L196" s="286">
        <v>421948137172</v>
      </c>
      <c r="M196" s="285" t="s">
        <v>2358</v>
      </c>
      <c r="N196" s="285"/>
      <c r="O196" s="285"/>
      <c r="P196" s="285"/>
    </row>
    <row r="197" spans="1:16" x14ac:dyDescent="0.2">
      <c r="A197" s="203" t="s">
        <v>2785</v>
      </c>
      <c r="B197" s="285" t="s">
        <v>2786</v>
      </c>
      <c r="C197" s="285" t="s">
        <v>422</v>
      </c>
      <c r="D197" s="285" t="s">
        <v>2787</v>
      </c>
      <c r="E197" s="285" t="s">
        <v>433</v>
      </c>
      <c r="F197" s="285" t="s">
        <v>432</v>
      </c>
      <c r="G197" s="285" t="s">
        <v>2788</v>
      </c>
      <c r="H197" s="285" t="s">
        <v>2789</v>
      </c>
      <c r="I197" s="285" t="s">
        <v>2790</v>
      </c>
      <c r="J197" s="285" t="s">
        <v>426</v>
      </c>
      <c r="K197" s="285" t="s">
        <v>2791</v>
      </c>
      <c r="L197" s="286">
        <v>421918766009</v>
      </c>
      <c r="M197" s="285" t="s">
        <v>2792</v>
      </c>
      <c r="N197" s="285"/>
      <c r="O197" s="285"/>
      <c r="P197" s="285"/>
    </row>
    <row r="198" spans="1:16" x14ac:dyDescent="0.2">
      <c r="A198" s="198" t="s">
        <v>1458</v>
      </c>
      <c r="B198" s="199" t="s">
        <v>1459</v>
      </c>
      <c r="C198" s="200" t="s">
        <v>422</v>
      </c>
      <c r="D198" s="199" t="s">
        <v>523</v>
      </c>
      <c r="E198" s="199" t="s">
        <v>429</v>
      </c>
      <c r="F198" s="199" t="s">
        <v>524</v>
      </c>
      <c r="G198" s="199" t="s">
        <v>1460</v>
      </c>
      <c r="H198" s="199" t="s">
        <v>1461</v>
      </c>
      <c r="I198" s="199" t="s">
        <v>1462</v>
      </c>
      <c r="J198" s="199" t="s">
        <v>1463</v>
      </c>
      <c r="K198" s="199" t="s">
        <v>1462</v>
      </c>
      <c r="L198" s="201">
        <v>421917176673</v>
      </c>
      <c r="M198" s="199" t="s">
        <v>1464</v>
      </c>
      <c r="N198" s="199"/>
      <c r="O198" s="199"/>
      <c r="P198" s="199"/>
    </row>
    <row r="199" spans="1:16" x14ac:dyDescent="0.2">
      <c r="A199" s="203" t="s">
        <v>2793</v>
      </c>
      <c r="B199" s="285" t="s">
        <v>2794</v>
      </c>
      <c r="C199" s="285" t="s">
        <v>422</v>
      </c>
      <c r="D199" s="285" t="s">
        <v>2795</v>
      </c>
      <c r="E199" s="285" t="s">
        <v>2796</v>
      </c>
      <c r="F199" s="285" t="s">
        <v>432</v>
      </c>
      <c r="G199" s="285" t="s">
        <v>2358</v>
      </c>
      <c r="H199" s="285" t="s">
        <v>2797</v>
      </c>
      <c r="I199" s="285" t="s">
        <v>2798</v>
      </c>
      <c r="J199" s="285" t="s">
        <v>2799</v>
      </c>
      <c r="K199" s="285" t="s">
        <v>2798</v>
      </c>
      <c r="L199" s="286">
        <v>421948633996</v>
      </c>
      <c r="M199" s="285" t="s">
        <v>2358</v>
      </c>
      <c r="N199" s="285"/>
      <c r="O199" s="285"/>
      <c r="P199" s="285"/>
    </row>
    <row r="200" spans="1:16" x14ac:dyDescent="0.2">
      <c r="A200" s="203" t="s">
        <v>2800</v>
      </c>
      <c r="B200" s="285" t="s">
        <v>2801</v>
      </c>
      <c r="C200" s="285" t="s">
        <v>422</v>
      </c>
      <c r="D200" s="285" t="s">
        <v>2802</v>
      </c>
      <c r="E200" s="285" t="s">
        <v>2803</v>
      </c>
      <c r="F200" s="285" t="s">
        <v>2804</v>
      </c>
      <c r="G200" s="285" t="s">
        <v>2805</v>
      </c>
      <c r="H200" s="285" t="s">
        <v>2806</v>
      </c>
      <c r="I200" s="285" t="s">
        <v>2807</v>
      </c>
      <c r="J200" s="285" t="s">
        <v>424</v>
      </c>
      <c r="K200" s="285" t="s">
        <v>2808</v>
      </c>
      <c r="L200" s="286">
        <v>421908470934</v>
      </c>
      <c r="M200" s="285" t="s">
        <v>2809</v>
      </c>
      <c r="N200" s="285"/>
      <c r="O200" s="285"/>
      <c r="P200" s="285"/>
    </row>
    <row r="201" spans="1:16" x14ac:dyDescent="0.2">
      <c r="A201" s="203" t="s">
        <v>2810</v>
      </c>
      <c r="B201" s="285" t="s">
        <v>2811</v>
      </c>
      <c r="C201" s="285" t="s">
        <v>422</v>
      </c>
      <c r="D201" s="285" t="s">
        <v>2812</v>
      </c>
      <c r="E201" s="285" t="s">
        <v>2813</v>
      </c>
      <c r="F201" s="285" t="s">
        <v>2814</v>
      </c>
      <c r="G201" s="285" t="s">
        <v>2815</v>
      </c>
      <c r="H201" s="285" t="s">
        <v>2816</v>
      </c>
      <c r="I201" s="285" t="s">
        <v>2817</v>
      </c>
      <c r="J201" s="285" t="s">
        <v>426</v>
      </c>
      <c r="K201" s="285" t="s">
        <v>2818</v>
      </c>
      <c r="L201" s="286">
        <v>421903544565</v>
      </c>
      <c r="M201" s="285" t="s">
        <v>2358</v>
      </c>
      <c r="N201" s="285"/>
      <c r="O201" s="285"/>
      <c r="P201" s="285"/>
    </row>
    <row r="202" spans="1:16" x14ac:dyDescent="0.2">
      <c r="A202" s="203" t="s">
        <v>2819</v>
      </c>
      <c r="B202" s="285" t="s">
        <v>2820</v>
      </c>
      <c r="C202" s="285" t="s">
        <v>422</v>
      </c>
      <c r="D202" s="285" t="s">
        <v>2821</v>
      </c>
      <c r="E202" s="285" t="s">
        <v>429</v>
      </c>
      <c r="F202" s="285" t="s">
        <v>550</v>
      </c>
      <c r="G202" s="285" t="s">
        <v>2822</v>
      </c>
      <c r="H202" s="285" t="s">
        <v>2823</v>
      </c>
      <c r="I202" s="285" t="s">
        <v>2824</v>
      </c>
      <c r="J202" s="285" t="s">
        <v>2522</v>
      </c>
      <c r="K202" s="285" t="s">
        <v>2825</v>
      </c>
      <c r="L202" s="286">
        <v>421911787770</v>
      </c>
      <c r="M202" s="285" t="s">
        <v>2826</v>
      </c>
      <c r="N202" s="285"/>
      <c r="O202" s="285"/>
      <c r="P202" s="285"/>
    </row>
    <row r="203" spans="1:16" x14ac:dyDescent="0.2">
      <c r="A203" s="203" t="s">
        <v>2827</v>
      </c>
      <c r="B203" s="285" t="s">
        <v>2828</v>
      </c>
      <c r="C203" s="285" t="s">
        <v>422</v>
      </c>
      <c r="D203" s="285" t="s">
        <v>2829</v>
      </c>
      <c r="E203" s="285" t="s">
        <v>429</v>
      </c>
      <c r="F203" s="285" t="s">
        <v>2830</v>
      </c>
      <c r="G203" s="285" t="s">
        <v>2831</v>
      </c>
      <c r="H203" s="285" t="s">
        <v>2832</v>
      </c>
      <c r="I203" s="285" t="s">
        <v>2833</v>
      </c>
      <c r="J203" s="285" t="s">
        <v>424</v>
      </c>
      <c r="K203" s="285" t="s">
        <v>2833</v>
      </c>
      <c r="L203" s="286">
        <v>421903408371</v>
      </c>
      <c r="M203" s="285" t="s">
        <v>2834</v>
      </c>
      <c r="N203" s="285"/>
      <c r="O203" s="285"/>
      <c r="P203" s="285"/>
    </row>
    <row r="204" spans="1:16" x14ac:dyDescent="0.2">
      <c r="A204" s="203" t="s">
        <v>2835</v>
      </c>
      <c r="B204" s="285" t="s">
        <v>2836</v>
      </c>
      <c r="C204" s="285" t="s">
        <v>422</v>
      </c>
      <c r="D204" s="285" t="s">
        <v>2837</v>
      </c>
      <c r="E204" s="285" t="s">
        <v>429</v>
      </c>
      <c r="F204" s="285" t="s">
        <v>825</v>
      </c>
      <c r="G204" s="285" t="s">
        <v>2838</v>
      </c>
      <c r="H204" s="285" t="s">
        <v>2839</v>
      </c>
      <c r="I204" s="285" t="s">
        <v>2840</v>
      </c>
      <c r="J204" s="285" t="s">
        <v>424</v>
      </c>
      <c r="K204" s="285" t="s">
        <v>2840</v>
      </c>
      <c r="L204" s="286">
        <v>421905710859</v>
      </c>
      <c r="M204" s="285" t="s">
        <v>2841</v>
      </c>
      <c r="N204" s="285"/>
      <c r="O204" s="285"/>
      <c r="P204" s="285"/>
    </row>
    <row r="205" spans="1:16" x14ac:dyDescent="0.2">
      <c r="A205" s="203" t="s">
        <v>2842</v>
      </c>
      <c r="B205" s="285" t="s">
        <v>2843</v>
      </c>
      <c r="C205" s="285" t="s">
        <v>422</v>
      </c>
      <c r="D205" s="285" t="s">
        <v>2844</v>
      </c>
      <c r="E205" s="285" t="s">
        <v>2845</v>
      </c>
      <c r="F205" s="285" t="s">
        <v>2846</v>
      </c>
      <c r="G205" s="285" t="s">
        <v>2847</v>
      </c>
      <c r="H205" s="285" t="s">
        <v>2848</v>
      </c>
      <c r="I205" s="285" t="s">
        <v>2849</v>
      </c>
      <c r="J205" s="285" t="s">
        <v>424</v>
      </c>
      <c r="K205" s="285" t="s">
        <v>2849</v>
      </c>
      <c r="L205" s="286">
        <v>421907725303</v>
      </c>
      <c r="M205" s="285" t="s">
        <v>2850</v>
      </c>
      <c r="N205" s="285"/>
      <c r="O205" s="285"/>
      <c r="P205" s="285"/>
    </row>
    <row r="206" spans="1:16" x14ac:dyDescent="0.2">
      <c r="A206" s="203" t="s">
        <v>2042</v>
      </c>
      <c r="B206" s="285" t="s">
        <v>2043</v>
      </c>
      <c r="C206" s="285" t="s">
        <v>422</v>
      </c>
      <c r="D206" s="285" t="s">
        <v>2044</v>
      </c>
      <c r="E206" s="285" t="s">
        <v>433</v>
      </c>
      <c r="F206" s="285" t="s">
        <v>434</v>
      </c>
      <c r="G206" s="285" t="s">
        <v>2045</v>
      </c>
      <c r="H206" s="285" t="s">
        <v>2046</v>
      </c>
      <c r="I206" s="285" t="s">
        <v>2047</v>
      </c>
      <c r="J206" s="285" t="s">
        <v>424</v>
      </c>
      <c r="K206" s="285" t="s">
        <v>2993</v>
      </c>
      <c r="L206" s="286" t="s">
        <v>2994</v>
      </c>
      <c r="M206" s="285" t="s">
        <v>2048</v>
      </c>
      <c r="N206" s="285"/>
      <c r="O206" s="285"/>
      <c r="P206" s="285"/>
    </row>
    <row r="207" spans="1:16" x14ac:dyDescent="0.2">
      <c r="A207" s="203" t="s">
        <v>2851</v>
      </c>
      <c r="B207" s="285" t="s">
        <v>2852</v>
      </c>
      <c r="C207" s="285" t="s">
        <v>422</v>
      </c>
      <c r="D207" s="285" t="s">
        <v>2853</v>
      </c>
      <c r="E207" s="285" t="s">
        <v>2373</v>
      </c>
      <c r="F207" s="285" t="s">
        <v>2854</v>
      </c>
      <c r="G207" s="285" t="s">
        <v>2855</v>
      </c>
      <c r="H207" s="285" t="s">
        <v>2856</v>
      </c>
      <c r="I207" s="285" t="s">
        <v>2857</v>
      </c>
      <c r="J207" s="285" t="s">
        <v>2522</v>
      </c>
      <c r="K207" s="285" t="s">
        <v>2857</v>
      </c>
      <c r="L207" s="286">
        <v>421903769454</v>
      </c>
      <c r="M207" s="285" t="s">
        <v>2858</v>
      </c>
      <c r="N207" s="285"/>
      <c r="O207" s="285"/>
      <c r="P207" s="285"/>
    </row>
    <row r="208" spans="1:16" x14ac:dyDescent="0.2">
      <c r="A208" s="203" t="s">
        <v>2859</v>
      </c>
      <c r="B208" s="285" t="s">
        <v>2860</v>
      </c>
      <c r="C208" s="285" t="s">
        <v>422</v>
      </c>
      <c r="D208" s="285" t="s">
        <v>2861</v>
      </c>
      <c r="E208" s="285" t="s">
        <v>1894</v>
      </c>
      <c r="F208" s="285" t="s">
        <v>1895</v>
      </c>
      <c r="G208" s="285" t="s">
        <v>2358</v>
      </c>
      <c r="H208" s="285" t="s">
        <v>2862</v>
      </c>
      <c r="I208" s="285" t="s">
        <v>2863</v>
      </c>
      <c r="J208" s="285" t="s">
        <v>426</v>
      </c>
      <c r="K208" s="285" t="s">
        <v>2358</v>
      </c>
      <c r="L208" s="286" t="s">
        <v>2358</v>
      </c>
      <c r="M208" s="285" t="s">
        <v>2864</v>
      </c>
      <c r="N208" s="285"/>
      <c r="O208" s="285"/>
      <c r="P208" s="285"/>
    </row>
    <row r="209" spans="1:16" x14ac:dyDescent="0.2">
      <c r="A209" s="203" t="s">
        <v>2049</v>
      </c>
      <c r="B209" s="285" t="s">
        <v>2050</v>
      </c>
      <c r="C209" s="285" t="s">
        <v>422</v>
      </c>
      <c r="D209" s="285" t="s">
        <v>2051</v>
      </c>
      <c r="E209" s="285" t="s">
        <v>1872</v>
      </c>
      <c r="F209" s="285" t="s">
        <v>1873</v>
      </c>
      <c r="G209" s="285" t="s">
        <v>2052</v>
      </c>
      <c r="H209" s="285" t="s">
        <v>2991</v>
      </c>
      <c r="I209" s="285" t="s">
        <v>2053</v>
      </c>
      <c r="J209" s="285" t="s">
        <v>424</v>
      </c>
      <c r="K209" s="285" t="s">
        <v>2054</v>
      </c>
      <c r="L209" s="286">
        <v>421949335971</v>
      </c>
      <c r="M209" s="285" t="s">
        <v>2055</v>
      </c>
      <c r="N209" s="285" t="s">
        <v>2865</v>
      </c>
      <c r="O209" s="285"/>
      <c r="P209" s="285"/>
    </row>
    <row r="210" spans="1:16" x14ac:dyDescent="0.2">
      <c r="A210" s="203" t="s">
        <v>2866</v>
      </c>
      <c r="B210" s="285" t="s">
        <v>2867</v>
      </c>
      <c r="C210" s="285" t="s">
        <v>422</v>
      </c>
      <c r="D210" s="285" t="s">
        <v>2868</v>
      </c>
      <c r="E210" s="285" t="s">
        <v>2869</v>
      </c>
      <c r="F210" s="285" t="s">
        <v>2870</v>
      </c>
      <c r="G210" s="285" t="s">
        <v>2358</v>
      </c>
      <c r="H210" s="285" t="s">
        <v>2871</v>
      </c>
      <c r="I210" s="285" t="s">
        <v>2872</v>
      </c>
      <c r="J210" s="285" t="s">
        <v>2799</v>
      </c>
      <c r="K210" s="285" t="s">
        <v>2872</v>
      </c>
      <c r="L210" s="286">
        <v>421918394244</v>
      </c>
      <c r="M210" s="285" t="s">
        <v>2873</v>
      </c>
      <c r="N210" s="285"/>
      <c r="O210" s="285"/>
      <c r="P210" s="285"/>
    </row>
    <row r="211" spans="1:16" x14ac:dyDescent="0.2">
      <c r="A211" s="203" t="s">
        <v>2874</v>
      </c>
      <c r="B211" s="285" t="s">
        <v>2875</v>
      </c>
      <c r="C211" s="285" t="s">
        <v>422</v>
      </c>
      <c r="D211" s="285" t="s">
        <v>2876</v>
      </c>
      <c r="E211" s="285" t="s">
        <v>423</v>
      </c>
      <c r="F211" s="285" t="s">
        <v>816</v>
      </c>
      <c r="G211" s="285" t="s">
        <v>2877</v>
      </c>
      <c r="H211" s="285" t="s">
        <v>2878</v>
      </c>
      <c r="I211" s="285" t="s">
        <v>2879</v>
      </c>
      <c r="J211" s="285" t="s">
        <v>424</v>
      </c>
      <c r="K211" s="285" t="s">
        <v>2879</v>
      </c>
      <c r="L211" s="286">
        <v>421903551810</v>
      </c>
      <c r="M211" s="285" t="s">
        <v>2880</v>
      </c>
      <c r="N211" s="285"/>
      <c r="O211" s="285"/>
      <c r="P211" s="285"/>
    </row>
    <row r="212" spans="1:16" x14ac:dyDescent="0.2">
      <c r="A212" s="203" t="s">
        <v>2056</v>
      </c>
      <c r="B212" s="285" t="s">
        <v>2057</v>
      </c>
      <c r="C212" s="285" t="s">
        <v>422</v>
      </c>
      <c r="D212" s="285" t="s">
        <v>2058</v>
      </c>
      <c r="E212" s="285" t="s">
        <v>2059</v>
      </c>
      <c r="F212" s="285" t="s">
        <v>2060</v>
      </c>
      <c r="G212" s="285" t="s">
        <v>2881</v>
      </c>
      <c r="H212" s="285" t="s">
        <v>2061</v>
      </c>
      <c r="I212" s="285" t="s">
        <v>2062</v>
      </c>
      <c r="J212" s="285" t="s">
        <v>2063</v>
      </c>
      <c r="K212" s="285" t="s">
        <v>2062</v>
      </c>
      <c r="L212" s="286">
        <v>421905264228</v>
      </c>
      <c r="M212" s="285" t="s">
        <v>2064</v>
      </c>
      <c r="N212" s="285"/>
      <c r="O212" s="285"/>
      <c r="P212" s="285"/>
    </row>
    <row r="213" spans="1:16" ht="12.75" x14ac:dyDescent="0.2">
      <c r="A213" s="203" t="s">
        <v>2065</v>
      </c>
      <c r="B213" s="285" t="s">
        <v>2066</v>
      </c>
      <c r="C213" s="285" t="s">
        <v>422</v>
      </c>
      <c r="D213" s="285" t="s">
        <v>2067</v>
      </c>
      <c r="E213" s="199" t="s">
        <v>429</v>
      </c>
      <c r="F213" s="285" t="s">
        <v>541</v>
      </c>
      <c r="G213" s="313" t="s">
        <v>2068</v>
      </c>
      <c r="H213" s="313" t="s">
        <v>2069</v>
      </c>
      <c r="I213" s="285" t="s">
        <v>2070</v>
      </c>
      <c r="J213" s="285" t="s">
        <v>424</v>
      </c>
      <c r="K213" s="285" t="s">
        <v>2070</v>
      </c>
      <c r="L213" s="286">
        <v>421903851953</v>
      </c>
      <c r="M213" s="285" t="s">
        <v>2071</v>
      </c>
      <c r="N213" s="285"/>
      <c r="O213" s="285"/>
      <c r="P213" s="285"/>
    </row>
    <row r="214" spans="1:16" x14ac:dyDescent="0.2">
      <c r="A214" s="203" t="s">
        <v>2882</v>
      </c>
      <c r="B214" s="285" t="s">
        <v>2883</v>
      </c>
      <c r="C214" s="285" t="s">
        <v>422</v>
      </c>
      <c r="D214" s="285" t="s">
        <v>2884</v>
      </c>
      <c r="E214" s="285" t="s">
        <v>2885</v>
      </c>
      <c r="F214" s="285" t="s">
        <v>2886</v>
      </c>
      <c r="G214" s="285" t="s">
        <v>2887</v>
      </c>
      <c r="H214" s="285" t="s">
        <v>2888</v>
      </c>
      <c r="I214" s="285" t="s">
        <v>2889</v>
      </c>
      <c r="J214" s="285" t="s">
        <v>424</v>
      </c>
      <c r="K214" s="285" t="s">
        <v>2889</v>
      </c>
      <c r="L214" s="286">
        <v>421902366400</v>
      </c>
      <c r="M214" s="285" t="s">
        <v>2890</v>
      </c>
      <c r="N214" s="285"/>
      <c r="O214" s="285"/>
      <c r="P214" s="285"/>
    </row>
    <row r="215" spans="1:16" x14ac:dyDescent="0.2">
      <c r="A215" s="203" t="s">
        <v>2891</v>
      </c>
      <c r="B215" s="285" t="s">
        <v>2892</v>
      </c>
      <c r="C215" s="285" t="s">
        <v>422</v>
      </c>
      <c r="D215" s="285" t="s">
        <v>2893</v>
      </c>
      <c r="E215" s="285" t="s">
        <v>2894</v>
      </c>
      <c r="F215" s="285" t="s">
        <v>2895</v>
      </c>
      <c r="G215" s="285" t="s">
        <v>2896</v>
      </c>
      <c r="H215" s="285" t="s">
        <v>2897</v>
      </c>
      <c r="I215" s="285" t="s">
        <v>2898</v>
      </c>
      <c r="J215" s="285" t="s">
        <v>424</v>
      </c>
      <c r="K215" s="285" t="s">
        <v>2898</v>
      </c>
      <c r="L215" s="286">
        <v>421905495820</v>
      </c>
      <c r="M215" s="285" t="s">
        <v>2899</v>
      </c>
      <c r="N215" s="285"/>
      <c r="O215" s="285"/>
      <c r="P215" s="285"/>
    </row>
    <row r="216" spans="1:16" x14ac:dyDescent="0.2">
      <c r="A216" s="203" t="s">
        <v>2900</v>
      </c>
      <c r="B216" s="285" t="s">
        <v>2901</v>
      </c>
      <c r="C216" s="285" t="s">
        <v>422</v>
      </c>
      <c r="D216" s="285" t="s">
        <v>2902</v>
      </c>
      <c r="E216" s="285" t="s">
        <v>2903</v>
      </c>
      <c r="F216" s="285" t="s">
        <v>2904</v>
      </c>
      <c r="G216" s="285" t="s">
        <v>2905</v>
      </c>
      <c r="H216" s="285" t="s">
        <v>2906</v>
      </c>
      <c r="I216" s="285" t="s">
        <v>2907</v>
      </c>
      <c r="J216" s="285" t="s">
        <v>424</v>
      </c>
      <c r="K216" s="285" t="s">
        <v>2907</v>
      </c>
      <c r="L216" s="286">
        <v>421905356370</v>
      </c>
      <c r="M216" s="285" t="s">
        <v>2908</v>
      </c>
      <c r="N216" s="285"/>
      <c r="O216" s="285"/>
      <c r="P216" s="285"/>
    </row>
    <row r="217" spans="1:16" ht="12.75" x14ac:dyDescent="0.2">
      <c r="A217" s="203" t="s">
        <v>2072</v>
      </c>
      <c r="B217" s="285" t="s">
        <v>2073</v>
      </c>
      <c r="C217" s="285" t="s">
        <v>422</v>
      </c>
      <c r="D217" s="285" t="s">
        <v>2074</v>
      </c>
      <c r="E217" s="285" t="s">
        <v>1426</v>
      </c>
      <c r="F217" s="285" t="s">
        <v>1427</v>
      </c>
      <c r="G217" s="313" t="s">
        <v>2075</v>
      </c>
      <c r="H217" s="285" t="s">
        <v>2076</v>
      </c>
      <c r="I217" s="285" t="s">
        <v>2077</v>
      </c>
      <c r="J217" s="285" t="s">
        <v>424</v>
      </c>
      <c r="K217" s="285" t="s">
        <v>2078</v>
      </c>
      <c r="L217" s="286">
        <v>421907641634</v>
      </c>
      <c r="M217" s="285" t="s">
        <v>2079</v>
      </c>
      <c r="N217" s="285"/>
      <c r="O217" s="285"/>
      <c r="P217" s="285"/>
    </row>
    <row r="218" spans="1:16" x14ac:dyDescent="0.2">
      <c r="A218" s="203" t="s">
        <v>2909</v>
      </c>
      <c r="B218" s="285" t="s">
        <v>2910</v>
      </c>
      <c r="C218" s="285" t="s">
        <v>422</v>
      </c>
      <c r="D218" s="285" t="s">
        <v>2911</v>
      </c>
      <c r="E218" s="285" t="s">
        <v>2373</v>
      </c>
      <c r="F218" s="285" t="s">
        <v>2374</v>
      </c>
      <c r="G218" s="285" t="s">
        <v>2912</v>
      </c>
      <c r="H218" s="285" t="s">
        <v>2913</v>
      </c>
      <c r="I218" s="285" t="s">
        <v>2914</v>
      </c>
      <c r="J218" s="285" t="s">
        <v>424</v>
      </c>
      <c r="K218" s="285" t="s">
        <v>2914</v>
      </c>
      <c r="L218" s="286">
        <v>421903820974</v>
      </c>
      <c r="M218" s="285" t="s">
        <v>2915</v>
      </c>
      <c r="N218" s="285"/>
      <c r="O218" s="285"/>
      <c r="P218" s="285"/>
    </row>
    <row r="219" spans="1:16" ht="12.75" x14ac:dyDescent="0.2">
      <c r="A219" s="203" t="s">
        <v>2080</v>
      </c>
      <c r="B219" s="285" t="s">
        <v>2081</v>
      </c>
      <c r="C219" s="285" t="s">
        <v>422</v>
      </c>
      <c r="D219" s="285" t="s">
        <v>2082</v>
      </c>
      <c r="E219" s="285" t="s">
        <v>2083</v>
      </c>
      <c r="F219" s="285" t="s">
        <v>2084</v>
      </c>
      <c r="G219" s="313" t="s">
        <v>2085</v>
      </c>
      <c r="H219" s="285" t="s">
        <v>2086</v>
      </c>
      <c r="I219" s="285" t="s">
        <v>2087</v>
      </c>
      <c r="J219" s="285" t="s">
        <v>424</v>
      </c>
      <c r="K219" s="285" t="s">
        <v>2088</v>
      </c>
      <c r="L219" s="286">
        <v>421911466881</v>
      </c>
      <c r="M219" s="285" t="s">
        <v>2089</v>
      </c>
      <c r="N219" s="285"/>
      <c r="O219" s="285"/>
      <c r="P219" s="285"/>
    </row>
    <row r="220" spans="1:16" ht="12.75" x14ac:dyDescent="0.2">
      <c r="A220" s="203" t="s">
        <v>2090</v>
      </c>
      <c r="B220" s="285" t="s">
        <v>2091</v>
      </c>
      <c r="C220" s="285" t="s">
        <v>422</v>
      </c>
      <c r="D220" s="285" t="s">
        <v>2092</v>
      </c>
      <c r="E220" s="285" t="s">
        <v>2093</v>
      </c>
      <c r="F220" s="285" t="s">
        <v>2094</v>
      </c>
      <c r="G220" s="313" t="s">
        <v>2095</v>
      </c>
      <c r="H220" s="285" t="s">
        <v>2096</v>
      </c>
      <c r="I220" s="285" t="s">
        <v>2097</v>
      </c>
      <c r="J220" s="285" t="s">
        <v>424</v>
      </c>
      <c r="K220" s="285" t="s">
        <v>2097</v>
      </c>
      <c r="L220" s="286">
        <v>421904435321</v>
      </c>
      <c r="M220" s="285" t="s">
        <v>2098</v>
      </c>
      <c r="N220" s="285"/>
      <c r="O220" s="285"/>
      <c r="P220" s="285"/>
    </row>
    <row r="221" spans="1:16" ht="12.75" x14ac:dyDescent="0.2">
      <c r="A221" s="203" t="s">
        <v>2099</v>
      </c>
      <c r="B221" s="285" t="s">
        <v>2100</v>
      </c>
      <c r="C221" s="285" t="s">
        <v>422</v>
      </c>
      <c r="D221" s="285" t="s">
        <v>2101</v>
      </c>
      <c r="E221" s="285" t="s">
        <v>2102</v>
      </c>
      <c r="F221" s="285" t="s">
        <v>2103</v>
      </c>
      <c r="G221" s="313" t="s">
        <v>2104</v>
      </c>
      <c r="H221" s="285" t="s">
        <v>2105</v>
      </c>
      <c r="I221" s="285" t="s">
        <v>2106</v>
      </c>
      <c r="J221" s="285" t="s">
        <v>424</v>
      </c>
      <c r="K221" s="285" t="s">
        <v>2107</v>
      </c>
      <c r="L221" s="286">
        <v>421910690922</v>
      </c>
      <c r="M221" s="285" t="s">
        <v>2108</v>
      </c>
      <c r="N221" s="285"/>
      <c r="O221" s="285"/>
      <c r="P221" s="285"/>
    </row>
    <row r="222" spans="1:16" x14ac:dyDescent="0.2">
      <c r="A222" s="203" t="s">
        <v>2916</v>
      </c>
      <c r="B222" s="285" t="s">
        <v>2917</v>
      </c>
      <c r="C222" s="285" t="s">
        <v>422</v>
      </c>
      <c r="D222" s="285" t="s">
        <v>2918</v>
      </c>
      <c r="E222" s="285" t="s">
        <v>433</v>
      </c>
      <c r="F222" s="285" t="s">
        <v>434</v>
      </c>
      <c r="G222" s="285" t="s">
        <v>2919</v>
      </c>
      <c r="H222" s="285" t="s">
        <v>2920</v>
      </c>
      <c r="I222" s="285" t="s">
        <v>2921</v>
      </c>
      <c r="J222" s="285" t="s">
        <v>424</v>
      </c>
      <c r="K222" s="285" t="s">
        <v>2922</v>
      </c>
      <c r="L222" s="286">
        <v>421905644686</v>
      </c>
      <c r="M222" s="285" t="s">
        <v>2923</v>
      </c>
      <c r="N222" s="285"/>
      <c r="O222" s="285"/>
      <c r="P222" s="285"/>
    </row>
    <row r="223" spans="1:16" x14ac:dyDescent="0.2">
      <c r="A223" s="203" t="s">
        <v>2924</v>
      </c>
      <c r="B223" s="285" t="s">
        <v>2925</v>
      </c>
      <c r="C223" s="285" t="s">
        <v>422</v>
      </c>
      <c r="D223" s="285" t="s">
        <v>2926</v>
      </c>
      <c r="E223" s="285" t="s">
        <v>2927</v>
      </c>
      <c r="F223" s="285" t="s">
        <v>2928</v>
      </c>
      <c r="G223" s="285" t="s">
        <v>2929</v>
      </c>
      <c r="H223" s="285" t="s">
        <v>2930</v>
      </c>
      <c r="I223" s="285" t="s">
        <v>2931</v>
      </c>
      <c r="J223" s="285" t="s">
        <v>2932</v>
      </c>
      <c r="K223" s="285" t="s">
        <v>2931</v>
      </c>
      <c r="L223" s="286">
        <v>421908729128</v>
      </c>
      <c r="M223" s="285" t="s">
        <v>2933</v>
      </c>
      <c r="N223" s="285"/>
      <c r="O223" s="285"/>
      <c r="P223" s="285"/>
    </row>
    <row r="224" spans="1:16" x14ac:dyDescent="0.2">
      <c r="A224" s="203" t="s">
        <v>2109</v>
      </c>
      <c r="B224" s="285" t="s">
        <v>2110</v>
      </c>
      <c r="C224" s="285" t="s">
        <v>422</v>
      </c>
      <c r="D224" s="285" t="s">
        <v>2111</v>
      </c>
      <c r="E224" s="285" t="s">
        <v>2112</v>
      </c>
      <c r="F224" s="285" t="s">
        <v>2113</v>
      </c>
      <c r="G224" s="285" t="s">
        <v>2934</v>
      </c>
      <c r="H224" s="285" t="s">
        <v>2114</v>
      </c>
      <c r="I224" s="285" t="s">
        <v>2935</v>
      </c>
      <c r="J224" s="285" t="s">
        <v>2936</v>
      </c>
      <c r="K224" s="285" t="s">
        <v>2115</v>
      </c>
      <c r="L224" s="286">
        <v>421903543319</v>
      </c>
      <c r="M224" s="285" t="s">
        <v>2937</v>
      </c>
      <c r="N224" s="285"/>
      <c r="O224" s="285"/>
      <c r="P224" s="285"/>
    </row>
    <row r="225" spans="1:16" ht="12.75" x14ac:dyDescent="0.2">
      <c r="A225" s="203" t="s">
        <v>2116</v>
      </c>
      <c r="B225" s="285" t="s">
        <v>2117</v>
      </c>
      <c r="C225" s="285" t="s">
        <v>422</v>
      </c>
      <c r="D225" s="285" t="s">
        <v>2118</v>
      </c>
      <c r="E225" s="285" t="s">
        <v>2119</v>
      </c>
      <c r="F225" s="285" t="s">
        <v>2120</v>
      </c>
      <c r="G225" s="313" t="s">
        <v>2121</v>
      </c>
      <c r="H225" s="285" t="s">
        <v>2122</v>
      </c>
      <c r="I225" s="285" t="s">
        <v>2123</v>
      </c>
      <c r="J225" s="285" t="s">
        <v>424</v>
      </c>
      <c r="K225" s="285" t="s">
        <v>2123</v>
      </c>
      <c r="L225" s="286">
        <v>421904823578</v>
      </c>
      <c r="M225" s="285" t="s">
        <v>2124</v>
      </c>
      <c r="N225" s="285"/>
      <c r="O225" s="285"/>
      <c r="P225" s="285"/>
    </row>
    <row r="226" spans="1:16" x14ac:dyDescent="0.2">
      <c r="A226" s="203" t="s">
        <v>2938</v>
      </c>
      <c r="B226" s="285" t="s">
        <v>2939</v>
      </c>
      <c r="C226" s="285" t="s">
        <v>422</v>
      </c>
      <c r="D226" s="285" t="s">
        <v>2940</v>
      </c>
      <c r="E226" s="285" t="s">
        <v>2941</v>
      </c>
      <c r="F226" s="285" t="s">
        <v>2942</v>
      </c>
      <c r="G226" s="285" t="s">
        <v>2943</v>
      </c>
      <c r="H226" s="285" t="s">
        <v>2944</v>
      </c>
      <c r="I226" s="285" t="s">
        <v>2945</v>
      </c>
      <c r="J226" s="285" t="s">
        <v>426</v>
      </c>
      <c r="K226" s="285" t="s">
        <v>2945</v>
      </c>
      <c r="L226" s="286">
        <v>421915740248</v>
      </c>
      <c r="M226" s="285" t="s">
        <v>2946</v>
      </c>
      <c r="N226" s="285"/>
      <c r="O226" s="285"/>
      <c r="P226" s="285"/>
    </row>
    <row r="227" spans="1:16" x14ac:dyDescent="0.2">
      <c r="A227" s="198" t="s">
        <v>985</v>
      </c>
      <c r="B227" s="199" t="s">
        <v>986</v>
      </c>
      <c r="C227" s="200" t="s">
        <v>422</v>
      </c>
      <c r="D227" s="199" t="s">
        <v>2125</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2126</v>
      </c>
      <c r="B228" s="285" t="s">
        <v>2127</v>
      </c>
      <c r="C228" s="285" t="s">
        <v>422</v>
      </c>
      <c r="D228" s="285" t="s">
        <v>2128</v>
      </c>
      <c r="E228" s="285" t="s">
        <v>429</v>
      </c>
      <c r="F228" s="285" t="s">
        <v>436</v>
      </c>
      <c r="G228" s="313" t="s">
        <v>2129</v>
      </c>
      <c r="H228" s="285" t="s">
        <v>2130</v>
      </c>
      <c r="I228" s="285" t="s">
        <v>1996</v>
      </c>
      <c r="J228" s="285" t="s">
        <v>426</v>
      </c>
      <c r="K228" s="285" t="s">
        <v>1996</v>
      </c>
      <c r="L228" s="286">
        <v>421905706999</v>
      </c>
      <c r="M228" s="285" t="s">
        <v>2131</v>
      </c>
      <c r="N228" s="285"/>
      <c r="O228" s="285"/>
      <c r="P228" s="285"/>
    </row>
    <row r="229" spans="1:16" ht="12.75" x14ac:dyDescent="0.2">
      <c r="A229" s="203" t="s">
        <v>2132</v>
      </c>
      <c r="B229" s="285" t="s">
        <v>2133</v>
      </c>
      <c r="C229" s="285" t="s">
        <v>422</v>
      </c>
      <c r="D229" s="285" t="s">
        <v>2134</v>
      </c>
      <c r="E229" s="285" t="s">
        <v>433</v>
      </c>
      <c r="F229" s="285" t="s">
        <v>434</v>
      </c>
      <c r="G229" s="313" t="s">
        <v>2135</v>
      </c>
      <c r="H229" s="285" t="s">
        <v>2947</v>
      </c>
      <c r="I229" s="285" t="s">
        <v>2136</v>
      </c>
      <c r="J229" s="285" t="s">
        <v>424</v>
      </c>
      <c r="K229" s="285" t="s">
        <v>2136</v>
      </c>
      <c r="L229" s="286">
        <v>421918560175</v>
      </c>
      <c r="M229" s="285" t="s">
        <v>2137</v>
      </c>
      <c r="N229" s="285"/>
      <c r="O229" s="285"/>
      <c r="P229" s="285"/>
    </row>
    <row r="230" spans="1:16" x14ac:dyDescent="0.2">
      <c r="A230" s="203" t="s">
        <v>2948</v>
      </c>
      <c r="B230" s="285" t="s">
        <v>2949</v>
      </c>
      <c r="C230" s="285" t="s">
        <v>422</v>
      </c>
      <c r="D230" s="285" t="s">
        <v>2950</v>
      </c>
      <c r="E230" s="285" t="s">
        <v>2951</v>
      </c>
      <c r="F230" s="285" t="s">
        <v>2952</v>
      </c>
      <c r="G230" s="285" t="s">
        <v>2953</v>
      </c>
      <c r="H230" s="285" t="s">
        <v>2954</v>
      </c>
      <c r="I230" s="285" t="s">
        <v>2955</v>
      </c>
      <c r="J230" s="285" t="s">
        <v>2522</v>
      </c>
      <c r="K230" s="285" t="s">
        <v>2955</v>
      </c>
      <c r="L230" s="286">
        <v>421905892235</v>
      </c>
      <c r="M230" s="285" t="s">
        <v>2956</v>
      </c>
      <c r="N230" s="285"/>
      <c r="O230" s="285"/>
      <c r="P230" s="285"/>
    </row>
    <row r="231" spans="1:16" x14ac:dyDescent="0.2">
      <c r="A231" s="203" t="s">
        <v>2957</v>
      </c>
      <c r="B231" s="285" t="s">
        <v>2958</v>
      </c>
      <c r="C231" s="285" t="s">
        <v>422</v>
      </c>
      <c r="D231" s="285" t="s">
        <v>2959</v>
      </c>
      <c r="E231" s="285" t="s">
        <v>429</v>
      </c>
      <c r="F231" s="285" t="s">
        <v>1920</v>
      </c>
      <c r="G231" s="285" t="s">
        <v>2960</v>
      </c>
      <c r="H231" s="285" t="s">
        <v>2961</v>
      </c>
      <c r="I231" s="285" t="s">
        <v>2962</v>
      </c>
      <c r="J231" s="285" t="s">
        <v>2522</v>
      </c>
      <c r="K231" s="285" t="s">
        <v>2962</v>
      </c>
      <c r="L231" s="286">
        <v>421905491171</v>
      </c>
      <c r="M231" s="285" t="s">
        <v>2963</v>
      </c>
      <c r="N231" s="285"/>
      <c r="O231" s="285"/>
      <c r="P231" s="285"/>
    </row>
    <row r="232" spans="1:16" x14ac:dyDescent="0.2">
      <c r="A232" s="203" t="s">
        <v>2964</v>
      </c>
      <c r="B232" s="285" t="s">
        <v>2965</v>
      </c>
      <c r="C232" s="285" t="s">
        <v>422</v>
      </c>
      <c r="D232" s="285" t="s">
        <v>2966</v>
      </c>
      <c r="E232" s="285" t="s">
        <v>1766</v>
      </c>
      <c r="F232" s="285" t="s">
        <v>1767</v>
      </c>
      <c r="G232" s="285" t="s">
        <v>2967</v>
      </c>
      <c r="H232" s="285" t="s">
        <v>2968</v>
      </c>
      <c r="I232" s="285" t="s">
        <v>2969</v>
      </c>
      <c r="J232" s="285" t="s">
        <v>424</v>
      </c>
      <c r="K232" s="285" t="s">
        <v>2969</v>
      </c>
      <c r="L232" s="286">
        <v>421905731109</v>
      </c>
      <c r="M232" s="285" t="s">
        <v>2970</v>
      </c>
      <c r="N232" s="285"/>
      <c r="O232" s="285"/>
      <c r="P232" s="285"/>
    </row>
    <row r="233" spans="1:16" ht="12.75" x14ac:dyDescent="0.2">
      <c r="A233" s="203" t="s">
        <v>2138</v>
      </c>
      <c r="B233" s="285" t="s">
        <v>2139</v>
      </c>
      <c r="C233" s="285" t="s">
        <v>422</v>
      </c>
      <c r="D233" s="285" t="s">
        <v>2140</v>
      </c>
      <c r="E233" s="285" t="s">
        <v>435</v>
      </c>
      <c r="F233" s="285" t="s">
        <v>493</v>
      </c>
      <c r="G233" s="313" t="s">
        <v>2141</v>
      </c>
      <c r="H233" s="285" t="s">
        <v>2142</v>
      </c>
      <c r="I233" s="285" t="s">
        <v>2143</v>
      </c>
      <c r="J233" s="285" t="s">
        <v>426</v>
      </c>
      <c r="K233" s="285" t="s">
        <v>2144</v>
      </c>
      <c r="L233" s="286">
        <v>421915867076</v>
      </c>
      <c r="M233" s="285" t="s">
        <v>2145</v>
      </c>
      <c r="N233" s="285"/>
      <c r="O233" s="285"/>
      <c r="P233" s="285"/>
    </row>
    <row r="234" spans="1:16" x14ac:dyDescent="0.2">
      <c r="A234" s="203" t="s">
        <v>2971</v>
      </c>
      <c r="B234" s="285" t="s">
        <v>2972</v>
      </c>
      <c r="C234" s="285" t="s">
        <v>422</v>
      </c>
      <c r="D234" s="285" t="s">
        <v>2973</v>
      </c>
      <c r="E234" s="285" t="s">
        <v>2974</v>
      </c>
      <c r="F234" s="285" t="s">
        <v>2975</v>
      </c>
      <c r="G234" s="285" t="s">
        <v>2976</v>
      </c>
      <c r="H234" s="285" t="s">
        <v>2977</v>
      </c>
      <c r="I234" s="285" t="s">
        <v>2978</v>
      </c>
      <c r="J234" s="285" t="s">
        <v>424</v>
      </c>
      <c r="K234" s="285" t="s">
        <v>2978</v>
      </c>
      <c r="L234" s="286">
        <v>421905417209</v>
      </c>
      <c r="M234" s="285" t="s">
        <v>2979</v>
      </c>
      <c r="N234" s="285"/>
      <c r="O234" s="285"/>
      <c r="P234" s="285"/>
    </row>
    <row r="235" spans="1:16" x14ac:dyDescent="0.2">
      <c r="A235" s="198" t="s">
        <v>992</v>
      </c>
      <c r="B235" s="199" t="s">
        <v>993</v>
      </c>
      <c r="C235" s="200" t="s">
        <v>422</v>
      </c>
      <c r="D235" s="199" t="s">
        <v>2146</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2147</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2148</v>
      </c>
      <c r="B239" s="285" t="s">
        <v>2149</v>
      </c>
      <c r="C239" s="285" t="s">
        <v>422</v>
      </c>
      <c r="D239" s="285" t="s">
        <v>2150</v>
      </c>
      <c r="E239" s="285" t="s">
        <v>423</v>
      </c>
      <c r="F239" s="285" t="s">
        <v>816</v>
      </c>
      <c r="G239" s="285" t="s">
        <v>2151</v>
      </c>
      <c r="H239" s="285" t="s">
        <v>2152</v>
      </c>
      <c r="I239" s="285" t="s">
        <v>2153</v>
      </c>
      <c r="J239" s="285" t="s">
        <v>426</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2246</v>
      </c>
      <c r="B2" s="204" t="str">
        <f>VLOOKUP(A2,Adr!A:B,2,FALSE)</f>
        <v>"BigHugGym"</v>
      </c>
      <c r="C2" s="185" t="s">
        <v>2988</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1775</v>
      </c>
      <c r="B67" s="204" t="str">
        <f>VLOOKUP(A67,Adr!A:B,2,FALSE)</f>
        <v>Klub plaveckých športov Nereus Žilina, o. z.</v>
      </c>
      <c r="C67" s="185" t="s">
        <v>2199</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1783</v>
      </c>
      <c r="B68" s="204" t="str">
        <f>VLOOKUP(A68,Adr!A:B,2,FALSE)</f>
        <v>Klub sálového futbalu Športový klub Prednádražie Trnava</v>
      </c>
      <c r="C68" s="196" t="s">
        <v>2200</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1791</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1835</v>
      </c>
      <c r="B94" s="204" t="str">
        <f>VLOOKUP(A94,Adr!A:B,2,FALSE)</f>
        <v>Philosophers Nitra</v>
      </c>
      <c r="C94" s="196" t="s">
        <v>2156</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1494</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1495</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1496</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1497</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1869</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1468</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1498</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2157</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2158</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2159</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2160</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2161</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1499</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2162</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1891</v>
      </c>
      <c r="B135" s="204" t="str">
        <f>VLOOKUP(A135,Adr!A:B,2,FALSE)</f>
        <v>SLOVENSKÁ CYKLOTRIALOVÁ ÚNIA</v>
      </c>
      <c r="C135" s="196" t="s">
        <v>2233</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1900</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1900</v>
      </c>
      <c r="B137" s="204" t="str">
        <f>VLOOKUP(A137,Adr!A:B,2,FALSE)</f>
        <v>Slovenská Escrima Wing Tsun Organizácia (SEWTO)</v>
      </c>
      <c r="C137" s="185" t="s">
        <v>2988</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1910</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1910</v>
      </c>
      <c r="B139" s="204" t="str">
        <f>VLOOKUP(A139,Adr!A:B,2,FALSE)</f>
        <v>Slovenská federácia karate a bojových umení</v>
      </c>
      <c r="C139" s="185" t="s">
        <v>2988</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1910</v>
      </c>
      <c r="B140" s="204" t="str">
        <f>VLOOKUP(A140,Adr!A:B,2,FALSE)</f>
        <v>Slovenská federácia karate a bojových umení</v>
      </c>
      <c r="C140" s="190" t="s">
        <v>2207</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1917</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1469</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1500</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2208</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2163</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2209</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1928</v>
      </c>
      <c r="B150" s="204" t="str">
        <f>VLOOKUP(A150,Adr!A:B,2,FALSE)</f>
        <v>Slovenská hokejbalová únia</v>
      </c>
      <c r="C150" s="185" t="s">
        <v>2233</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1928</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1928</v>
      </c>
      <c r="B152" s="204" t="str">
        <f>VLOOKUP(A152,Adr!A:B,2,FALSE)</f>
        <v>Slovenská hokejbalová únia</v>
      </c>
      <c r="C152" s="197" t="s">
        <v>2210</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1501</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1502</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1503</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1504</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1505</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1506</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1507</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1508</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1509</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1510</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1511</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1512</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1513</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1514</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1515</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1516</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2164</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1517</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1518</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1519</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1520</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1521</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1522</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2165</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1523</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1524</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1525</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1526</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1527</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1528</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1529</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1530</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1531</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1532</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1533</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1534</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1535</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1536</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1537</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1538</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1936</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1539</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1540</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1541</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1415</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1945</v>
      </c>
      <c r="B204" s="204" t="str">
        <f>VLOOKUP(A204,Adr!A:B,2,FALSE)</f>
        <v>SLOVENSKÁ PADELOVÁ ASOCIÁCIA</v>
      </c>
      <c r="C204" s="196" t="s">
        <v>2233</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1542</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1543</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1544</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1545</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1546</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1547</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1548</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1549</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1550</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1551</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1552</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1553</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1554</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1555</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1470</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1556</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1557</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1558</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1559</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2166</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1560</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1561</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2167</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1566</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1562</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1563</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1564</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1565</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1567</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1953</v>
      </c>
      <c r="B242" s="204" t="str">
        <f>VLOOKUP(A242,Adr!A:B,2,FALSE)</f>
        <v>Slovenský bežecký spolok</v>
      </c>
      <c r="C242" s="196" t="s">
        <v>2229</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1423</v>
      </c>
      <c r="B247" s="204" t="str">
        <f>VLOOKUP(A247,Adr!A:B,2,FALSE)</f>
        <v>Slovenský cykloklub</v>
      </c>
      <c r="C247" s="169" t="s">
        <v>1667</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1471</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1568</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1569</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2988</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1964</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2707</v>
      </c>
      <c r="B259" s="204" t="str">
        <f>VLOOKUP(A259,Adr!A:B,2,FALSE)</f>
        <v>Slovenský korfbalový klub "Dolphins" Prievidza</v>
      </c>
      <c r="C259" s="185" t="s">
        <v>2988</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1570</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1571</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2168</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2230</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1479</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1433</v>
      </c>
      <c r="B269" s="204" t="str">
        <f>VLOOKUP(A269,Adr!A:B,2,FALSE)</f>
        <v>Slovenský paralympijský výbor</v>
      </c>
      <c r="C269" s="196" t="s">
        <v>1465</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1433</v>
      </c>
      <c r="B270" s="204" t="str">
        <f>VLOOKUP(A270,Adr!A:B,2,FALSE)</f>
        <v>Slovenský paralympijský výbor</v>
      </c>
      <c r="C270" s="196" t="s">
        <v>1572</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1433</v>
      </c>
      <c r="B271" s="204" t="str">
        <f>VLOOKUP(A271,Adr!A:B,2,FALSE)</f>
        <v>Slovenský paralympijský výbor</v>
      </c>
      <c r="C271" s="196" t="s">
        <v>1573</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1433</v>
      </c>
      <c r="B272" s="204" t="str">
        <f>VLOOKUP(A272,Adr!A:B,2,FALSE)</f>
        <v>Slovenský paralympijský výbor</v>
      </c>
      <c r="C272" s="185" t="s">
        <v>2169</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1433</v>
      </c>
      <c r="B273" s="204" t="str">
        <f>VLOOKUP(A273,Adr!A:B,2,FALSE)</f>
        <v>Slovenský paralympijský výbor</v>
      </c>
      <c r="C273" s="169" t="s">
        <v>1574</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1433</v>
      </c>
      <c r="B274" s="204" t="str">
        <f>VLOOKUP(A274,Adr!A:B,2,FALSE)</f>
        <v>Slovenský paralympijský výbor</v>
      </c>
      <c r="C274" s="185" t="s">
        <v>1575</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1433</v>
      </c>
      <c r="B275" s="204" t="str">
        <f>VLOOKUP(A275,Adr!A:B,2,FALSE)</f>
        <v>Slovenský paralympijský výbor</v>
      </c>
      <c r="C275" s="196" t="s">
        <v>1576</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1433</v>
      </c>
      <c r="B276" s="204" t="str">
        <f>VLOOKUP(A276,Adr!A:B,2,FALSE)</f>
        <v>Slovenský paralympijský výbor</v>
      </c>
      <c r="C276" s="185" t="s">
        <v>1577</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1433</v>
      </c>
      <c r="B277" s="204" t="str">
        <f>VLOOKUP(A277,Adr!A:B,2,FALSE)</f>
        <v>Slovenský paralympijský výbor</v>
      </c>
      <c r="C277" s="169" t="s">
        <v>2170</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1433</v>
      </c>
      <c r="B278" s="204" t="str">
        <f>VLOOKUP(A278,Adr!A:B,2,FALSE)</f>
        <v>Slovenský paralympijský výbor</v>
      </c>
      <c r="C278" s="185" t="s">
        <v>1578</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1433</v>
      </c>
      <c r="B279" s="204" t="str">
        <f>VLOOKUP(A279,Adr!A:B,2,FALSE)</f>
        <v>Slovenský paralympijský výbor</v>
      </c>
      <c r="C279" s="196" t="s">
        <v>1579</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1433</v>
      </c>
      <c r="B280" s="204" t="str">
        <f>VLOOKUP(A280,Adr!A:B,2,FALSE)</f>
        <v>Slovenský paralympijský výbor</v>
      </c>
      <c r="C280" s="185" t="s">
        <v>2231</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1433</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2712</v>
      </c>
      <c r="B282" s="204" t="str">
        <f>VLOOKUP(A282,Adr!A:B,2,FALSE)</f>
        <v>Slovenský rybársky zväz</v>
      </c>
      <c r="C282" s="185" t="s">
        <v>2988</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1580</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2171</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2172</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1581</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1582</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2173</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1583</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2232</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2982</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1584</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1585</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1586</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1587</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1588</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2983</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2984</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1589</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2985</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1590</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2986</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1591</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1592</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2174</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2175</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1593</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1594</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1595</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2211</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1472</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2212</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1596</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2176</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1597</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1598</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1599</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1600</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1601</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1602</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1603</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1473</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1604</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1605</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1606</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1607</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2177</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1608</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1609</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1610</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2178</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1611</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1612</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1613</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1474</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1618</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1614</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2179</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1615</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2180</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2181</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1616</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1617</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2182</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1475</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1619</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1620</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1621</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1622</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1623</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1624</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1625</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1626</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1665</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2989</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2989</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1973</v>
      </c>
      <c r="B372" s="204" t="str">
        <f>VLOOKUP(A372,Adr!A:B,2,FALSE)</f>
        <v>Slovenský zväz hasičského športu</v>
      </c>
      <c r="C372" s="185" t="s">
        <v>2233</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1980</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1980</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1627</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1628</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1629</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1630</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1631</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1632</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1633</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1476</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1634</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2987</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2213</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1635</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1636</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2235</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2214</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1991</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1998</v>
      </c>
      <c r="B401" s="204" t="str">
        <f>VLOOKUP(A401,Adr!A:B,2,FALSE)</f>
        <v>Slovenský zväz rádioamatérov</v>
      </c>
      <c r="C401" s="197" t="s">
        <v>2233</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2183</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2184</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2185</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1445</v>
      </c>
      <c r="B407" s="204" t="str">
        <f>VLOOKUP(A407,Adr!A:B,2,FALSE)</f>
        <v>Slovenský zväz športovcov s mentálnym postihnutím</v>
      </c>
      <c r="C407" s="185" t="s">
        <v>1466</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2007</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1451</v>
      </c>
      <c r="B412" s="204" t="str">
        <f>VLOOKUP(A412,Adr!A:B,2,FALSE)</f>
        <v>Slovenský zväz telesne postihnutých športovcov</v>
      </c>
      <c r="C412" s="169" t="s">
        <v>1467</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1451</v>
      </c>
      <c r="B413" s="204" t="str">
        <f>VLOOKUP(A413,Adr!A:B,2,FALSE)</f>
        <v>Slovenský zväz telesne postihnutých športovcov</v>
      </c>
      <c r="C413" s="185" t="s">
        <v>1637</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1451</v>
      </c>
      <c r="B414" s="204" t="str">
        <f>VLOOKUP(A414,Adr!A:B,2,FALSE)</f>
        <v>Slovenský zväz telesne postihnutých športovcov</v>
      </c>
      <c r="C414" s="197" t="s">
        <v>1638</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1451</v>
      </c>
      <c r="B415" s="204" t="str">
        <f>VLOOKUP(A415,Adr!A:B,2,FALSE)</f>
        <v>Slovenský zväz telesne postihnutých športovcov</v>
      </c>
      <c r="C415" s="196" t="s">
        <v>1639</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1451</v>
      </c>
      <c r="B416" s="204" t="str">
        <f>VLOOKUP(A416,Adr!A:B,2,FALSE)</f>
        <v>Slovenský zväz telesne postihnutých športovcov</v>
      </c>
      <c r="C416" s="185" t="s">
        <v>1640</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1451</v>
      </c>
      <c r="B417" s="204" t="str">
        <f>VLOOKUP(A417,Adr!A:B,2,FALSE)</f>
        <v>Slovenský zväz telesne postihnutých športovcov</v>
      </c>
      <c r="C417" s="196" t="s">
        <v>2186</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1451</v>
      </c>
      <c r="B418" s="204" t="str">
        <f>VLOOKUP(A418,Adr!A:B,2,FALSE)</f>
        <v>Slovenský zväz telesne postihnutých športovcov</v>
      </c>
      <c r="C418" s="190" t="s">
        <v>2187</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1451</v>
      </c>
      <c r="B419" s="204" t="str">
        <f>VLOOKUP(A419,Adr!A:B,2,FALSE)</f>
        <v>Slovenský zväz telesne postihnutých športovcov</v>
      </c>
      <c r="C419" s="185" t="s">
        <v>2188</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1451</v>
      </c>
      <c r="B420" s="204" t="str">
        <f>VLOOKUP(A420,Adr!A:B,2,FALSE)</f>
        <v>Slovenský zväz telesne postihnutých športovcov</v>
      </c>
      <c r="C420" s="196" t="s">
        <v>1641</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1451</v>
      </c>
      <c r="B421" s="204" t="str">
        <f>VLOOKUP(A421,Adr!A:B,2,FALSE)</f>
        <v>Slovenský zväz telesne postihnutých športovcov</v>
      </c>
      <c r="C421" s="196" t="s">
        <v>1642</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1451</v>
      </c>
      <c r="B422" s="204" t="str">
        <f>VLOOKUP(A422,Adr!A:B,2,FALSE)</f>
        <v>Slovenský zväz telesne postihnutých športovcov</v>
      </c>
      <c r="C422" s="185" t="s">
        <v>1643</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1451</v>
      </c>
      <c r="B423" s="204" t="str">
        <f>VLOOKUP(A423,Adr!A:B,2,FALSE)</f>
        <v>Slovenský zväz telesne postihnutých športovcov</v>
      </c>
      <c r="C423" s="185" t="s">
        <v>1644</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1451</v>
      </c>
      <c r="B424" s="204" t="str">
        <f>VLOOKUP(A424,Adr!A:B,2,FALSE)</f>
        <v>Slovenský zväz telesne postihnutých športovcov</v>
      </c>
      <c r="C424" s="196" t="s">
        <v>1645</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1451</v>
      </c>
      <c r="B425" s="204" t="str">
        <f>VLOOKUP(A425,Adr!A:B,2,FALSE)</f>
        <v>Slovenský zväz telesne postihnutých športovcov</v>
      </c>
      <c r="C425" s="185" t="s">
        <v>1646</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1451</v>
      </c>
      <c r="B426" s="204" t="str">
        <f>VLOOKUP(A426,Adr!A:B,2,FALSE)</f>
        <v>Slovenský zväz telesne postihnutých športovcov</v>
      </c>
      <c r="C426" s="185" t="s">
        <v>1647</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1451</v>
      </c>
      <c r="B427" s="204" t="str">
        <f>VLOOKUP(A427,Adr!A:B,2,FALSE)</f>
        <v>Slovenský zväz telesne postihnutých športovcov</v>
      </c>
      <c r="C427" s="196" t="s">
        <v>2189</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1451</v>
      </c>
      <c r="B428" s="204" t="str">
        <f>VLOOKUP(A428,Adr!A:B,2,FALSE)</f>
        <v>Slovenský zväz telesne postihnutých športovcov</v>
      </c>
      <c r="C428" s="190" t="s">
        <v>1648</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1451</v>
      </c>
      <c r="B429" s="204" t="str">
        <f>VLOOKUP(A429,Adr!A:B,2,FALSE)</f>
        <v>Slovenský zväz telesne postihnutých športovcov</v>
      </c>
      <c r="C429" s="185" t="s">
        <v>1649</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1451</v>
      </c>
      <c r="B430" s="204" t="str">
        <f>VLOOKUP(A430,Adr!A:B,2,FALSE)</f>
        <v>Slovenský zväz telesne postihnutých športovcov</v>
      </c>
      <c r="C430" s="196" t="s">
        <v>1650</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1451</v>
      </c>
      <c r="B431" s="204" t="str">
        <f>VLOOKUP(A431,Adr!A:B,2,FALSE)</f>
        <v>Slovenský zväz telesne postihnutých športovcov</v>
      </c>
      <c r="C431" s="196" t="s">
        <v>1651</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1451</v>
      </c>
      <c r="B432" s="204" t="str">
        <f>VLOOKUP(A432,Adr!A:B,2,FALSE)</f>
        <v>Slovenský zväz telesne postihnutých športovcov</v>
      </c>
      <c r="C432" s="196" t="s">
        <v>2190</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1451</v>
      </c>
      <c r="B433" s="204" t="str">
        <f>VLOOKUP(A433,Adr!A:B,2,FALSE)</f>
        <v>Slovenský zväz telesne postihnutých športovcov</v>
      </c>
      <c r="C433" s="190" t="s">
        <v>1652</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1451</v>
      </c>
      <c r="B434" s="204" t="str">
        <f>VLOOKUP(A434,Adr!A:B,2,FALSE)</f>
        <v>Slovenský zväz telesne postihnutých športovcov</v>
      </c>
      <c r="C434" s="190" t="s">
        <v>1653</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1451</v>
      </c>
      <c r="B435" s="204" t="str">
        <f>VLOOKUP(A435,Adr!A:B,2,FALSE)</f>
        <v>Slovenský zväz telesne postihnutých športovcov</v>
      </c>
      <c r="C435" s="196" t="s">
        <v>1654</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1451</v>
      </c>
      <c r="B436" s="204" t="str">
        <f>VLOOKUP(A436,Adr!A:B,2,FALSE)</f>
        <v>Slovenský zväz telesne postihnutých športovcov</v>
      </c>
      <c r="C436" s="196" t="s">
        <v>1655</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1451</v>
      </c>
      <c r="B437" s="204" t="str">
        <f>VLOOKUP(A437,Adr!A:B,2,FALSE)</f>
        <v>Slovenský zväz telesne postihnutých športovcov</v>
      </c>
      <c r="C437" s="185" t="s">
        <v>2215</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1656</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2017</v>
      </c>
      <c r="B442" s="204" t="str">
        <f>VLOOKUP(A442,Adr!A:B,2,FALSE)</f>
        <v>Sokolská únia Slovenska</v>
      </c>
      <c r="C442" s="169" t="s">
        <v>2229</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2724</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2735</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2744</v>
      </c>
      <c r="B445" s="204" t="str">
        <f>VLOOKUP(A445,Adr!A:B,2,FALSE)</f>
        <v>Spoločenstvo detí a mládeže (SDM) Domino</v>
      </c>
      <c r="C445" s="185" t="s">
        <v>2988</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2751</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2036</v>
      </c>
      <c r="B447" s="204" t="str">
        <f>VLOOKUP(A447,Adr!A:B,2,FALSE)</f>
        <v>ST Relax</v>
      </c>
      <c r="C447" s="196" t="s">
        <v>2216</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2236</v>
      </c>
      <c r="B448" s="204" t="str">
        <f>VLOOKUP(A448,Adr!A:B,2,FALSE)</f>
        <v>ŠK Hargašova Záhorská Bystrica</v>
      </c>
      <c r="C448" s="185" t="s">
        <v>2244</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2759</v>
      </c>
      <c r="B449" s="204" t="str">
        <f>VLOOKUP(A449,Adr!A:B,2,FALSE)</f>
        <v>ŠK Hornets Košice – mládež o.z.</v>
      </c>
      <c r="C449" s="185" t="s">
        <v>2988</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2766</v>
      </c>
      <c r="B450" s="204" t="str">
        <f>VLOOKUP(A450,Adr!A:B,2,FALSE)</f>
        <v>ŠK JUVENTA Bratislava</v>
      </c>
      <c r="C450" s="169" t="s">
        <v>2988</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2773</v>
      </c>
      <c r="B451" s="204" t="str">
        <f>VLOOKUP(A451,Adr!A:B,2,FALSE)</f>
        <v>ŠK JUVENTA Žilina, o. z.</v>
      </c>
      <c r="C451" s="185" t="s">
        <v>2988</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2780</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2785</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1458</v>
      </c>
      <c r="B454" s="204" t="str">
        <f>VLOOKUP(A454,Adr!A:B,2,FALSE)</f>
        <v>Špeciálne olympiády Slovensko</v>
      </c>
      <c r="C454" s="169" t="s">
        <v>1466</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2793</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2800</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2810</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2819</v>
      </c>
      <c r="B458" s="204" t="str">
        <f>VLOOKUP(A458,Adr!A:B,2,FALSE)</f>
        <v>Športový klub GrandSport</v>
      </c>
      <c r="C458" s="196" t="s">
        <v>2988</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2827</v>
      </c>
      <c r="B459" s="204" t="str">
        <f>VLOOKUP(A459,Adr!A:B,2,FALSE)</f>
        <v>Športový klub HANGAIR o.z.</v>
      </c>
      <c r="C459" s="185" t="s">
        <v>2988</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2835</v>
      </c>
      <c r="B460" s="204" t="str">
        <f>VLOOKUP(A460,Adr!A:B,2,FALSE)</f>
        <v>Športový klub Imet squash klub</v>
      </c>
      <c r="C460" s="196" t="s">
        <v>2988</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2842</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2042</v>
      </c>
      <c r="B462" s="204" t="str">
        <f>VLOOKUP(A462,Adr!A:B,2,FALSE)</f>
        <v>Športový klub polície - ILYO Taekwondo Košice</v>
      </c>
      <c r="C462" s="185" t="s">
        <v>2988</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2042</v>
      </c>
      <c r="B463" s="204" t="str">
        <f>VLOOKUP(A463,Adr!A:B,2,FALSE)</f>
        <v>Športový klub polície - ILYO Taekwondo Košice</v>
      </c>
      <c r="C463" s="185" t="s">
        <v>2217</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2851</v>
      </c>
      <c r="B464" s="204" t="str">
        <f>VLOOKUP(A464,Adr!A:B,2,FALSE)</f>
        <v>Športový klub Real team Trenčín, o.z.</v>
      </c>
      <c r="C464" s="169" t="s">
        <v>2988</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2859</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2049</v>
      </c>
      <c r="B466" s="204" t="str">
        <f>VLOOKUP(A466,Adr!A:B,2,FALSE)</f>
        <v>Športový klub ZEMPLÍN Michalovce - oddiel Judo, o.z.</v>
      </c>
      <c r="C466" s="185" t="s">
        <v>2988</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2049</v>
      </c>
      <c r="B467" s="204" t="str">
        <f>VLOOKUP(A467,Adr!A:B,2,FALSE)</f>
        <v>Športový klub ZEMPLÍN Michalovce - oddiel Judo, o.z.</v>
      </c>
      <c r="C467" s="196" t="s">
        <v>2218</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2866</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2874</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2056</v>
      </c>
      <c r="B470" s="204" t="str">
        <f>VLOOKUP(A470,Adr!A:B,2,FALSE)</f>
        <v>TANEČNÉ CENTRUM CHARIZMA</v>
      </c>
      <c r="C470" s="185" t="s">
        <v>2219</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2065</v>
      </c>
      <c r="B471" s="204" t="str">
        <f>VLOOKUP(A471,Adr!A:B,2,FALSE)</f>
        <v>TANEČNO ŠPORTOVÝ KLUB M+M BRATISLAVA pri ZŠ Ostredková</v>
      </c>
      <c r="C471" s="190" t="s">
        <v>2220</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2882</v>
      </c>
      <c r="B472" s="204" t="str">
        <f>VLOOKUP(A472,Adr!A:B,2,FALSE)</f>
        <v>Tanečný klub Jessy Vavrišovo</v>
      </c>
      <c r="C472" s="169" t="s">
        <v>2988</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2891</v>
      </c>
      <c r="B473" s="204" t="str">
        <f>VLOOKUP(A473,Adr!A:B,2,FALSE)</f>
        <v>Tanečný klub JUMPING</v>
      </c>
      <c r="C473" s="185" t="s">
        <v>2988</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2900</v>
      </c>
      <c r="B474" s="204" t="str">
        <f>VLOOKUP(A474,Adr!A:B,2,FALSE)</f>
        <v>Telovýchovná jednota - Športové kluby Krupina</v>
      </c>
      <c r="C474" s="196" t="s">
        <v>2988</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2072</v>
      </c>
      <c r="B475" s="204" t="str">
        <f>VLOOKUP(A475,Adr!A:B,2,FALSE)</f>
        <v>Telovýchovná jednota DRUŽBA PIEŠŤANY</v>
      </c>
      <c r="C475" s="185" t="s">
        <v>2221</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2909</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2080</v>
      </c>
      <c r="B477" s="204" t="str">
        <f>VLOOKUP(A477,Adr!A:B,2,FALSE)</f>
        <v>Telovýchovná jednota Nižná</v>
      </c>
      <c r="C477" s="196" t="s">
        <v>2222</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2090</v>
      </c>
      <c r="B478" s="204" t="str">
        <f>VLOOKUP(A478,Adr!A:B,2,FALSE)</f>
        <v>Telovýchovná jednota Nohejbalový klub Zalužice</v>
      </c>
      <c r="C478" s="196" t="s">
        <v>2223</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2099</v>
      </c>
      <c r="B479" s="204" t="str">
        <f>VLOOKUP(A479,Adr!A:B,2,FALSE)</f>
        <v>Telovýchovná jednota Roháče Zuberec</v>
      </c>
      <c r="C479" s="196" t="s">
        <v>2224</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2916</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2924</v>
      </c>
      <c r="B481" s="204" t="str">
        <f>VLOOKUP(A481,Adr!A:B,2,FALSE)</f>
        <v>Telovýchovná jednota Sokol Ilava</v>
      </c>
      <c r="C481" s="169" t="s">
        <v>2988</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2109</v>
      </c>
      <c r="B482" s="204" t="str">
        <f>VLOOKUP(A482,Adr!A:B,2,FALSE)</f>
        <v>Telovýchovná jednota Športový klub Podbiel</v>
      </c>
      <c r="C482" s="197" t="s">
        <v>2225</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2116</v>
      </c>
      <c r="B483" s="204" t="str">
        <f>VLOOKUP(A483,Adr!A:B,2,FALSE)</f>
        <v>Telovýchovná jednota Štart, sekcia nevidiacich a slabozrakých športovcov Slovenska 054 01 Levoča</v>
      </c>
      <c r="C483" s="185" t="s">
        <v>2226</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2938</v>
      </c>
      <c r="B484" s="204" t="str">
        <f>VLOOKUP(A484,Adr!A:B,2,FALSE)</f>
        <v>Tenisový klub Hriňová</v>
      </c>
      <c r="C484" s="169" t="s">
        <v>2988</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2126</v>
      </c>
      <c r="B486" s="204" t="str">
        <f>VLOOKUP(A486,Adr!A:B,2,FALSE)</f>
        <v>Trinity Triathlon Team</v>
      </c>
      <c r="C486" s="196" t="s">
        <v>2227</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2132</v>
      </c>
      <c r="B487" s="204" t="str">
        <f>VLOOKUP(A487,Adr!A:B,2,FALSE)</f>
        <v>University Spartacus</v>
      </c>
      <c r="C487" s="185" t="s">
        <v>2156</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2948</v>
      </c>
      <c r="B488" s="204" t="str">
        <f>VLOOKUP(A488,Adr!A:B,2,FALSE)</f>
        <v>Volejbalový klub Rachmaninka Liptovský Mikuláš</v>
      </c>
      <c r="C488" s="196" t="s">
        <v>2988</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2957</v>
      </c>
      <c r="B489" s="204" t="str">
        <f>VLOOKUP(A489,Adr!A:B,2,FALSE)</f>
        <v>Volejbalový klub Slávia UK Bratislava, o.z.</v>
      </c>
      <c r="C489" s="185" t="s">
        <v>2988</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2964</v>
      </c>
      <c r="B490" s="204" t="str">
        <f>VLOOKUP(A490,Adr!A:B,2,FALSE)</f>
        <v>Volejbalový oddiel Hit Trnava</v>
      </c>
      <c r="C490" s="169" t="s">
        <v>2988</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2138</v>
      </c>
      <c r="B491" s="204" t="str">
        <f>VLOOKUP(A491,Adr!A:B,2,FALSE)</f>
        <v>Zápasnícky klub Baník Prievidza, o. z.</v>
      </c>
      <c r="C491" s="196" t="s">
        <v>2228</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2971</v>
      </c>
      <c r="B492" s="204" t="str">
        <f>VLOOKUP(A492,Adr!A:B,2,FALSE)</f>
        <v>Zápasnícky klub Dunajská Streda, o.z.</v>
      </c>
      <c r="C492" s="185" t="s">
        <v>2988</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1657</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1658</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1477</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1659</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1660</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1664</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1661</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1662</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1663</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2148</v>
      </c>
      <c r="B506" s="204" t="str">
        <f>VLOOKUP(A506,Adr!A:B,2,FALSE)</f>
        <v>ZVÄZ ŠPORTOVEJ KYNOLÓGIE SR</v>
      </c>
      <c r="C506" s="169" t="s">
        <v>2233</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3" t="str">
        <f>Spolu!C3&amp;", "&amp;Spolu!C6</f>
        <v>Slovenský zväz psích záprahov, M.R.Štefánika 217, Vranov nad Topľou, 093 01</v>
      </c>
      <c r="B1" s="383"/>
      <c r="C1" s="383"/>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4" t="s">
        <v>1251</v>
      </c>
      <c r="F3" s="385"/>
      <c r="N3" s="137" t="str">
        <f t="shared" si="0"/>
        <v>c - príspevok Slovenskému paralympijskému výboru</v>
      </c>
      <c r="O3" s="137" t="s">
        <v>343</v>
      </c>
      <c r="P3" s="137" t="s">
        <v>344</v>
      </c>
    </row>
    <row r="4" spans="1:16" ht="45.75" customHeight="1" x14ac:dyDescent="0.2">
      <c r="E4" s="385"/>
      <c r="F4" s="385"/>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1668</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6" t="s">
        <v>1263</v>
      </c>
      <c r="B12" s="386"/>
      <c r="C12" s="386"/>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7"/>
      <c r="C14" s="387"/>
      <c r="F14" s="141"/>
      <c r="N14" s="137" t="str">
        <f t="shared" si="0"/>
        <v>n - organizovanie významnej súťaže podľa § 55 ods. 1 písm. b)</v>
      </c>
      <c r="O14" s="137" t="s">
        <v>364</v>
      </c>
      <c r="P14" s="137" t="s">
        <v>1265</v>
      </c>
    </row>
    <row r="15" spans="1:16" ht="32.1" customHeight="1" thickBot="1" x14ac:dyDescent="0.25">
      <c r="A15" s="139" t="s">
        <v>1266</v>
      </c>
      <c r="B15" s="388" t="s">
        <v>1267</v>
      </c>
      <c r="C15" s="389"/>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37818058</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2" t="s">
        <v>1277</v>
      </c>
      <c r="C22" s="382"/>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safkst@gmail.com</cp:lastModifiedBy>
  <cp:revision/>
  <cp:lastPrinted>2026-04-15T10:27:29Z</cp:lastPrinted>
  <dcterms:created xsi:type="dcterms:W3CDTF">2017-02-20T06:20:12Z</dcterms:created>
  <dcterms:modified xsi:type="dcterms:W3CDTF">2026-04-15T10:42:49Z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