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E:\LILU - ZALOHA - EXTERNY DISK\LILU NOTEBOOK - aktuálny priečinok\LILU NOTEBOOK\SZPZ\priebežné čerpanie\2025\Finál podklady\"/>
    </mc:Choice>
  </mc:AlternateContent>
  <xr:revisionPtr revIDLastSave="0" documentId="8_{43E6D466-F577-481B-B656-874C104C7E67}" xr6:coauthVersionLast="47" xr6:coauthVersionMax="47" xr10:uidLastSave="{00000000-0000-0000-0000-000000000000}"/>
  <bookViews>
    <workbookView xWindow="-120" yWindow="-120" windowWidth="29040" windowHeight="15720"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L23" i="1"/>
  <c r="L24" i="1"/>
  <c r="L25" i="1"/>
  <c r="L26" i="1"/>
  <c r="L27" i="1"/>
  <c r="L28" i="1"/>
  <c r="N28" i="1"/>
  <c r="L29" i="1"/>
  <c r="L30" i="1"/>
  <c r="L31" i="1"/>
  <c r="L32" i="1"/>
  <c r="L33" i="1"/>
  <c r="L34" i="1"/>
  <c r="L35" i="1"/>
  <c r="L36" i="1"/>
  <c r="L37" i="1"/>
  <c r="L38" i="1"/>
  <c r="L39" i="1"/>
  <c r="L40" i="1"/>
  <c r="L41" i="1"/>
  <c r="L42" i="1"/>
  <c r="L43" i="1"/>
  <c r="L44" i="1"/>
  <c r="M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N95" i="1"/>
  <c r="L96" i="1"/>
  <c r="L97" i="1"/>
  <c r="N97" i="1"/>
  <c r="L98" i="1"/>
  <c r="L99" i="1"/>
  <c r="L100" i="1"/>
  <c r="L101" i="1"/>
  <c r="L102" i="1"/>
  <c r="L103" i="1"/>
  <c r="L104" i="1"/>
  <c r="L105" i="1"/>
  <c r="N105" i="1"/>
  <c r="L106" i="1"/>
  <c r="L107" i="1"/>
  <c r="L108" i="1"/>
  <c r="L109" i="1"/>
  <c r="L110" i="1"/>
  <c r="L111" i="1"/>
  <c r="L112" i="1"/>
  <c r="L113" i="1"/>
  <c r="N113" i="1"/>
  <c r="L114" i="1"/>
  <c r="L115" i="1"/>
  <c r="L116" i="1"/>
  <c r="L117" i="1"/>
  <c r="L118" i="1"/>
  <c r="L119" i="1"/>
  <c r="L120" i="1"/>
  <c r="L121" i="1"/>
  <c r="N121" i="1"/>
  <c r="L122" i="1"/>
  <c r="L123" i="1"/>
  <c r="L124" i="1"/>
  <c r="L125" i="1"/>
  <c r="L126" i="1"/>
  <c r="L127" i="1"/>
  <c r="L128" i="1"/>
  <c r="L129" i="1"/>
  <c r="N129" i="1"/>
  <c r="L130" i="1"/>
  <c r="L131" i="1"/>
  <c r="L132" i="1"/>
  <c r="L133" i="1"/>
  <c r="L134" i="1"/>
  <c r="L135" i="1"/>
  <c r="L136" i="1"/>
  <c r="L137" i="1"/>
  <c r="N137" i="1"/>
  <c r="L138" i="1"/>
  <c r="L139" i="1"/>
  <c r="L140" i="1"/>
  <c r="L141" i="1"/>
  <c r="L142" i="1"/>
  <c r="L143" i="1"/>
  <c r="L144" i="1"/>
  <c r="L145" i="1"/>
  <c r="N145" i="1"/>
  <c r="L146" i="1"/>
  <c r="L147" i="1"/>
  <c r="L148" i="1"/>
  <c r="L149" i="1"/>
  <c r="L150" i="1"/>
  <c r="L151" i="1"/>
  <c r="L152" i="1"/>
  <c r="L153" i="1"/>
  <c r="N153" i="1"/>
  <c r="L154" i="1"/>
  <c r="L155" i="1"/>
  <c r="L156" i="1"/>
  <c r="L157" i="1"/>
  <c r="L158" i="1"/>
  <c r="L159" i="1"/>
  <c r="L160" i="1"/>
  <c r="L161" i="1"/>
  <c r="N161" i="1"/>
  <c r="L162" i="1"/>
  <c r="L163" i="1"/>
  <c r="L164" i="1"/>
  <c r="L165" i="1"/>
  <c r="L166" i="1"/>
  <c r="L167" i="1"/>
  <c r="L168" i="1"/>
  <c r="L169" i="1"/>
  <c r="N169" i="1"/>
  <c r="L170" i="1"/>
  <c r="L171" i="1"/>
  <c r="L172" i="1"/>
  <c r="L173" i="1"/>
  <c r="L174" i="1"/>
  <c r="L175" i="1"/>
  <c r="L176" i="1"/>
  <c r="L177" i="1"/>
  <c r="N177" i="1"/>
  <c r="L178" i="1"/>
  <c r="L179" i="1"/>
  <c r="L180" i="1"/>
  <c r="L181" i="1"/>
  <c r="L182" i="1"/>
  <c r="L183" i="1"/>
  <c r="L184" i="1"/>
  <c r="L185" i="1"/>
  <c r="N185" i="1"/>
  <c r="L186" i="1"/>
  <c r="L187" i="1"/>
  <c r="L188" i="1"/>
  <c r="L189" i="1"/>
  <c r="L190" i="1"/>
  <c r="L191" i="1"/>
  <c r="L192" i="1"/>
  <c r="L193" i="1"/>
  <c r="N193" i="1"/>
  <c r="L194" i="1"/>
  <c r="L195" i="1"/>
  <c r="L196" i="1"/>
  <c r="L197" i="1"/>
  <c r="L198" i="1"/>
  <c r="L199" i="1"/>
  <c r="L200" i="1"/>
  <c r="L201" i="1"/>
  <c r="N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J97" i="1"/>
  <c r="I98" i="1"/>
  <c r="N98" i="1" s="1"/>
  <c r="J98" i="1"/>
  <c r="I99" i="1"/>
  <c r="N99" i="1" s="1"/>
  <c r="J99" i="1"/>
  <c r="I100" i="1"/>
  <c r="N100" i="1" s="1"/>
  <c r="J100" i="1"/>
  <c r="I101" i="1"/>
  <c r="N101" i="1" s="1"/>
  <c r="J101" i="1"/>
  <c r="I102" i="1"/>
  <c r="N102" i="1" s="1"/>
  <c r="J102" i="1"/>
  <c r="I103" i="1"/>
  <c r="N103" i="1" s="1"/>
  <c r="J103" i="1"/>
  <c r="I104" i="1"/>
  <c r="N104" i="1" s="1"/>
  <c r="J104" i="1"/>
  <c r="I105" i="1"/>
  <c r="J105" i="1"/>
  <c r="I106" i="1"/>
  <c r="N106" i="1" s="1"/>
  <c r="J106" i="1"/>
  <c r="I107" i="1"/>
  <c r="N107" i="1" s="1"/>
  <c r="J107" i="1"/>
  <c r="I108" i="1"/>
  <c r="N108" i="1" s="1"/>
  <c r="J108" i="1"/>
  <c r="I109" i="1"/>
  <c r="N109" i="1" s="1"/>
  <c r="J109" i="1"/>
  <c r="I110" i="1"/>
  <c r="N110" i="1" s="1"/>
  <c r="J110" i="1"/>
  <c r="I111" i="1"/>
  <c r="N111" i="1" s="1"/>
  <c r="J111" i="1"/>
  <c r="I112" i="1"/>
  <c r="N112" i="1" s="1"/>
  <c r="J112" i="1"/>
  <c r="I113" i="1"/>
  <c r="J113" i="1"/>
  <c r="I114" i="1"/>
  <c r="N114" i="1" s="1"/>
  <c r="J114" i="1"/>
  <c r="I115" i="1"/>
  <c r="N115" i="1" s="1"/>
  <c r="J115" i="1"/>
  <c r="I116" i="1"/>
  <c r="N116" i="1" s="1"/>
  <c r="J116" i="1"/>
  <c r="I117" i="1"/>
  <c r="N117" i="1" s="1"/>
  <c r="J117" i="1"/>
  <c r="I118" i="1"/>
  <c r="N118" i="1" s="1"/>
  <c r="J118" i="1"/>
  <c r="I119" i="1"/>
  <c r="N119" i="1" s="1"/>
  <c r="J119" i="1"/>
  <c r="I120" i="1"/>
  <c r="N120" i="1" s="1"/>
  <c r="J120" i="1"/>
  <c r="I121" i="1"/>
  <c r="J121" i="1"/>
  <c r="I122" i="1"/>
  <c r="N122" i="1" s="1"/>
  <c r="J122" i="1"/>
  <c r="I123" i="1"/>
  <c r="N123" i="1" s="1"/>
  <c r="J123" i="1"/>
  <c r="I124" i="1"/>
  <c r="N124" i="1" s="1"/>
  <c r="J124" i="1"/>
  <c r="I125" i="1"/>
  <c r="N125" i="1" s="1"/>
  <c r="J125" i="1"/>
  <c r="I126" i="1"/>
  <c r="N126" i="1" s="1"/>
  <c r="J126" i="1"/>
  <c r="I127" i="1"/>
  <c r="N127" i="1" s="1"/>
  <c r="J127" i="1"/>
  <c r="I128" i="1"/>
  <c r="N128" i="1" s="1"/>
  <c r="J128" i="1"/>
  <c r="I129" i="1"/>
  <c r="J129" i="1"/>
  <c r="I130" i="1"/>
  <c r="N130" i="1" s="1"/>
  <c r="J130" i="1"/>
  <c r="I131" i="1"/>
  <c r="N131" i="1" s="1"/>
  <c r="J131" i="1"/>
  <c r="I132" i="1"/>
  <c r="N132" i="1" s="1"/>
  <c r="J132" i="1"/>
  <c r="I133" i="1"/>
  <c r="N133" i="1" s="1"/>
  <c r="J133" i="1"/>
  <c r="I134" i="1"/>
  <c r="N134" i="1" s="1"/>
  <c r="J134" i="1"/>
  <c r="I135" i="1"/>
  <c r="N135" i="1" s="1"/>
  <c r="J135" i="1"/>
  <c r="I136" i="1"/>
  <c r="N136" i="1" s="1"/>
  <c r="J136" i="1"/>
  <c r="I137" i="1"/>
  <c r="J137" i="1"/>
  <c r="I138" i="1"/>
  <c r="N138" i="1" s="1"/>
  <c r="J138" i="1"/>
  <c r="I139" i="1"/>
  <c r="N139" i="1" s="1"/>
  <c r="J139" i="1"/>
  <c r="I140" i="1"/>
  <c r="N140" i="1" s="1"/>
  <c r="J140" i="1"/>
  <c r="I141" i="1"/>
  <c r="N141" i="1" s="1"/>
  <c r="J141" i="1"/>
  <c r="I142" i="1"/>
  <c r="N142" i="1" s="1"/>
  <c r="J142" i="1"/>
  <c r="I143" i="1"/>
  <c r="N143" i="1" s="1"/>
  <c r="J143" i="1"/>
  <c r="I144" i="1"/>
  <c r="N144" i="1" s="1"/>
  <c r="J144" i="1"/>
  <c r="I145" i="1"/>
  <c r="J145" i="1"/>
  <c r="I146" i="1"/>
  <c r="N146" i="1" s="1"/>
  <c r="J146" i="1"/>
  <c r="I147" i="1"/>
  <c r="N147" i="1" s="1"/>
  <c r="J147" i="1"/>
  <c r="I148" i="1"/>
  <c r="N148" i="1" s="1"/>
  <c r="J148" i="1"/>
  <c r="I149" i="1"/>
  <c r="N149" i="1" s="1"/>
  <c r="J149" i="1"/>
  <c r="I150" i="1"/>
  <c r="N150" i="1" s="1"/>
  <c r="J150" i="1"/>
  <c r="I151" i="1"/>
  <c r="N151" i="1" s="1"/>
  <c r="J151" i="1"/>
  <c r="I152" i="1"/>
  <c r="N152" i="1" s="1"/>
  <c r="J152" i="1"/>
  <c r="I153" i="1"/>
  <c r="J153" i="1"/>
  <c r="I154" i="1"/>
  <c r="N154" i="1" s="1"/>
  <c r="J154" i="1"/>
  <c r="I155" i="1"/>
  <c r="N155" i="1" s="1"/>
  <c r="J155" i="1"/>
  <c r="I156" i="1"/>
  <c r="N156" i="1" s="1"/>
  <c r="J156" i="1"/>
  <c r="I157" i="1"/>
  <c r="N157" i="1" s="1"/>
  <c r="J157" i="1"/>
  <c r="I158" i="1"/>
  <c r="N158" i="1" s="1"/>
  <c r="J158" i="1"/>
  <c r="I159" i="1"/>
  <c r="N159" i="1" s="1"/>
  <c r="J159" i="1"/>
  <c r="I160" i="1"/>
  <c r="N160" i="1" s="1"/>
  <c r="J160" i="1"/>
  <c r="I161" i="1"/>
  <c r="J161" i="1"/>
  <c r="I162" i="1"/>
  <c r="N162" i="1" s="1"/>
  <c r="J162" i="1"/>
  <c r="I163" i="1"/>
  <c r="N163" i="1" s="1"/>
  <c r="J163" i="1"/>
  <c r="I164" i="1"/>
  <c r="N164" i="1" s="1"/>
  <c r="J164" i="1"/>
  <c r="I165" i="1"/>
  <c r="N165" i="1" s="1"/>
  <c r="J165" i="1"/>
  <c r="I166" i="1"/>
  <c r="N166" i="1" s="1"/>
  <c r="J166" i="1"/>
  <c r="I167" i="1"/>
  <c r="N167" i="1" s="1"/>
  <c r="J167" i="1"/>
  <c r="I168" i="1"/>
  <c r="N168" i="1" s="1"/>
  <c r="J168" i="1"/>
  <c r="I169" i="1"/>
  <c r="J169" i="1"/>
  <c r="I170" i="1"/>
  <c r="N170" i="1" s="1"/>
  <c r="J170" i="1"/>
  <c r="I171" i="1"/>
  <c r="N171" i="1" s="1"/>
  <c r="J171" i="1"/>
  <c r="I172" i="1"/>
  <c r="N172" i="1" s="1"/>
  <c r="J172" i="1"/>
  <c r="I173" i="1"/>
  <c r="N173" i="1" s="1"/>
  <c r="J173" i="1"/>
  <c r="I174" i="1"/>
  <c r="N174" i="1" s="1"/>
  <c r="J174" i="1"/>
  <c r="I175" i="1"/>
  <c r="N175" i="1" s="1"/>
  <c r="J175" i="1"/>
  <c r="I176" i="1"/>
  <c r="N176" i="1" s="1"/>
  <c r="J176" i="1"/>
  <c r="I177" i="1"/>
  <c r="J177" i="1"/>
  <c r="I178" i="1"/>
  <c r="N178" i="1" s="1"/>
  <c r="J178" i="1"/>
  <c r="I179" i="1"/>
  <c r="N179" i="1" s="1"/>
  <c r="J179" i="1"/>
  <c r="I180" i="1"/>
  <c r="N180" i="1" s="1"/>
  <c r="J180" i="1"/>
  <c r="I181" i="1"/>
  <c r="N181" i="1" s="1"/>
  <c r="J181" i="1"/>
  <c r="I182" i="1"/>
  <c r="N182" i="1" s="1"/>
  <c r="J182" i="1"/>
  <c r="I183" i="1"/>
  <c r="N183" i="1" s="1"/>
  <c r="J183" i="1"/>
  <c r="I184" i="1"/>
  <c r="N184" i="1" s="1"/>
  <c r="J184" i="1"/>
  <c r="I185" i="1"/>
  <c r="J185" i="1"/>
  <c r="I186" i="1"/>
  <c r="N186" i="1" s="1"/>
  <c r="J186" i="1"/>
  <c r="I187" i="1"/>
  <c r="N187" i="1" s="1"/>
  <c r="J187" i="1"/>
  <c r="I188" i="1"/>
  <c r="N188" i="1" s="1"/>
  <c r="J188" i="1"/>
  <c r="I189" i="1"/>
  <c r="N189" i="1" s="1"/>
  <c r="J189" i="1"/>
  <c r="I190" i="1"/>
  <c r="N190" i="1" s="1"/>
  <c r="J190" i="1"/>
  <c r="I191" i="1"/>
  <c r="N191" i="1" s="1"/>
  <c r="J191" i="1"/>
  <c r="I192" i="1"/>
  <c r="N192" i="1" s="1"/>
  <c r="J192" i="1"/>
  <c r="I193" i="1"/>
  <c r="J193" i="1"/>
  <c r="I194" i="1"/>
  <c r="N194" i="1" s="1"/>
  <c r="J194" i="1"/>
  <c r="I195" i="1"/>
  <c r="N195" i="1" s="1"/>
  <c r="J195" i="1"/>
  <c r="I196" i="1"/>
  <c r="N196" i="1" s="1"/>
  <c r="J196" i="1"/>
  <c r="I197" i="1"/>
  <c r="N197" i="1" s="1"/>
  <c r="J197" i="1"/>
  <c r="I198" i="1"/>
  <c r="N198" i="1" s="1"/>
  <c r="J198" i="1"/>
  <c r="I199" i="1"/>
  <c r="N199" i="1" s="1"/>
  <c r="J199" i="1"/>
  <c r="I200" i="1"/>
  <c r="N200" i="1" s="1"/>
  <c r="J200" i="1"/>
  <c r="I201" i="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A12" i="4"/>
  <c r="A46" i="4"/>
  <c r="A82" i="4"/>
  <c r="M83" i="4" s="1"/>
  <c r="F69" i="4"/>
  <c r="K121" i="9" s="1"/>
  <c r="A37" i="4"/>
  <c r="H18" i="4"/>
  <c r="B70" i="9" s="1"/>
  <c r="F46" i="4"/>
  <c r="K98" i="9" s="1"/>
  <c r="F87" i="4"/>
  <c r="D67" i="4"/>
  <c r="A119" i="9" s="1"/>
  <c r="E119" i="9" s="1"/>
  <c r="C86" i="4"/>
  <c r="C80" i="4"/>
  <c r="D11" i="4"/>
  <c r="A63" i="9" s="1"/>
  <c r="C63" i="9" s="1"/>
  <c r="F76" i="4"/>
  <c r="K128" i="9" s="1"/>
  <c r="C58" i="4"/>
  <c r="A79" i="4"/>
  <c r="I58" i="4"/>
  <c r="J82" i="4"/>
  <c r="I81" i="4"/>
  <c r="H89" i="4"/>
  <c r="H8" i="4"/>
  <c r="B60" i="9" s="1"/>
  <c r="F61" i="4"/>
  <c r="K113" i="9" s="1"/>
  <c r="F54" i="4"/>
  <c r="K106" i="9" s="1"/>
  <c r="H60" i="4"/>
  <c r="B112" i="9" s="1"/>
  <c r="F90" i="4"/>
  <c r="A11" i="4"/>
  <c r="F58" i="4"/>
  <c r="K110" i="9" s="1"/>
  <c r="F68" i="4"/>
  <c r="K120" i="9" s="1"/>
  <c r="F79" i="4"/>
  <c r="F5" i="4"/>
  <c r="K57" i="9" s="1"/>
  <c r="J52" i="4"/>
  <c r="H72" i="4"/>
  <c r="B124" i="9" s="1"/>
  <c r="D33" i="4"/>
  <c r="A85" i="9" s="1"/>
  <c r="L85" i="9" s="1"/>
  <c r="J45" i="4"/>
  <c r="D43" i="4"/>
  <c r="A95" i="9" s="1"/>
  <c r="F95" i="9" s="1"/>
  <c r="C43" i="4"/>
  <c r="C83" i="4"/>
  <c r="F48" i="4"/>
  <c r="K100" i="9" s="1"/>
  <c r="A76" i="4"/>
  <c r="I90" i="4"/>
  <c r="F60" i="4"/>
  <c r="K112" i="9" s="1"/>
  <c r="D36" i="4"/>
  <c r="A88" i="9" s="1"/>
  <c r="L88" i="9" s="1"/>
  <c r="D8" i="4"/>
  <c r="A60" i="9" s="1"/>
  <c r="C60" i="9" s="1"/>
  <c r="I78" i="4"/>
  <c r="F49" i="4"/>
  <c r="K101" i="9" s="1"/>
  <c r="I91" i="4"/>
  <c r="F89" i="4"/>
  <c r="D13" i="4"/>
  <c r="A65" i="9" s="1"/>
  <c r="A25" i="4"/>
  <c r="A18" i="4"/>
  <c r="M19" i="4" s="1"/>
  <c r="D66" i="4"/>
  <c r="A130" i="9" s="1"/>
  <c r="H33" i="4"/>
  <c r="B85" i="9" s="1"/>
  <c r="A92" i="4"/>
  <c r="A6" i="4"/>
  <c r="J6" i="4" s="1"/>
  <c r="C87" i="4"/>
  <c r="C63" i="4"/>
  <c r="C70" i="4"/>
  <c r="J25" i="4"/>
  <c r="A57" i="4"/>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H65" i="4"/>
  <c r="B117" i="9" s="1"/>
  <c r="F23" i="4"/>
  <c r="K75" i="9" s="1"/>
  <c r="J57" i="4"/>
  <c r="H2" i="4"/>
  <c r="B54" i="9" s="1"/>
  <c r="A87" i="4"/>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I57" i="4"/>
  <c r="I62" i="4"/>
  <c r="J53" i="4"/>
  <c r="A54" i="4"/>
  <c r="F70" i="4"/>
  <c r="K122" i="9" s="1"/>
  <c r="D38" i="4"/>
  <c r="A90" i="9" s="1"/>
  <c r="C90" i="9" s="1"/>
  <c r="H42" i="4"/>
  <c r="B94" i="9" s="1"/>
  <c r="D78" i="4"/>
  <c r="A29" i="4"/>
  <c r="C31" i="4"/>
  <c r="D42" i="4"/>
  <c r="A94" i="9" s="1"/>
  <c r="F94" i="9" s="1"/>
  <c r="A45" i="4"/>
  <c r="A14" i="4"/>
  <c r="I14" i="4" s="1"/>
  <c r="J47" i="4"/>
  <c r="D74" i="4"/>
  <c r="A126" i="9" s="1"/>
  <c r="D126" i="9" s="1"/>
  <c r="D52" i="4"/>
  <c r="A104" i="9" s="1"/>
  <c r="D104" i="9" s="1"/>
  <c r="J11" i="4"/>
  <c r="F36" i="4"/>
  <c r="K88" i="9" s="1"/>
  <c r="C61" i="4"/>
  <c r="D48" i="4"/>
  <c r="A100" i="9" s="1"/>
  <c r="D100" i="9" s="1"/>
  <c r="H70" i="4"/>
  <c r="B122" i="9" s="1"/>
  <c r="C66" i="4"/>
  <c r="A3" i="4"/>
  <c r="J3" i="4" s="1"/>
  <c r="A44" i="4"/>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J10" i="4" s="1"/>
  <c r="I46" i="4"/>
  <c r="H17" i="4"/>
  <c r="B69" i="9" s="1"/>
  <c r="A19" i="4"/>
  <c r="I60" i="4"/>
  <c r="A56" i="4"/>
  <c r="M57" i="4" s="1"/>
  <c r="D3" i="4"/>
  <c r="A55" i="9" s="1"/>
  <c r="L55" i="9" s="1"/>
  <c r="C47" i="4"/>
  <c r="J51" i="4"/>
  <c r="F78" i="4"/>
  <c r="D86" i="4"/>
  <c r="D39" i="4"/>
  <c r="A91" i="9" s="1"/>
  <c r="I68" i="4"/>
  <c r="D72" i="4"/>
  <c r="A124" i="9" s="1"/>
  <c r="E124" i="9" s="1"/>
  <c r="A43" i="4"/>
  <c r="J24" i="4"/>
  <c r="A41" i="4"/>
  <c r="I69" i="4"/>
  <c r="A28" i="4"/>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J31" i="4" s="1"/>
  <c r="A91" i="4"/>
  <c r="H19" i="4"/>
  <c r="B71" i="9" s="1"/>
  <c r="A59" i="4"/>
  <c r="F14" i="4"/>
  <c r="K66" i="9" s="1"/>
  <c r="A52" i="4"/>
  <c r="M53" i="4" s="1"/>
  <c r="I28" i="4"/>
  <c r="F6" i="4"/>
  <c r="K58" i="9" s="1"/>
  <c r="A15" i="4"/>
  <c r="J15" i="4" s="1"/>
  <c r="I75" i="4"/>
  <c r="C3" i="4"/>
  <c r="I29" i="4"/>
  <c r="D40" i="4"/>
  <c r="A92" i="9" s="1"/>
  <c r="H29" i="4"/>
  <c r="B81" i="9" s="1"/>
  <c r="A65" i="4"/>
  <c r="H80" i="4"/>
  <c r="C67" i="4"/>
  <c r="A63" i="4"/>
  <c r="J60" i="4"/>
  <c r="A24" i="4"/>
  <c r="D69" i="4"/>
  <c r="A121" i="9" s="1"/>
  <c r="C121" i="9" s="1"/>
  <c r="C57" i="4"/>
  <c r="C4" i="4"/>
  <c r="F16" i="4"/>
  <c r="K68" i="9" s="1"/>
  <c r="F9" i="4"/>
  <c r="K61" i="9" s="1"/>
  <c r="C22" i="4"/>
  <c r="A53" i="4"/>
  <c r="J83" i="4"/>
  <c r="J42" i="4"/>
  <c r="I72" i="4"/>
  <c r="H58" i="4"/>
  <c r="B110" i="9" s="1"/>
  <c r="D89" i="4"/>
  <c r="D24" i="4"/>
  <c r="A76" i="9" s="1"/>
  <c r="C76" i="9" s="1"/>
  <c r="A30" i="4"/>
  <c r="H87" i="4"/>
  <c r="F80" i="4"/>
  <c r="A94" i="4"/>
  <c r="F19" i="4"/>
  <c r="K71" i="9" s="1"/>
  <c r="A78" i="4"/>
  <c r="M79" i="4" s="1"/>
  <c r="I65" i="4"/>
  <c r="F93" i="4"/>
  <c r="A35" i="4"/>
  <c r="J35" i="4" s="1"/>
  <c r="D88" i="4"/>
  <c r="C9" i="4"/>
  <c r="J41" i="4"/>
  <c r="D71" i="4"/>
  <c r="A123" i="9" s="1"/>
  <c r="I123" i="9" s="1"/>
  <c r="F12" i="4"/>
  <c r="K64" i="9" s="1"/>
  <c r="A33" i="4"/>
  <c r="J33" i="4" s="1"/>
  <c r="F44" i="4"/>
  <c r="K96" i="9" s="1"/>
  <c r="C24" i="4"/>
  <c r="I93" i="4"/>
  <c r="C21" i="4"/>
  <c r="A72" i="4"/>
  <c r="M73" i="4" s="1"/>
  <c r="A83" i="4"/>
  <c r="A22" i="4"/>
  <c r="M23" i="4" s="1"/>
  <c r="I25" i="4"/>
  <c r="F95" i="4"/>
  <c r="D35" i="4"/>
  <c r="A87" i="9" s="1"/>
  <c r="I40" i="4"/>
  <c r="I59" i="4"/>
  <c r="C50" i="4"/>
  <c r="A74" i="4"/>
  <c r="D41" i="4"/>
  <c r="A93" i="9" s="1"/>
  <c r="L93" i="9" s="1"/>
  <c r="H40" i="4"/>
  <c r="B92" i="9" s="1"/>
  <c r="C36" i="4"/>
  <c r="H59" i="4"/>
  <c r="B111" i="9" s="1"/>
  <c r="F21" i="4"/>
  <c r="K73" i="9" s="1"/>
  <c r="I16" i="4"/>
  <c r="C7" i="4"/>
  <c r="J77" i="4"/>
  <c r="J59" i="4"/>
  <c r="F63" i="4"/>
  <c r="K115" i="9" s="1"/>
  <c r="A40" i="4"/>
  <c r="M41" i="4" s="1"/>
  <c r="H78" i="4"/>
  <c r="C79" i="4"/>
  <c r="A77" i="4"/>
  <c r="D77" i="4"/>
  <c r="D85" i="4"/>
  <c r="C75" i="4"/>
  <c r="F13" i="4"/>
  <c r="K65" i="9" s="1"/>
  <c r="H90" i="4"/>
  <c r="D32" i="4"/>
  <c r="A84" i="9" s="1"/>
  <c r="F50" i="4"/>
  <c r="K102" i="9" s="1"/>
  <c r="I67" i="4"/>
  <c r="A69" i="4"/>
  <c r="D55" i="4"/>
  <c r="A107" i="9" s="1"/>
  <c r="C107" i="9" s="1"/>
  <c r="H43" i="4"/>
  <c r="B95" i="9" s="1"/>
  <c r="F65" i="4"/>
  <c r="K117" i="9" s="1"/>
  <c r="I48" i="4"/>
  <c r="C34" i="4"/>
  <c r="C90" i="4"/>
  <c r="H86" i="4"/>
  <c r="A38" i="4"/>
  <c r="M39" i="4" s="1"/>
  <c r="D46" i="4"/>
  <c r="A98" i="9" s="1"/>
  <c r="C98" i="9" s="1"/>
  <c r="C10" i="4"/>
  <c r="I63" i="4"/>
  <c r="F27" i="4"/>
  <c r="K79" i="9" s="1"/>
  <c r="A61" i="4"/>
  <c r="J63" i="4"/>
  <c r="F75" i="4"/>
  <c r="K127" i="9" s="1"/>
  <c r="A7" i="4"/>
  <c r="J7" i="4" s="1"/>
  <c r="A39" i="4"/>
  <c r="H68" i="4"/>
  <c r="B120" i="9" s="1"/>
  <c r="A4" i="4"/>
  <c r="I4" i="4" s="1"/>
  <c r="H77" i="4"/>
  <c r="C39" i="4"/>
  <c r="H74" i="4"/>
  <c r="B126" i="9" s="1"/>
  <c r="D31" i="4"/>
  <c r="A83" i="9" s="1"/>
  <c r="J61" i="4"/>
  <c r="C29" i="4"/>
  <c r="I24" i="4"/>
  <c r="H47" i="4"/>
  <c r="B99" i="9" s="1"/>
  <c r="D17" i="4"/>
  <c r="A69" i="9" s="1"/>
  <c r="L69" i="9" s="1"/>
  <c r="A32" i="4"/>
  <c r="D14" i="4"/>
  <c r="A66" i="9" s="1"/>
  <c r="D79" i="4"/>
  <c r="H62" i="4"/>
  <c r="B114" i="9" s="1"/>
  <c r="D37" i="4"/>
  <c r="A89" i="9" s="1"/>
  <c r="J29" i="4"/>
  <c r="I84" i="4"/>
  <c r="H25" i="4"/>
  <c r="B77" i="9" s="1"/>
  <c r="F94" i="4"/>
  <c r="J37" i="4"/>
  <c r="D2" i="4"/>
  <c r="A54" i="9" s="1"/>
  <c r="L54" i="9" s="1"/>
  <c r="I51" i="4"/>
  <c r="A13" i="4"/>
  <c r="J13" i="4" s="1"/>
  <c r="F65" i="9" s="1"/>
  <c r="D54" i="4"/>
  <c r="A106" i="9" s="1"/>
  <c r="D106" i="9" s="1"/>
  <c r="C45" i="4"/>
  <c r="D49" i="4"/>
  <c r="A101" i="9" s="1"/>
  <c r="L101" i="9" s="1"/>
  <c r="I36" i="4"/>
  <c r="C64" i="4"/>
  <c r="H51" i="4"/>
  <c r="B103" i="9" s="1"/>
  <c r="I50" i="4"/>
  <c r="H73" i="4"/>
  <c r="B125" i="9" s="1"/>
  <c r="I73" i="4"/>
  <c r="D10" i="4"/>
  <c r="A62" i="9" s="1"/>
  <c r="L62" i="9" s="1"/>
  <c r="J87" i="4"/>
  <c r="A86" i="4"/>
  <c r="I66" i="4"/>
  <c r="J48" i="4"/>
  <c r="F33" i="4"/>
  <c r="K85" i="9" s="1"/>
  <c r="I45" i="4"/>
  <c r="A68" i="4"/>
  <c r="M69" i="4" s="1"/>
  <c r="I76" i="4"/>
  <c r="J89" i="4"/>
  <c r="D26" i="4"/>
  <c r="A78" i="9" s="1"/>
  <c r="A42" i="4"/>
  <c r="I80" i="4"/>
  <c r="C55" i="4"/>
  <c r="F43" i="4"/>
  <c r="K95" i="9" s="1"/>
  <c r="C17" i="4"/>
  <c r="A90" i="4"/>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H63" i="4"/>
  <c r="B115" i="9" s="1"/>
  <c r="D6" i="4"/>
  <c r="A58" i="9" s="1"/>
  <c r="L58" i="9" s="1"/>
  <c r="J73" i="4"/>
  <c r="C30" i="4"/>
  <c r="C6" i="4"/>
  <c r="I88" i="4"/>
  <c r="H79" i="4"/>
  <c r="D23" i="4"/>
  <c r="A75" i="9" s="1"/>
  <c r="A9" i="4"/>
  <c r="J9" i="4" s="1"/>
  <c r="A1" i="4"/>
  <c r="J1" i="4" s="1"/>
  <c r="C52" i="4"/>
  <c r="A60" i="4"/>
  <c r="A85" i="4"/>
  <c r="A55" i="4"/>
  <c r="F8" i="4"/>
  <c r="K60" i="9" s="1"/>
  <c r="C44" i="4"/>
  <c r="C73" i="4"/>
  <c r="I22" i="4"/>
  <c r="A73" i="4"/>
  <c r="H23" i="4"/>
  <c r="B75" i="9" s="1"/>
  <c r="A88" i="4"/>
  <c r="M89" i="4" s="1"/>
  <c r="C48" i="4"/>
  <c r="I87" i="4"/>
  <c r="C18" i="4"/>
  <c r="I54" i="4"/>
  <c r="C94" i="4"/>
  <c r="C59" i="4"/>
  <c r="C42" i="4"/>
  <c r="H84" i="4"/>
  <c r="H31" i="4"/>
  <c r="B83" i="9" s="1"/>
  <c r="A20" i="4"/>
  <c r="M21" i="4" s="1"/>
  <c r="D47" i="4"/>
  <c r="A99" i="9" s="1"/>
  <c r="E99" i="9" s="1"/>
  <c r="F42" i="4"/>
  <c r="K94" i="9" s="1"/>
  <c r="J65" i="4"/>
  <c r="F26" i="4"/>
  <c r="K78" i="9" s="1"/>
  <c r="A70" i="4"/>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I94" i="4"/>
  <c r="H14" i="4"/>
  <c r="B66" i="9" s="1"/>
  <c r="I15" i="4"/>
  <c r="I17" i="4"/>
  <c r="J50" i="4"/>
  <c r="F11" i="4"/>
  <c r="K63" i="9" s="1"/>
  <c r="H27" i="4"/>
  <c r="B79" i="9" s="1"/>
  <c r="H66" i="4"/>
  <c r="B118" i="9" s="1"/>
  <c r="D61" i="4"/>
  <c r="A113" i="9" s="1"/>
  <c r="J85" i="4"/>
  <c r="A51" i="4"/>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D73" i="4"/>
  <c r="A125" i="9" s="1"/>
  <c r="A75" i="4"/>
  <c r="J56" i="4"/>
  <c r="C78" i="4"/>
  <c r="D80" i="4"/>
  <c r="H88" i="4"/>
  <c r="H37" i="4"/>
  <c r="B89" i="9" s="1"/>
  <c r="D83" i="4"/>
  <c r="F67" i="4"/>
  <c r="K119" i="9" s="1"/>
  <c r="C77" i="4"/>
  <c r="D18" i="4"/>
  <c r="A70" i="9" s="1"/>
  <c r="H67" i="4"/>
  <c r="B119" i="9" s="1"/>
  <c r="F53" i="4"/>
  <c r="K105" i="9" s="1"/>
  <c r="I83" i="4"/>
  <c r="A49" i="4"/>
  <c r="A67" i="4"/>
  <c r="I20" i="4"/>
  <c r="F82" i="4"/>
  <c r="A23" i="4"/>
  <c r="J23" i="4" s="1"/>
  <c r="C20" i="4"/>
  <c r="A66" i="4"/>
  <c r="J43" i="4"/>
  <c r="J86" i="4"/>
  <c r="A47" i="4"/>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J2" i="4" s="1"/>
  <c r="H69" i="4"/>
  <c r="B121" i="9" s="1"/>
  <c r="I12" i="4"/>
  <c r="C51" i="4"/>
  <c r="F28" i="4"/>
  <c r="K80" i="9" s="1"/>
  <c r="H5" i="4"/>
  <c r="B57" i="9" s="1"/>
  <c r="I55" i="4"/>
  <c r="J54" i="4"/>
  <c r="H3" i="4"/>
  <c r="B55" i="9" s="1"/>
  <c r="A89" i="4"/>
  <c r="H12" i="4"/>
  <c r="B64" i="9" s="1"/>
  <c r="I18" i="4"/>
  <c r="F41" i="4"/>
  <c r="K93" i="9" s="1"/>
  <c r="H64" i="4"/>
  <c r="B116" i="9" s="1"/>
  <c r="F91" i="4"/>
  <c r="C14" i="6"/>
  <c r="J16" i="4"/>
  <c r="M17" i="4"/>
  <c r="M47" i="4"/>
  <c r="C65" i="9"/>
  <c r="L65" i="9"/>
  <c r="C13" i="6"/>
  <c r="C10" i="6"/>
  <c r="K40" i="9"/>
  <c r="L41" i="9"/>
  <c r="L43" i="9"/>
  <c r="L46" i="9" s="1"/>
  <c r="K45" i="9"/>
  <c r="B43" i="9" s="1"/>
  <c r="M13" i="4"/>
  <c r="J12" i="4"/>
  <c r="C11" i="6"/>
  <c r="L63" i="9" l="1"/>
  <c r="M63" i="9" s="1"/>
  <c r="J22" i="4"/>
  <c r="F63" i="9"/>
  <c r="L121" i="9"/>
  <c r="M121" i="9" s="1"/>
  <c r="E121" i="9"/>
  <c r="C85" i="9"/>
  <c r="M75"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F121" i="9"/>
  <c r="I121" i="9"/>
  <c r="C75" i="9"/>
  <c r="M69" i="9"/>
  <c r="F59" i="9"/>
  <c r="M15" i="4"/>
  <c r="M103" i="9"/>
  <c r="L76" i="9"/>
  <c r="M76" i="9" s="1"/>
  <c r="D69" i="9"/>
  <c r="J14" i="4"/>
  <c r="F66" i="9" s="1"/>
  <c r="M65" i="9"/>
  <c r="E76" i="9"/>
  <c r="C59" i="9"/>
  <c r="F76" i="9"/>
  <c r="E94" i="9"/>
  <c r="F55" i="9"/>
  <c r="D84" i="9"/>
  <c r="E84" i="9" s="1"/>
  <c r="L74" i="9"/>
  <c r="M74" i="9" s="1"/>
  <c r="F117" i="9"/>
  <c r="D74" i="9"/>
  <c r="I7" i="4"/>
  <c r="D59" i="9" s="1"/>
  <c r="L117" i="9"/>
  <c r="M117" i="9" s="1"/>
  <c r="C94" i="9"/>
  <c r="C74" i="9"/>
  <c r="E74" i="9" s="1"/>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J36" i="4"/>
  <c r="F88" i="9" s="1"/>
  <c r="L60" i="9"/>
  <c r="M60" i="9" s="1"/>
  <c r="D103" i="9"/>
  <c r="L84" i="9"/>
  <c r="M84" i="9" s="1"/>
  <c r="C92" i="9"/>
  <c r="E103" i="9"/>
  <c r="M7" i="4"/>
  <c r="I6" i="4"/>
  <c r="D58" i="9" s="1"/>
  <c r="F84" i="9"/>
  <c r="I103" i="9"/>
  <c r="M45" i="4"/>
  <c r="J4" i="4"/>
  <c r="F56" i="9" s="1"/>
  <c r="J18" i="4"/>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J26" i="4"/>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J38" i="4"/>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J8" i="4"/>
  <c r="F60" i="9" s="1"/>
  <c r="D93" i="9"/>
  <c r="F119" i="9"/>
  <c r="D91" i="9"/>
  <c r="F81" i="9"/>
  <c r="M62" i="9"/>
  <c r="E91" i="9"/>
  <c r="D81" i="9"/>
  <c r="E81" i="9" s="1"/>
  <c r="C88" i="9"/>
  <c r="D105" i="9"/>
  <c r="C105" i="9"/>
  <c r="L89" i="9"/>
  <c r="M89" i="9" s="1"/>
  <c r="M11" i="4"/>
  <c r="C89" i="9"/>
  <c r="C81" i="9"/>
  <c r="C77" i="9"/>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C128" i="9"/>
  <c r="E100" i="9"/>
  <c r="M93" i="4"/>
  <c r="D128" i="9"/>
  <c r="M87" i="4"/>
  <c r="L105" i="9"/>
  <c r="M105" i="9" s="1"/>
  <c r="J40" i="4"/>
  <c r="F92" i="9" s="1"/>
  <c r="E107" i="9"/>
  <c r="J34" i="4"/>
  <c r="F86" i="9" s="1"/>
  <c r="C97" i="9"/>
  <c r="J97" i="9" s="1"/>
  <c r="A118" i="9"/>
  <c r="F118" i="9" s="1"/>
  <c r="F93" i="9"/>
  <c r="D83" i="9"/>
  <c r="F107" i="9"/>
  <c r="M71" i="4"/>
  <c r="M57" i="9"/>
  <c r="I93" i="9"/>
  <c r="I97" i="9"/>
  <c r="F97" i="9"/>
  <c r="E83" i="9"/>
  <c r="M43" i="4"/>
  <c r="C62" i="9"/>
  <c r="M61" i="4"/>
  <c r="L83" i="9"/>
  <c r="M83" i="9" s="1"/>
  <c r="C80" i="9"/>
  <c r="M88" i="9"/>
  <c r="E105" i="9"/>
  <c r="C83" i="9"/>
  <c r="F89" i="9"/>
  <c r="E90" i="9"/>
  <c r="F105" i="9"/>
  <c r="D107" i="9"/>
  <c r="J107" i="9" s="1"/>
  <c r="D89" i="9"/>
  <c r="E89" i="9" s="1"/>
  <c r="L90" i="9"/>
  <c r="M90" i="9" s="1"/>
  <c r="L107" i="9"/>
  <c r="M107" i="9" s="1"/>
  <c r="I107" i="9"/>
  <c r="M93" i="9"/>
  <c r="E108" i="9"/>
  <c r="D108" i="9"/>
  <c r="E111" i="9"/>
  <c r="F110" i="9"/>
  <c r="L108" i="9"/>
  <c r="M108" i="9" s="1"/>
  <c r="D111" i="9"/>
  <c r="J111" i="9" s="1"/>
  <c r="C86" i="9"/>
  <c r="F108" i="9"/>
  <c r="L86" i="9"/>
  <c r="M86" i="9" s="1"/>
  <c r="I111" i="9"/>
  <c r="F57" i="9"/>
  <c r="L111" i="9"/>
  <c r="M111" i="9" s="1"/>
  <c r="C127" i="9"/>
  <c r="D86" i="9"/>
  <c r="E86" i="9" s="1"/>
  <c r="M3" i="4"/>
  <c r="F111" i="9"/>
  <c r="C57" i="9"/>
  <c r="J20" i="4"/>
  <c r="F72" i="9" s="1"/>
  <c r="I102" i="9"/>
  <c r="I110" i="9"/>
  <c r="D110" i="9"/>
  <c r="C108" i="9"/>
  <c r="C72" i="9"/>
  <c r="L72" i="9"/>
  <c r="M72" i="9" s="1"/>
  <c r="M54" i="9"/>
  <c r="C110" i="9"/>
  <c r="C102" i="9"/>
  <c r="D102" i="9"/>
  <c r="E102" i="9"/>
  <c r="C53" i="9"/>
  <c r="L53" i="9"/>
  <c r="M53" i="9" s="1"/>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<sst xmlns="http://schemas.openxmlformats.org/spreadsheetml/2006/main" count="3014" uniqueCount="1666">
  <si>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</si>
  <si>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</si>
  <si>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</si>
  <si>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</si>
  <si>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</si>
  <si>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</si>
  <si>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</si>
  <si>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</si>
  <si>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</si>
  <si>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</si>
  <si>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</si>
  <si>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</si>
  <si>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</si>
  <si>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</si>
  <si>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</si>
  <si>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</si>
  <si>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</si>
  <si>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</si>
  <si>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</si>
  <si>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</si>
  <si>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</si>
  <si>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</si>
  <si>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</si>
  <si>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</si>
  <si>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</si>
  <si>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</si>
  <si>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</si>
  <si>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</si>
  <si>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</si>
  <si>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</si>
  <si>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</si>
  <si>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</si>
  <si>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</si>
  <si>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</si>
  <si>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</si>
  <si>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</si>
  <si>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</si>
  <si>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</si>
  <si>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</si>
  <si>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</si>
  <si>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</si>
  <si>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</si>
  <si>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</si>
  <si>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</si>
  <si>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</si>
  <si>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</si>
  <si>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</si>
  <si>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</si>
  <si>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</si>
  <si>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</si>
  <si>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</si>
  <si>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</si>
  <si>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</si>
  <si>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</si>
  <si>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</si>
  <si>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</si>
  <si>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</si>
  <si>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</si>
  <si>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</si>
  <si>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</si>
  <si>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</si>
  <si>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</si>
  <si>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</si>
  <si>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</si>
  <si>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</si>
  <si>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</si>
  <si>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</si>
  <si>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</si>
  <si>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</si>
  <si>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</si>
  <si>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</si>
  <si>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</si>
  <si>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</si>
  <si>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</si>
  <si>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</si>
  <si>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</si>
  <si>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</si>
  <si>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</si>
  <si>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</si>
  <si>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</si>
  <si>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</si>
  <si>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</si>
  <si>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</si>
  <si>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</si>
  <si>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</si>
  <si>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</si>
  <si>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</si>
  <si>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</si>
  <si>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</si>
  <si>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</si>
  <si>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</si>
  <si>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</si>
  <si>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</si>
  <si>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</si>
  <si>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</si>
  <si>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</si>
  <si>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</si>
  <si>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</si>
  <si>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</si>
  <si>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</si>
  <si>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</si>
  <si>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</si>
  <si>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</si>
  <si>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</si>
  <si>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</si>
  <si>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</si>
  <si>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</si>
  <si>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</si>
  <si>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</si>
  <si>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</si>
  <si>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</si>
  <si>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</si>
  <si>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</si>
  <si>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</si>
  <si>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</si>
  <si>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</si>
  <si>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</si>
  <si>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</si>
  <si>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</si>
  <si>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</si>
  <si>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</si>
  <si>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</si>
  <si>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</si>
  <si>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</si>
  <si>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</si>
  <si>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</si>
  <si>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</si>
  <si>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</si>
  <si>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</si>
  <si>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</si>
  <si>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</si>
  <si>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</si>
  <si>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</si>
  <si>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</si>
  <si>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</si>
  <si>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</si>
  <si>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</si>
  <si>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</si>
  <si>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</si>
  <si>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</si>
  <si>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</si>
  <si>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</si>
  <si>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</si>
  <si>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</si>
  <si>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</si>
  <si>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</si>
  <si>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</si>
  <si>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</si>
  <si>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</si>
  <si>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</si>
  <si>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</si>
  <si>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</si>
  <si>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</si>
  <si>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</si>
  <si>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</si>
  <si>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</si>
  <si>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</si>
  <si>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</si>
  <si>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</si>
  <si>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</si>
  <si>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</si>
  <si>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</si>
  <si>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</si>
  <si>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</si>
  <si>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</si>
  <si>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</si>
  <si>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</si>
  <si>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</si>
  <si>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</si>
  <si>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</si>
  <si>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</si>
  <si>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</si>
  <si>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</si>
  <si>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</si>
  <si>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</si>
  <si>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</si>
  <si>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</si>
  <si>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</si>
  <si>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</si>
  <si>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</si>
  <si>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</si>
  <si>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</si>
  <si>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</si>
  <si>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</si>
  <si>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</si>
  <si>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</si>
  <si>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</si>
  <si>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</si>
  <si>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</si>
  <si>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</si>
  <si>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</si>
  <si>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</si>
  <si>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</si>
  <si>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</si>
  <si>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</si>
  <si>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</si>
  <si>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</si>
  <si>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</si>
  <si>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</si>
  <si>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</si>
  <si>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</si>
  <si>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</si>
  <si>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</si>
  <si>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</si>
  <si>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</si>
  <si>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</si>
  <si>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</si>
  <si>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</si>
  <si>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</si>
  <si>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</si>
  <si>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</si>
  <si>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</si>
  <si>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</si>
  <si>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</si>
  <si>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</si>
  <si>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</si>
  <si>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</si>
  <si>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</si>
  <si>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</si>
  <si>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</si>
  <si>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</si>
  <si>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</si>
  <si>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</si>
  <si>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</si>
  <si>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</si>
  <si>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</si>
  <si>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</si>
  <si>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</si>
  <si>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</si>
  <si>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</si>
  <si>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</si>
  <si>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</si>
  <si>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</si>
  <si>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</si>
  <si>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</si>
  <si>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</si>
  <si>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</si>
  <si>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</si>
  <si>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</si>
  <si>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</si>
  <si>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</si>
  <si>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</si>
  <si>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</si>
  <si>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</si>
  <si>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</si>
  <si>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</si>
  <si>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</si>
  <si>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</si>
  <si>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</si>
  <si>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</si>
  <si>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</si>
  <si>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</si>
  <si>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</si>
  <si>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</si>
  <si>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</si>
  <si>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</si>
  <si>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</si>
  <si>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</si>
  <si>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</si>
  <si>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</si>
  <si>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</si>
  <si>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</si>
  <si>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</si>
  <si>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</si>
  <si>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</si>
  <si>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</si>
  <si>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</si>
  <si>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</si>
  <si>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</si>
  <si>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</si>
  <si>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</si>
  <si>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</si>
  <si>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</si>
  <si>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</si>
  <si>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</si>
  <si>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</si>
  <si>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</si>
  <si>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</si>
  <si>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</si>
  <si>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</si>
  <si>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</si>
  <si>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</si>
  <si>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</si>
  <si>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</si>
  <si>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</si>
  <si>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</si>
  <si>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</si>
  <si>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</si>
  <si>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</si>
  <si>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</si>
  <si>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</si>
  <si>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</si>
  <si>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</si>
  <si>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</si>
  <si>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</si>
  <si>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</si>
  <si>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</si>
  <si>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</si>
  <si>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</si>
  <si>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</si>
  <si>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</si>
  <si>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</si>
  <si>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</si>
  <si>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</si>
  <si>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</si>
  <si>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</si>
  <si>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</si>
  <si>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</si>
  <si>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</si>
  <si>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</si>
  <si>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</si>
  <si>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</si>
  <si>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</si>
  <si>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</si>
  <si>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</si>
  <si>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</si>
  <si>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</si>
  <si>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</si>
  <si>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</si>
  <si>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</si>
  <si>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</si>
  <si>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</si>
  <si>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</si>
  <si>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</si>
  <si>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</si>
  <si>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</si>
  <si>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</si>
  <si>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</si>
  <si>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</si>
  <si>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</si>
  <si>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</si>
  <si>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</si>
  <si>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</si>
  <si>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</si>
  <si>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</si>
  <si>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</si>
  <si>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</si>
  <si>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</si>
  <si>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</si>
  <si>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</si>
  <si>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</si>
  <si>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</si>
  <si>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</si>
  <si>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</si>
  <si>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</si>
  <si>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</si>
  <si>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</si>
  <si>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</si>
  <si>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</si>
  <si>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</si>
  <si>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</si>
  <si>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</si>
  <si>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</si>
  <si>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</si>
  <si>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</si>
  <si>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</si>
  <si>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</si>
  <si>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</si>
  <si>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</si>
  <si>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</si>
  <si>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</si>
  <si>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</si>
  <si>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</si>
  <si>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</si>
  <si>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</si>
  <si>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</si>
  <si>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</si>
  <si>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</si>
  <si>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</si>
  <si>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</si>
  <si>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</si>
  <si>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</si>
  <si>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</si>
  <si>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</si>
  <si>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</si>
  <si>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</si>
  <si>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</si>
  <si>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</si>
  <si>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</si>
  <si>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</si>
  <si>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</si>
  <si>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</si>
  <si>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</si>
  <si>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</si>
  <si>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</si>
  <si>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</si>
  <si>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</si>
  <si>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</si>
  <si>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</si>
  <si>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</si>
  <si>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</si>
  <si>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</si>
  <si>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</si>
  <si>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</si>
  <si>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</si>
  <si>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</si>
  <si>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</si>
  <si>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</si>
  <si>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</si>
  <si>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</si>
  <si>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</si>
  <si>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</si>
  <si>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</si>
  <si>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</si>
  <si>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</si>
  <si>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</si>
  <si>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</si>
  <si>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</si>
  <si>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</si>
  <si>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</si>
  <si>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</si>
  <si>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</si>
  <si>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</si>
  <si>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</si>
  <si>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</si>
  <si>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</si>
  <si>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</si>
  <si>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</si>
  <si>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</si>
  <si>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</si>
  <si>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</si>
  <si>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</si>
  <si>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</si>
  <si>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</si>
  <si>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</si>
  <si>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</si>
  <si>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</si>
  <si>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</si>
  <si>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</si>
  <si>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</si>
  <si>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</si>
  <si>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</si>
  <si>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</si>
  <si>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</si>
  <si>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</si>
  <si>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</si>
  <si>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</si>
  <si>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</si>
  <si>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</si>
  <si>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</si>
  <si>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</si>
  <si>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</si>
  <si>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</si>
  <si>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</si>
  <si>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</si>
  <si>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</si>
  <si>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</si>
  <si>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</si>
  <si>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</si>
  <si>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</si>
  <si>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</si>
  <si>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</si>
  <si>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</si>
  <si>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</si>
  <si>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</si>
  <si>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</si>
  <si>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</si>
  <si>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</si>
  <si>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</si>
  <si>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</si>
  <si>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</si>
  <si>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</si>
  <si>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</si>
  <si>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</si>
  <si>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</si>
  <si>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</si>
  <si>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</si>
  <si>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</si>
  <si>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</si>
  <si>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</si>
  <si>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</si>
  <si>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</si>
  <si>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</si>
  <si>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</si>
  <si>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</si>
  <si>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</si>
  <si>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</si>
  <si>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</si>
  <si>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</si>
  <si>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</si>
  <si>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</si>
  <si>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</si>
  <si>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</si>
  <si>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</si>
  <si>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</si>
  <si>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</si>
  <si>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</si>
  <si>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</si>
  <si>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</si>
  <si>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</si>
  <si>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</si>
  <si>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</si>
  <si>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</si>
  <si>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</si>
  <si>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</si>
  <si>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</si>
  <si>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</si>
  <si>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</si>
  <si>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</si>
  <si>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</si>
  <si>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</si>
  <si>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</si>
  <si>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</si>
  <si>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</si>
  <si>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</si>
  <si>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</si>
  <si>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</si>
  <si>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</si>
  <si>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</si>
  <si>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</si>
  <si>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</si>
  <si>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</si>
  <si>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</si>
  <si>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</si>
  <si>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</si>
  <si>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</si>
  <si>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</si>
  <si>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</si>
  <si>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</si>
  <si>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</si>
  <si>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</si>
  <si>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</si>
  <si>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</si>
  <si>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</si>
  <si>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</si>
  <si>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</si>
  <si>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</si>
  <si>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</si>
  <si>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</si>
  <si>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</si>
  <si>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</si>
  <si>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</si>
  <si>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</si>
  <si>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</si>
  <si>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</si>
  <si>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</si>
  <si>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</si>
  <si>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</si>
  <si>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</si>
  <si>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</si>
  <si>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</si>
  <si>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</si>
  <si>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</si>
  <si>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</si>
  <si>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</si>
  <si>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</si>
  <si>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</si>
  <si>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</si>
  <si>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</si>
  <si>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</si>
  <si>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</si>
  <si>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</si>
  <si>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</si>
  <si>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</si>
  <si>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</si>
  <si>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</si>
  <si>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</si>
  <si>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</si>
  <si>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</si>
  <si>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</si>
  <si>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</si>
  <si>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</si>
  <si>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</si>
  <si>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</si>
  <si>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</si>
  <si>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</si>
  <si>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</si>
  <si>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</si>
  <si>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</si>
  <si>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</si>
  <si>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</si>
  <si>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</si>
  <si>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</si>
  <si>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</si>
  <si>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</si>
  <si>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</si>
  <si>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</si>
  <si>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</si>
  <si>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</si>
  <si>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</si>
  <si>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</si>
  <si>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</si>
  <si>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</si>
  <si>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</si>
  <si>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</si>
  <si>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</si>
  <si>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</si>
  <si>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</si>
  <si>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</si>
  <si>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</si>
  <si>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</si>
  <si>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</si>
  <si>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</si>
  <si>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</si>
  <si>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</si>
  <si>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</si>
  <si>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</si>
  <si>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</si>
  <si>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</si>
  <si>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</si>
  <si>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</si>
  <si>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</si>
  <si>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</si>
  <si>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</si>
  <si>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</si>
  <si>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</si>
  <si>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</si>
  <si>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</si>
  <si>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</si>
  <si>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</si>
  <si>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</si>
  <si>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</si>
  <si>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</si>
  <si>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</si>
  <si>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</si>
  <si>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</si>
  <si>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</si>
  <si>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</si>
  <si>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</si>
  <si>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</si>
  <si>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</si>
  <si>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</si>
  <si>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</si>
  <si>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</si>
  <si>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</si>
  <si>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</si>
  <si>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</si>
  <si>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</si>
  <si>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</si>
  <si>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</si>
  <si>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</si>
  <si>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</si>
  <si>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</si>
  <si>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</si>
  <si>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</si>
  <si>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</si>
  <si>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</si>
  <si>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</si>
  <si>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</si>
  <si>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</si>
  <si>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</si>
  <si>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</si>
  <si>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</si>
  <si>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</si>
  <si>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</si>
  <si>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</si>
  <si>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</si>
  <si>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</si>
  <si>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</si>
  <si>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</si>
  <si>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</si>
  <si>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</si>
  <si>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</si>
  <si>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</si>
  <si>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</si>
  <si>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</si>
  <si>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</si>
  <si>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</si>
  <si>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</si>
  <si>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</si>
  <si>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</si>
  <si>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</si>
  <si>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</si>
  <si>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</si>
  <si>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</si>
  <si>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</si>
  <si>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</si>
  <si>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</si>
  <si>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</si>
  <si>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</si>
  <si>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</si>
  <si>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</si>
  <si>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</si>
  <si>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</si>
  <si>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</si>
  <si>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</si>
  <si>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</si>
  <si>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</si>
  <si>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</si>
  <si>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</si>
  <si>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</si>
  <si>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</si>
  <si>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</si>
  <si>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</si>
  <si>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</si>
  <si>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</si>
  <si>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</si>
  <si>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</si>
  <si>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</si>
  <si>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</si>
  <si>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</si>
  <si>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</si>
  <si>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</si>
  <si>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</si>
  <si>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</si>
  <si>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</si>
  <si>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</si>
  <si>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</si>
  <si>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</si>
  <si>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</si>
  <si>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</si>
  <si>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</si>
  <si>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</si>
  <si>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</si>
  <si>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</si>
  <si>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</si>
  <si>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</si>
  <si>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</si>
  <si>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</si>
  <si>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</si>
  <si>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</si>
  <si>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</si>
  <si>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</si>
  <si>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</si>
  <si>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</si>
  <si>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</si>
  <si>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</si>
  <si>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</si>
  <si>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</si>
  <si>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</si>
  <si>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</si>
  <si>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</si>
  <si>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</si>
  <si>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</si>
  <si>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</si>
  <si>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</si>
  <si>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</si>
  <si>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</si>
  <si>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</si>
  <si>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</si>
  <si>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</si>
  <si>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</si>
  <si>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</si>
  <si>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</si>
  <si>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</si>
  <si>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</si>
  <si>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</si>
  <si>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</si>
  <si>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</si>
  <si>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</si>
  <si>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</si>
  <si>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</si>
  <si>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</si>
  <si>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</si>
  <si>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</si>
  <si>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</si>
  <si>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</si>
  <si>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</si>
  <si>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</si>
  <si>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</si>
  <si>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</si>
  <si>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</si>
  <si>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</si>
  <si>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</si>
  <si>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</si>
  <si>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</si>
  <si>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</si>
  <si>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</si>
  <si>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</si>
  <si>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</si>
  <si>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</si>
  <si>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</si>
  <si>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</si>
  <si>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</si>
  <si>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</si>
  <si>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</si>
  <si>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</si>
  <si>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</si>
  <si>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</si>
  <si>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</si>
  <si>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</si>
  <si>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</si>
  <si>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</si>
  <si>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</si>
  <si>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</si>
  <si>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</si>
  <si>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</si>
  <si>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</si>
  <si>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</si>
  <si>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</si>
  <si>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</si>
  <si>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</si>
  <si>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</si>
  <si>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</si>
  <si>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</si>
  <si>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</si>
  <si>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</si>
  <si>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</si>
  <si>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</si>
  <si>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</si>
  <si>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</si>
  <si>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</si>
  <si>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</si>
  <si>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</si>
  <si>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</si>
  <si>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</si>
  <si>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</si>
  <si>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</si>
  <si>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</si>
  <si>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</si>
  <si>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</si>
  <si>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</si>
  <si>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</si>
  <si>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</si>
  <si>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</si>
  <si>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</si>
  <si>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</si>
  <si>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</si>
  <si>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</si>
  <si>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</si>
  <si>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</si>
  <si>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</si>
  <si>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</si>
  <si>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</si>
  <si>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</si>
  <si>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</si>
  <si>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</si>
  <si>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</si>
  <si>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</si>
  <si>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</si>
  <si>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</si>
  <si>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</si>
  <si>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</si>
  <si>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</si>
  <si>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</si>
  <si>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</si>
  <si>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</si>
  <si>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</si>
  <si>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</si>
  <si>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</si>
  <si>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</si>
  <si>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</si>
  <si>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</si>
  <si>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</si>
  <si>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</si>
  <si>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</si>
  <si>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</si>
  <si>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</si>
  <si>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</si>
  <si>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</si>
  <si>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</si>
  <si>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</si>
  <si>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</si>
  <si>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</si>
  <si>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</si>
  <si>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</si>
  <si>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</si>
  <si>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</si>
  <si>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</si>
  <si>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</si>
  <si>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</si>
  <si>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</si>
  <si>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</si>
  <si>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</si>
  <si>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</si>
  <si>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</si>
  <si>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</si>
  <si>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</si>
  <si>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</si>
  <si>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</si>
  <si>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</si>
  <si>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</si>
  <si>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</si>
  <si>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</si>
  <si>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</si>
  <si>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</si>
  <si>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</si>
  <si>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</si>
  <si>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</si>
  <si>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</si>
  <si>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</si>
  <si>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</si>
  <si>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</si>
  <si>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</si>
  <si>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</si>
  <si>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</si>
  <si>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</si>
  <si>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</si>
  <si>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</si>
  <si>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</si>
  <si>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</si>
  <si>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</si>
  <si>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</si>
  <si>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</si>
  <si>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</si>
  <si>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</si>
  <si>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</si>
  <si>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</si>
  <si>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</si>
  <si>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</si>
  <si>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</si>
  <si>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</si>
  <si>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</si>
  <si>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</si>
  <si>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</si>
  <si>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</si>
  <si>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</si>
  <si>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</si>
  <si>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</si>
  <si>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</si>
  <si>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</si>
  <si>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</si>
  <si>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</si>
  <si>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</si>
  <si>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</si>
  <si>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</si>
  <si>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</si>
  <si>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</si>
  <si>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</si>
  <si>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</si>
  <si>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</si>
  <si>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</si>
  <si>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</si>
  <si>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</si>
  <si>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</si>
  <si>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</si>
  <si>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</si>
  <si>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</si>
  <si>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</si>
  <si>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</si>
  <si>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</si>
  <si>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</si>
  <si>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</si>
  <si>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</si>
  <si>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</si>
  <si>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</si>
  <si>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</si>
  <si>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</si>
  <si>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</si>
  <si>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</si>
  <si>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</si>
  <si>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</si>
  <si>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</si>
  <si>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</si>
  <si>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</si>
  <si>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</si>
  <si>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</si>
  <si>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</si>
  <si>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</si>
  <si>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</si>
  <si>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</si>
  <si>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</si>
  <si>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</si>
  <si>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</si>
  <si>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</si>
  <si>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</si>
  <si>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</si>
  <si>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</si>
  <si>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</si>
  <si>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</si>
  <si>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</si>
  <si>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</si>
  <si>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</si>
  <si>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</si>
  <si>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</si>
  <si>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</si>
  <si>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</si>
  <si>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</si>
  <si>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</si>
  <si>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</si>
  <si>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</si>
  <si>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</si>
  <si>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</si>
  <si>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</si>
  <si>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</si>
  <si>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</si>
  <si>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</si>
  <si>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</si>
  <si>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</si>
  <si>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</si>
  <si>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</si>
  <si>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</si>
  <si>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</si>
  <si>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</si>
  <si>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</si>
  <si>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</si>
  <si>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</si>
  <si>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</si>
  <si>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</si>
  <si>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</si>
  <si>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</si>
  <si>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</si>
  <si>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</si>
  <si>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</si>
  <si>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</si>
  <si>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</si>
  <si>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</si>
  <si>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</si>
  <si>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</si>
  <si>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</si>
  <si>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</si>
  <si>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</si>
  <si>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</si>
  <si>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</si>
  <si>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</si>
  <si>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</si>
  <si>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</si>
  <si>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</si>
  <si>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</si>
  <si>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</si>
  <si>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</si>
  <si>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</si>
  <si>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</si>
  <si>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</si>
  <si>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</si>
  <si>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</si>
  <si>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</si>
  <si>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</si>
  <si>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</si>
  <si>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</si>
  <si>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</si>
  <si>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</si>
  <si>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</si>
  <si>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</si>
  <si>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</si>
  <si>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</si>
  <si>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</si>
  <si>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</si>
  <si>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</si>
  <si>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</si>
  <si>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</si>
  <si>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</si>
  <si>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</si>
  <si>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</si>
  <si>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</si>
  <si>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</si>
  <si>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</si>
  <si>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</si>
  <si>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</si>
  <si>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</si>
  <si>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</si>
  <si>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</si>
  <si>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</si>
  <si>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</si>
  <si>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</si>
  <si>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</si>
  <si>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</si>
  <si>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</si>
  <si>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</si>
  <si>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</si>
  <si>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</si>
  <si>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</si>
  <si>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</si>
  <si>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</si>
  <si>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</si>
  <si>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</si>
  <si>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</si>
  <si>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</si>
  <si>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</si>
  <si>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</si>
  <si>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</si>
  <si>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</si>
  <si>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</si>
  <si>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</si>
  <si>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</si>
  <si>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</si>
  <si>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</si>
  <si>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</si>
  <si>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</si>
  <si>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</si>
  <si>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</si>
  <si>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</si>
  <si>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</si>
  <si>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</si>
  <si>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</si>
  <si>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</si>
  <si>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</si>
  <si>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</si>
  <si>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</si>
  <si>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</si>
  <si>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</si>
  <si>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</si>
  <si>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</si>
  <si>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</si>
  <si>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</si>
  <si>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</si>
  <si>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</si>
  <si>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</si>
  <si>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</si>
  <si>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</si>
  <si>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</si>
  <si>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</si>
  <si>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</si>
  <si>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</si>
  <si>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</si>
  <si>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</si>
  <si>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</si>
  <si>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</si>
  <si>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</si>
  <si>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</si>
  <si>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</si>
  <si>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</si>
  <si>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</si>
  <si>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</si>
  <si>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</si>
  <si>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</si>
  <si>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</si>
  <si>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</si>
  <si>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</si>
  <si>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</si>
  <si>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</si>
  <si>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</si>
  <si>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</si>
  <si>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</si>
  <si>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</si>
  <si>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</si>
  <si>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</si>
  <si>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</si>
  <si>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</si>
  <si>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</si>
  <si>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</si>
  <si>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</si>
  <si>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</si>
  <si>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</si>
  <si>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</si>
  <si>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</si>
  <si>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</si>
  <si>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</si>
  <si>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</si>
  <si>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</si>
  <si>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</si>
  <si>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</si>
  <si>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</si>
  <si>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</si>
  <si>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</si>
  <si>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</si>
  <si>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</si>
  <si>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</si>
  <si>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</si>
  <si>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</si>
  <si>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</si>
  <si>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</si>
  <si>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</si>
  <si>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</si>
  <si>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</si>
  <si>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</si>
  <si>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</si>
  <si>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</si>
  <si>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</si>
  <si>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</si>
  <si>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</si>
  <si>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</si>
  <si>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</si>
  <si>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</si>
  <si>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</si>
  <si>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</si>
  <si>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</si>
  <si>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</si>
  <si>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</si>
  <si>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</si>
  <si>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</si>
  <si>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</si>
  <si>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</si>
  <si>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</si>
  <si>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</si>
  <si>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</si>
  <si>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</si>
  <si>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</si>
  <si>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</si>
  <si>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</si>
  <si>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</si>
  <si>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</si>
  <si>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</si>
  <si>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</si>
  <si>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</si>
  <si>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</si>
  <si>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</si>
  <si>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</si>
  <si>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</si>
  <si>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</si>
  <si>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</si>
  <si>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</si>
  <si>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</si>
  <si>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</si>
  <si>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</si>
  <si>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</si>
  <si>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</si>
  <si>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</si>
  <si>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</si>
  <si>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</si>
  <si>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</si>
  <si>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</si>
  <si>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</si>
  <si>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</si>
  <si>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</si>
  <si>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</si>
  <si>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</si>
  <si>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</si>
  <si>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</si>
  <si>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</si>
  <si>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</si>
  <si>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</si>
  <si>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</si>
  <si>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</si>
  <si>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</si>
  <si>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</si>
  <si>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</si>
  <si>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</si>
  <si>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</si>
  <si>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</si>
  <si>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</si>
  <si>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</si>
  <si>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</si>
  <si>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</si>
  <si>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</si>
  <si>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</si>
  <si>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</si>
  <si>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</si>
  <si>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</si>
  <si>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</si>
  <si>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</si>
  <si>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</si>
  <si>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</si>
  <si>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</si>
  <si>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</si>
  <si>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</si>
  <si>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</si>
  <si>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</si>
  <si>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</si>
  <si>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</si>
  <si>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</si>
  <si>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</si>
  <si>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</si>
  <si>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</si>
  <si>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</si>
  <si>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</si>
  <si>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</si>
  <si>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</si>
  <si>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</si>
  <si>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</si>
  <si>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</si>
  <si>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</si>
  <si>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</si>
  <si>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</si>
  <si>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</si>
  <si>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</si>
  <si>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</si>
  <si>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</si>
  <si>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</si>
  <si>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</si>
  <si>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</si>
  <si>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</si>
  <si>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</si>
  <si>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</si>
  <si>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</si>
  <si>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</si>
  <si>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</si>
  <si>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</si>
  <si>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</si>
  <si>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</si>
  <si>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</si>
  <si>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</si>
  <si>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</si>
  <si>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</si>
  <si>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</si>
  <si>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</si>
  <si>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</si>
  <si>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</si>
  <si>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</si>
  <si>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</si>
  <si>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</si>
  <si>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</si>
  <si>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</si>
  <si>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</si>
  <si>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</si>
  <si>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</si>
  <si>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</si>
  <si>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</si>
  <si>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</si>
  <si>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</si>
  <si>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</si>
  <si>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</si>
  <si>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</si>
  <si>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</si>
  <si>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</si>
  <si>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</si>
  <si>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</si>
  <si>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</si>
  <si>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</si>
  <si>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</si>
  <si>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</si>
  <si>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</si>
  <si>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</si>
  <si>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</si>
  <si>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</si>
  <si>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</si>
  <si>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</si>
  <si>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</si>
  <si>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</si>
  <si>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</si>
  <si>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</si>
  <si>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</si>
  <si>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</si>
  <si>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</si>
  <si>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</si>
  <si>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</si>
  <si>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</si>
  <si>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</si>
  <si>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</si>
  <si>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</si>
  <si>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</si>
  <si>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</si>
  <si>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</si>
  <si>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</si>
  <si>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</si>
  <si>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</si>
  <si>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</si>
  <si>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</si>
  <si>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</si>
  <si>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</si>
  <si>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</si>
  <si>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</si>
  <si>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</si>
  <si>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</si>
  <si>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</si>
  <si>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</si>
  <si>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</si>
  <si>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</si>
  <si>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</si>
  <si>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</si>
  <si>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</si>
  <si>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</si>
  <si>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</si>
  <si>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</si>
  <si>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</si>
  <si>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</si>
  <si>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</si>
  <si>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</si>
  <si>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</si>
  <si>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</si>
  <si>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</si>
  <si>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</si>
  <si>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</si>
  <si>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</si>
  <si>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</si>
  <si>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</si>
  <si>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</si>
  <si>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</si>
  <si>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</si>
  <si>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</si>
  <si>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</si>
  <si>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</si>
  <si>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</si>
  <si>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</si>
  <si>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</si>
  <si>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</si>
  <si>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</si>
  <si>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</si>
  <si>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</si>
  <si>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</si>
  <si>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</si>
  <si>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</si>
  <si>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</si>
  <si>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</si>
  <si>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</si>
  <si>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</si>
  <si>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</si>
  <si>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</si>
  <si>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</si>
  <si>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</si>
  <si>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</si>
  <si>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</si>
  <si>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</si>
  <si>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</si>
  <si>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</si>
  <si>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</si>
  <si>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</si>
  <si>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</si>
  <si>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</si>
  <si>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</si>
  <si>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</si>
  <si>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</si>
  <si>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</si>
  <si>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</si>
  <si>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</si>
  <si>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</si>
  <si>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</si>
  <si>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</si>
  <si>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</si>
  <si>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</si>
  <si>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</si>
  <si>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</si>
  <si>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</si>
  <si>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</si>
  <si>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</si>
  <si>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</si>
  <si>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</si>
  <si>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</si>
  <si>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</si>
  <si>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</si>
  <si>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</si>
  <si>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</si>
  <si>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</si>
  <si>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</si>
  <si>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</si>
  <si>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</si>
  <si>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</si>
  <si>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</si>
  <si>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</si>
  <si>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</si>
  <si>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</si>
  <si>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</si>
  <si>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</si>
  <si>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</si>
  <si>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</si>
  <si>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</si>
  <si>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</si>
  <si>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</si>
  <si>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</si>
  <si>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</si>
  <si>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</si>
  <si>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</si>
  <si>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</si>
  <si>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</si>
  <si>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</si>
  <si>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</si>
  <si>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</si>
  <si>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</si>
  <si>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</si>
  <si>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</si>
  <si>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</si>
  <si>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</si>
  <si>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</si>
  <si>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</si>
  <si>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</si>
  <si>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</si>
  <si>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</si>
  <si>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</si>
  <si>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</si>
  <si>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</si>
  <si>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</si>
  <si>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</si>
  <si>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</si>
  <si>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</si>
  <si>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</si>
  <si>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</si>
  <si>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</si>
  <si>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</si>
  <si>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</si>
  <si>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</si>
  <si>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</si>
  <si>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</si>
  <si>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</si>
  <si>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</si>
  <si>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</si>
  <si>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</si>
  <si>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</si>
  <si>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</si>
  <si>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</si>
  <si>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</si>
  <si>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</si>
  <si>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</si>
  <si>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</si>
  <si>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</si>
  <si>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</si>
  <si>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</si>
  <si>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</si>
  <si>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</si>
  <si>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</si>
  <si>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</si>
  <si>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</si>
  <si>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</si>
  <si>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</si>
  <si>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</si>
  <si>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</si>
  <si>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</si>
  <si>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</si>
  <si>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</si>
  <si>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</si>
  <si>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</si>
  <si>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</si>
  <si>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</si>
  <si>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</si>
  <si>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</si>
  <si>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</si>
  <si>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</si>
  <si>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</si>
  <si>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</si>
  <si>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</si>
  <si>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</si>
  <si>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</si>
  <si>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</si>
  <si>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</si>
  <si>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</si>
  <si>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</si>
  <si>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</si>
  <si>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</si>
  <si>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</si>
  <si>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</si>
  <si>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</si>
  <si>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</si>
  <si>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</si>
  <si>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</si>
  <si>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</si>
  <si>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</si>
  <si>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</si>
  <si>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</si>
  <si>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</si>
  <si>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</si>
  <si>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</si>
  <si>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</si>
  <si>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</si>
  <si>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</si>
  <si>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</si>
  <si>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</si>
  <si>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psie záprahy - bežné transfery</t>
  </si>
  <si>
    <t>40250012</t>
  </si>
  <si>
    <t>členský príspevok SZPZ v ICF</t>
  </si>
  <si>
    <t>International Canicross Federation</t>
  </si>
  <si>
    <t>40250001</t>
  </si>
  <si>
    <t>2025002</t>
  </si>
  <si>
    <t>odmena kontrolóra zväzu</t>
  </si>
  <si>
    <t>54777976</t>
  </si>
  <si>
    <t>Beáta Lipovská</t>
  </si>
  <si>
    <t>40250003</t>
  </si>
  <si>
    <t>50250234</t>
  </si>
  <si>
    <t>spracovanie účtovnej evidencie</t>
  </si>
  <si>
    <t>36242161</t>
  </si>
  <si>
    <t>KPU, s.r.o.</t>
  </si>
  <si>
    <t>40250004</t>
  </si>
  <si>
    <t>2025005</t>
  </si>
  <si>
    <t>IDX250003</t>
  </si>
  <si>
    <t xml:space="preserve">Pracovná cesta
Názov: preteky MS IFSS, Roros, Nórsko
Termín: 8.-14.2.2025
Miesto - mesto a štát Roros, Nórsko                spôsob dopravy:AUV
Počet všetkých osôb na pracovnej ceste: 1,     z toho:
- športovci : 1
</t>
  </si>
  <si>
    <t>osoba 2</t>
  </si>
  <si>
    <t>IDX250002</t>
  </si>
  <si>
    <t xml:space="preserve">Pracovná cesta
Názov: preteky MS WSA, Östersund, Švédsko
Termín: 7.-9.2.2025
Miesto - mesto a štát Östersund, Švédsko                spôsob dopravy:AUV
Počet všetkých osôb na pracovnej ceste: 1,     z toho:
- športovci : 1
</t>
  </si>
  <si>
    <t>40250006</t>
  </si>
  <si>
    <t>2025008</t>
  </si>
  <si>
    <t>40250005</t>
  </si>
  <si>
    <t>50250352</t>
  </si>
  <si>
    <t>IDX250005</t>
  </si>
  <si>
    <t>príspevok na organizáciu preteku Mošovce 22.-23.3.2025</t>
  </si>
  <si>
    <t>37832743</t>
  </si>
  <si>
    <t>Musher klub Lučenec</t>
  </si>
  <si>
    <t>IDX250004</t>
  </si>
  <si>
    <t xml:space="preserve">Pracovná cesta
Názov: preteky MS IFSS, Roros, Nórsko
Termín: 8.-15.2.2025
Miesto - mesto a štát Roros, Nórsko                spôsob dopravy:AUV
Počet všetkých osôb na pracovnej ceste: 1,     z toho:
- športovci : 1
</t>
  </si>
  <si>
    <t>osoba 3</t>
  </si>
  <si>
    <t>IDX250006</t>
  </si>
  <si>
    <t xml:space="preserve">Pracovná cesta
Názov: delegát - preteky
Termín:29.-30.3.2025
Miesto - mesto a štát: Košice, SVK                spôsob dopravy:AUV
Počet všetkých osôb na pracovnej ceste: 1, z toho:
- delegát: 1
</t>
  </si>
  <si>
    <t>osoba 4</t>
  </si>
  <si>
    <t>40250008</t>
  </si>
  <si>
    <t>2025/012</t>
  </si>
  <si>
    <t>členský príspevok SZPZ vo FISTC</t>
  </si>
  <si>
    <t>Federation Internationale Sportive de Traineau a Chiens</t>
  </si>
  <si>
    <t>40250007</t>
  </si>
  <si>
    <t>252623</t>
  </si>
  <si>
    <t>členský príspevok SZPZ v IFS</t>
  </si>
  <si>
    <t>International Federation of Sleddog Sports</t>
  </si>
  <si>
    <t>40250009</t>
  </si>
  <si>
    <t>50250487</t>
  </si>
  <si>
    <t>40250010</t>
  </si>
  <si>
    <t>2025013</t>
  </si>
  <si>
    <t>IDX250007</t>
  </si>
  <si>
    <t xml:space="preserve">Pracovná cesta
Názov: delegát - ročná schôdza ICF
Termín:25.-27.4.2025
Miesto - mesto a štát: Pardubice, CZ                spôsob dopravy:AUV
Počet všetkých osôb na pracovnej ceste: 1, z toho:
- delegát: 1
</t>
  </si>
  <si>
    <t>IDX250010</t>
  </si>
  <si>
    <t>osoba 6</t>
  </si>
  <si>
    <t>40250013</t>
  </si>
  <si>
    <t>2025016</t>
  </si>
  <si>
    <t>IDX250009</t>
  </si>
  <si>
    <t>osoba 5</t>
  </si>
  <si>
    <t>40250011</t>
  </si>
  <si>
    <t>50250631</t>
  </si>
  <si>
    <t>40250015</t>
  </si>
  <si>
    <t>2025019</t>
  </si>
  <si>
    <t>40250014</t>
  </si>
  <si>
    <t>50250748</t>
  </si>
  <si>
    <t>40250018</t>
  </si>
  <si>
    <t>250690029</t>
  </si>
  <si>
    <t>doména</t>
  </si>
  <si>
    <t>47383593</t>
  </si>
  <si>
    <t>KAPA Studio s.r.o.</t>
  </si>
  <si>
    <t>IDX250014</t>
  </si>
  <si>
    <t>osoba 7</t>
  </si>
  <si>
    <t>40250016</t>
  </si>
  <si>
    <t>50250892</t>
  </si>
  <si>
    <t>40250017</t>
  </si>
  <si>
    <t>2025024</t>
  </si>
  <si>
    <t>IDX250017</t>
  </si>
  <si>
    <t>príspevok na organizáciu preteku Láb 1.-2.3.2025</t>
  </si>
  <si>
    <t>36166669</t>
  </si>
  <si>
    <t>Sibírsky husky team Haniska</t>
  </si>
  <si>
    <t>IDX250018</t>
  </si>
  <si>
    <t>príspevok na organizáciu preteku Pezinská baba 13.-14.9.2025</t>
  </si>
  <si>
    <t>48413879</t>
  </si>
  <si>
    <t>Občianske združenie SPEED 4 DOGS</t>
  </si>
  <si>
    <t>IDX250021</t>
  </si>
  <si>
    <t xml:space="preserve">Pracovná cesta
Názov: delegát - preteky
Termín:19.-21.9.2025
Miesto - mesto a štát: Haniská, SVK                spôsob dopravy:AUV
Počet všetkých osôb na pracovnej ceste: 1, z toho:
- delegát: 1
</t>
  </si>
  <si>
    <t>IDX250019</t>
  </si>
  <si>
    <t xml:space="preserve">Pracovná cesta
Názov: delegát - preteky
Termín:27.9.2025
Miesto - mesto a štát: Stupava, SVK                spôsob dopravy:AUV
Počet všetkých osôb na pracovnej ceste: 1, z toho:
- delegát: 1
</t>
  </si>
  <si>
    <t>BU2-001-010</t>
  </si>
  <si>
    <t>BU2-002-003</t>
  </si>
  <si>
    <t>BU2-002-004</t>
  </si>
  <si>
    <t>BU2-003-005</t>
  </si>
  <si>
    <t>BU2-003-006</t>
  </si>
  <si>
    <t>BU2-004-019</t>
  </si>
  <si>
    <t>BU2-004-021</t>
  </si>
  <si>
    <t>BU2-004-023</t>
  </si>
  <si>
    <t>BU2-005-008</t>
  </si>
  <si>
    <t>BU2-005-009</t>
  </si>
  <si>
    <t>BU2-006-005</t>
  </si>
  <si>
    <t>BU2-006-006</t>
  </si>
  <si>
    <t>osoba 35</t>
  </si>
  <si>
    <t>BU2-007-007</t>
  </si>
  <si>
    <t>BU2-007-008</t>
  </si>
  <si>
    <t>BU2-007-009</t>
  </si>
  <si>
    <t>BU2-008-002</t>
  </si>
  <si>
    <t>BU2-008-003</t>
  </si>
  <si>
    <t>40250020</t>
  </si>
  <si>
    <t>2025027</t>
  </si>
  <si>
    <t>40250019</t>
  </si>
  <si>
    <t>50251027</t>
  </si>
  <si>
    <t>40250021</t>
  </si>
  <si>
    <t>2025/2026 - 017</t>
  </si>
  <si>
    <t>členský príspevok SZPZ vo WSA</t>
  </si>
  <si>
    <t>World Sleddog Association</t>
  </si>
  <si>
    <t>BU2-009-007</t>
  </si>
  <si>
    <t>BU2-009-008</t>
  </si>
  <si>
    <t>40250022</t>
  </si>
  <si>
    <t>50251149</t>
  </si>
  <si>
    <t>40250024</t>
  </si>
  <si>
    <t>2025031</t>
  </si>
  <si>
    <t>40250028</t>
  </si>
  <si>
    <t>20250035</t>
  </si>
  <si>
    <t>Generálne zhromaždenie</t>
  </si>
  <si>
    <t>53123735</t>
  </si>
  <si>
    <t>Drienok, s.r.o.</t>
  </si>
  <si>
    <t>BU2-010-007</t>
  </si>
  <si>
    <t>BU2-010-008</t>
  </si>
  <si>
    <t>BU2-010-009</t>
  </si>
  <si>
    <t>IDX250024</t>
  </si>
  <si>
    <t xml:space="preserve">Pracovná cesta
Názov: generálne zhromaždenie
Termín:25.10.2025
Miesto - mesto a štát: Mošovce, SVK                spôsob dopravy:AUV
Počet všetkých osôb na pracovnej ceste: 1, z toho:
- delegát: 1
</t>
  </si>
  <si>
    <t>osoba 8</t>
  </si>
  <si>
    <t>40250027</t>
  </si>
  <si>
    <t>2025035</t>
  </si>
  <si>
    <t>IDX250023</t>
  </si>
  <si>
    <t xml:space="preserve">Pracovná cesta
Názov: delegát - preteky
Termín:24.-26.10.2025
Miesto - mesto a štát: Mošovce, SVK                spôsob dopravy:AUV
Počet všetkých osôb na pracovnej ceste: 1, z toho:
- delegát: 1
</t>
  </si>
  <si>
    <t>40250026</t>
  </si>
  <si>
    <t>50251285</t>
  </si>
  <si>
    <t>BU2-011-005</t>
  </si>
  <si>
    <t>BU2-011-006</t>
  </si>
  <si>
    <t xml:space="preserve">Pracovná cesta
Názov: Valné zhromaždenie FISTC
Termín:16.-18.5.2025
Miesto - mesto a štát: Novara, ITA                spôsob dopravy:AUV
Počet všetkých osôb na pracovnej ceste: 1, z toho:
- delegát: 1
</t>
  </si>
  <si>
    <t>40250034</t>
  </si>
  <si>
    <t>2025038</t>
  </si>
  <si>
    <t>IDX250041</t>
  </si>
  <si>
    <t>Pracovná cesta
Názov: preteky ICF
Termín: 7.-9.11.2025
Miesto - mesto a štát Pardubice, Česko                spôsob dopravy:AUV
Počet všetkých osôb na pracovnej ceste: 1, z toho:
- športovci : 1</t>
  </si>
  <si>
    <t>osoba 9</t>
  </si>
  <si>
    <t>IDX250051</t>
  </si>
  <si>
    <t>IDX250036</t>
  </si>
  <si>
    <t>osoba 10</t>
  </si>
  <si>
    <t>osoba 14</t>
  </si>
  <si>
    <t>15.12.2025
16.12.2025</t>
  </si>
  <si>
    <t>IDX250047</t>
  </si>
  <si>
    <t>osoba 13</t>
  </si>
  <si>
    <t>IDX250053</t>
  </si>
  <si>
    <t>osoba 12</t>
  </si>
  <si>
    <t>IDX250055</t>
  </si>
  <si>
    <t>osoba 22</t>
  </si>
  <si>
    <t>Pracovná cesta
Názov: preteky WSA
Termín: 29.-30.11.2025
Miesto - mesto a štát Maserada sul Piave, Taliansko                
spôsob dopravy:AUV
Počet všetkých osôb na pracovnej ceste: 1, z toho:
- športovci : 1</t>
  </si>
  <si>
    <t>IDX250061</t>
  </si>
  <si>
    <t>IDX250058</t>
  </si>
  <si>
    <t>osoba 20</t>
  </si>
  <si>
    <t>Pracovná cesta
Názov: rokovanie obecné zastupiteľstvo - preteky FISTC
Termín:14.2.2025
Miesto - mesto a štát: Zuberec, SVK                spôsob dopravy:AUV
Počet všetkých osôb na pracovnej ceste: 1, z toho:
- delegát: 1
rozdelenie medzi polrokmi</t>
  </si>
  <si>
    <t>Pracovná cesta
Názov: preteky ICF
Termín: 7.-9.11.2025
Miesto - mesto a štát Pardubice, Česko                spôsob dopravy:AUV
Počet všetkých osôb na pracovnej ceste: 2, z toho:
- športovci : 2
rozdelenie medzi polrokmi</t>
  </si>
  <si>
    <t>Kontaktná osoba zodpovedná za vyplnený formulár
meno a priezvisko: Zuzana Krajčírová
e-mail: prezidium@mushing.sk
tel. kontakt (mobil): 0904 586 536</t>
  </si>
  <si>
    <t>Sabína Šálová</t>
  </si>
  <si>
    <t>Dátum: 15.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</si>
</sst>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FFFFFF"/>
      </patternFill>
    </fill>
    <fill>
      <patternFill patternType="solid">
        <fgColor theme="5"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4">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17" borderId="1" xfId="0" applyNumberFormat="1" applyFont="1" applyFill="1" applyBorder="1" applyAlignment="1" applyProtection="1">
      <alignment vertical="top" wrapText="1"/>
      <protection locked="0"/>
    </xf>
    <xf numFmtId="4" fontId="63" fillId="3" borderId="0" xfId="0" applyNumberFormat="1" applyFont="1" applyFill="1"/>
    <xf numFmtId="164" fontId="1" fillId="3" borderId="0" xfId="0" applyNumberFormat="1" applyFont="1" applyFill="1" applyAlignment="1" applyProtection="1">
      <alignment vertical="top" wrapText="1"/>
      <protection locked="0"/>
    </xf>
    <xf numFmtId="4" fontId="1" fillId="13" borderId="0" xfId="0" applyNumberFormat="1" applyFont="1" applyFill="1" applyAlignment="1" applyProtection="1">
      <alignment vertical="top"/>
      <protection locked="0"/>
    </xf>
    <xf numFmtId="4" fontId="1" fillId="18" borderId="0" xfId="0" applyNumberFormat="1" applyFont="1" applyFill="1" applyAlignment="1" applyProtection="1">
      <alignmen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2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87" noThreeD="1" sel="70" val="5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22"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8" t="s">
        <v>0</v>
      </c>
      <c r="C1" s="321"/>
      <c r="D1" s="321"/>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6"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6" t="s">
        <v>1358</v>
      </c>
      <c r="C10" s="205"/>
      <c r="D10" s="205"/>
    </row>
    <row r="11" spans="1:4" s="18" customFormat="1" ht="42.75" customHeight="1" x14ac:dyDescent="0.2">
      <c r="A11" s="296" t="s">
        <v>1359</v>
      </c>
      <c r="C11" s="205"/>
      <c r="D11" s="205"/>
    </row>
    <row r="12" spans="1:4" s="18" customFormat="1" ht="20.45" customHeight="1" x14ac:dyDescent="0.2">
      <c r="A12" s="304" t="s">
        <v>1378</v>
      </c>
      <c r="C12" s="205"/>
      <c r="D12" s="205"/>
    </row>
    <row r="13" spans="1:4" s="18" customFormat="1" ht="23.45" customHeight="1" x14ac:dyDescent="0.2">
      <c r="A13" s="309"/>
      <c r="C13" s="205"/>
      <c r="D13" s="205"/>
    </row>
    <row r="14" spans="1:4" s="18" customFormat="1" ht="18" x14ac:dyDescent="0.2">
      <c r="A14" s="310" t="s">
        <v>5</v>
      </c>
      <c r="C14" s="205"/>
      <c r="D14" s="205"/>
    </row>
    <row r="15" spans="1:4" ht="16.149999999999999"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2"/>
      <c r="D21" s="322"/>
    </row>
    <row r="22" spans="1:4" x14ac:dyDescent="0.2">
      <c r="C22" s="323"/>
      <c r="D22" s="322"/>
    </row>
    <row r="23" spans="1:4" ht="63.75" x14ac:dyDescent="0.2">
      <c r="A23" s="23" t="s">
        <v>1379</v>
      </c>
      <c r="C23" s="255"/>
      <c r="D23" s="256"/>
    </row>
    <row r="24" spans="1:4" ht="12.75" customHeight="1" x14ac:dyDescent="0.2">
      <c r="C24" s="319"/>
      <c r="D24" s="320"/>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1365</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9"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11" t="s">
        <v>1389</v>
      </c>
    </row>
    <row r="73" spans="1:1" ht="38.25" x14ac:dyDescent="0.2">
      <c r="A73" s="23" t="s">
        <v>1390</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7"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9" customHeight="1" x14ac:dyDescent="0.2">
      <c r="A132" s="23" t="s">
        <v>1375</v>
      </c>
    </row>
    <row r="133" spans="1:1" ht="61.5" customHeight="1" x14ac:dyDescent="0.2">
      <c r="A133" s="303" t="s">
        <v>1387</v>
      </c>
    </row>
    <row r="134" spans="1:1" x14ac:dyDescent="0.2">
      <c r="A134" s="260" t="s">
        <v>1388</v>
      </c>
    </row>
    <row r="135" spans="1:1" ht="102" x14ac:dyDescent="0.2">
      <c r="A135" s="303" t="s">
        <v>1376</v>
      </c>
    </row>
    <row r="136" spans="1:1" x14ac:dyDescent="0.2">
      <c r="A136"/>
    </row>
    <row r="137" spans="1:1" ht="71.650000000000006" customHeight="1" x14ac:dyDescent="0.2">
      <c r="A137" s="302"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B14" sqref="B14:C14"/>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Slovenský zväz psích záprahov, M.R.Štefánika 217, Vranov nad Topľou, 093 01</v>
      </c>
      <c r="B1" s="374"/>
      <c r="C1" s="374"/>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5" t="s">
        <v>1275</v>
      </c>
      <c r="F3" s="376"/>
      <c r="N3" s="137" t="str">
        <f t="shared" si="0"/>
        <v>c - príspevok Slovenskému paralympijskému výboru</v>
      </c>
      <c r="O3" s="137" t="s">
        <v>342</v>
      </c>
      <c r="P3" s="137" t="str">
        <f>Spolu!B19</f>
        <v>príspevok Slovenskému paralympijskému výboru</v>
      </c>
    </row>
    <row r="4" spans="1:16" ht="45.75" customHeight="1" x14ac:dyDescent="0.2">
      <c r="E4" s="376"/>
      <c r="F4" s="376"/>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c r="N6" s="137" t="str">
        <f t="shared" si="0"/>
        <v>f - plnenie úloh verejného záujmu v športe</v>
      </c>
      <c r="O6" s="137" t="s">
        <v>348</v>
      </c>
      <c r="P6" s="137" t="str">
        <f>Spolu!B22</f>
        <v>plnenie úloh verejného záujmu v športe</v>
      </c>
    </row>
    <row r="7" spans="1:16" x14ac:dyDescent="0.2">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7" t="s">
        <v>1307</v>
      </c>
      <c r="B12" s="377"/>
      <c r="C12" s="377"/>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8"/>
      <c r="C13" s="378"/>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9" t="s">
        <v>1309</v>
      </c>
      <c r="C14" s="380"/>
      <c r="F14" s="313"/>
      <c r="N14" s="137" t="str">
        <f t="shared" si="0"/>
        <v xml:space="preserve">n - </v>
      </c>
      <c r="O14" s="137" t="s">
        <v>364</v>
      </c>
    </row>
    <row r="15" spans="1:16" ht="34.35" customHeight="1" x14ac:dyDescent="0.2">
      <c r="A15" s="139" t="s">
        <v>1310</v>
      </c>
      <c r="B15" s="379"/>
      <c r="C15" s="380"/>
      <c r="F15" s="382"/>
      <c r="N15" s="137" t="str">
        <f t="shared" si="0"/>
        <v xml:space="preserve">o - </v>
      </c>
      <c r="O15" s="137" t="s">
        <v>365</v>
      </c>
    </row>
    <row r="16" spans="1:16" x14ac:dyDescent="0.2">
      <c r="A16" s="139" t="s">
        <v>1294</v>
      </c>
      <c r="B16" s="142">
        <f>F8</f>
        <v>0</v>
      </c>
      <c r="C16" s="137"/>
      <c r="F16" s="382"/>
      <c r="N16" s="137" t="str">
        <f t="shared" si="0"/>
        <v xml:space="preserve">p - </v>
      </c>
      <c r="O16" s="137" t="s">
        <v>366</v>
      </c>
    </row>
    <row r="17" spans="1:16" ht="32.1" customHeight="1" x14ac:dyDescent="0.2">
      <c r="A17" s="139" t="s">
        <v>1297</v>
      </c>
      <c r="B17" s="142">
        <f>F9</f>
        <v>0</v>
      </c>
      <c r="C17" s="137"/>
      <c r="F17" s="382"/>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37818058</v>
      </c>
      <c r="F19" s="145" t="s">
        <v>1295</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1300</v>
      </c>
      <c r="G21" s="286">
        <v>421947749446</v>
      </c>
      <c r="H21" s="148"/>
      <c r="N21" s="137" t="str">
        <f>O21&amp;" - "&amp;P21</f>
        <v>026 01 - Šport pre všetkých, školský a univerzitný šport</v>
      </c>
      <c r="O21" s="137" t="s">
        <v>317</v>
      </c>
      <c r="P21" s="137" t="s">
        <v>318</v>
      </c>
    </row>
    <row r="22" spans="1:16" x14ac:dyDescent="0.2">
      <c r="A22" s="137"/>
      <c r="B22" s="137"/>
      <c r="F22" s="147" t="s">
        <v>1301</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1" t="s">
        <v>1302</v>
      </c>
      <c r="C24" s="381"/>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83" t="s">
        <v>1316</v>
      </c>
      <c r="B2" s="383"/>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4" t="s">
        <v>57</v>
      </c>
      <c r="B1" s="324"/>
      <c r="C1" s="324"/>
      <c r="D1" s="324"/>
      <c r="E1" s="324"/>
      <c r="F1" s="324"/>
      <c r="G1" s="324"/>
      <c r="H1" s="324"/>
      <c r="I1" s="52"/>
      <c r="J1" s="37"/>
    </row>
    <row r="2" spans="1:11" ht="15.75" x14ac:dyDescent="0.25">
      <c r="A2" s="330" t="s">
        <v>58</v>
      </c>
      <c r="B2" s="330"/>
      <c r="C2" s="330"/>
      <c r="D2" s="330"/>
      <c r="E2" s="330"/>
      <c r="F2" s="330"/>
      <c r="G2" s="330"/>
      <c r="H2" s="328" t="str">
        <f>+Doklady!I100</f>
        <v>V2</v>
      </c>
      <c r="I2" s="328"/>
    </row>
    <row r="3" spans="1:11" ht="15" x14ac:dyDescent="0.25">
      <c r="A3" s="40"/>
      <c r="B3" s="40"/>
      <c r="C3" s="40"/>
      <c r="D3" s="40"/>
      <c r="E3" s="40"/>
      <c r="F3" s="40"/>
      <c r="G3" s="40"/>
      <c r="H3" s="329">
        <f>+Doklady!I101</f>
        <v>45887</v>
      </c>
      <c r="I3" s="329"/>
    </row>
    <row r="4" spans="1:11" ht="15.75" customHeight="1" x14ac:dyDescent="0.2">
      <c r="A4" s="41" t="s">
        <v>59</v>
      </c>
      <c r="B4" s="325" t="s">
        <v>60</v>
      </c>
      <c r="C4" s="326"/>
      <c r="D4" s="326"/>
      <c r="E4" s="327"/>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1" priority="2" stopIfTrue="1">
      <formula>$A78&lt;&gt;""</formula>
    </cfRule>
  </conditionalFormatting>
  <conditionalFormatting sqref="A8:I76 I78">
    <cfRule type="expression" dxfId="120" priority="7" stopIfTrue="1">
      <formula>$A8&lt;&gt;""</formula>
    </cfRule>
  </conditionalFormatting>
  <conditionalFormatting sqref="B78:H2888">
    <cfRule type="expression" dxfId="119" priority="3" stopIfTrue="1">
      <formula>$A78&lt;&gt;""</formula>
    </cfRule>
  </conditionalFormatting>
  <conditionalFormatting sqref="D2886:D2913">
    <cfRule type="expression" dxfId="118"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3" t="s">
        <v>311</v>
      </c>
      <c r="B1" s="334"/>
      <c r="C1" s="174">
        <v>46022</v>
      </c>
      <c r="D1" s="26"/>
      <c r="G1" s="252">
        <v>45688</v>
      </c>
    </row>
    <row r="2" spans="1:7" ht="15" x14ac:dyDescent="0.25">
      <c r="A2" s="28"/>
      <c r="B2" s="28"/>
      <c r="G2" s="252">
        <v>45716</v>
      </c>
    </row>
    <row r="3" spans="1:7" ht="14.25" x14ac:dyDescent="0.2">
      <c r="A3" s="30" t="s">
        <v>312</v>
      </c>
      <c r="B3" s="331" t="str">
        <f>INDEX(Adr!B:B,Doklady!B102+1)</f>
        <v>Slovenský zväz psích záprahov</v>
      </c>
      <c r="C3" s="331"/>
      <c r="D3" s="331"/>
      <c r="G3" s="252">
        <v>45747</v>
      </c>
    </row>
    <row r="4" spans="1:7" ht="14.25" x14ac:dyDescent="0.2">
      <c r="A4" s="30" t="s">
        <v>313</v>
      </c>
      <c r="B4" s="29" t="str">
        <f>RIGHT("0000"&amp;INDEX(Adr!A:A,Doklady!B102+1),8)</f>
        <v>37818058</v>
      </c>
      <c r="G4" s="252">
        <v>45777</v>
      </c>
    </row>
    <row r="5" spans="1:7" ht="14.25" x14ac:dyDescent="0.2">
      <c r="A5" s="30" t="s">
        <v>314</v>
      </c>
      <c r="B5" s="29" t="str">
        <f>INDEX(Adr!D:D,Doklady!B102+1)&amp;", "&amp;INDEX(Adr!E:E,Doklady!B102+1)</f>
        <v>M.R.Štefánika 217, Vranov nad Topľou</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19554</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19554</v>
      </c>
      <c r="G15" s="252"/>
    </row>
    <row r="16" spans="1:7" ht="14.25" x14ac:dyDescent="0.2">
      <c r="G16" s="252"/>
    </row>
    <row r="17" spans="1:5" ht="72" customHeight="1" x14ac:dyDescent="0.2">
      <c r="A17" s="332" t="s">
        <v>328</v>
      </c>
      <c r="B17" s="332"/>
      <c r="C17" s="332"/>
      <c r="D17" s="332"/>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zoomScaleNormal="100" workbookViewId="0">
      <selection activeCell="A140" sqref="A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1.9" customHeight="1" x14ac:dyDescent="0.25">
      <c r="A1" s="343" t="s">
        <v>1503</v>
      </c>
      <c r="B1" s="343"/>
      <c r="C1" s="343"/>
      <c r="D1" s="343"/>
      <c r="E1" s="343"/>
      <c r="F1" s="343"/>
      <c r="G1" s="343"/>
      <c r="H1" s="343"/>
      <c r="I1" s="343"/>
    </row>
    <row r="2" spans="1:26" ht="7.5" customHeight="1" x14ac:dyDescent="0.2">
      <c r="C2" s="8"/>
      <c r="D2" s="8"/>
      <c r="E2" s="8"/>
      <c r="F2" s="8"/>
      <c r="G2" s="8"/>
      <c r="H2" s="8"/>
      <c r="I2" s="8"/>
    </row>
    <row r="3" spans="1:26" s="9" customFormat="1" ht="26.1" customHeight="1" x14ac:dyDescent="0.2">
      <c r="B3" s="160" t="s">
        <v>59</v>
      </c>
      <c r="C3" s="344" t="str">
        <f>INDEX(Adr!B2:B87,Doklady!B102)</f>
        <v>Slovenský zväz psích záprahov</v>
      </c>
      <c r="D3" s="344"/>
      <c r="E3" s="344"/>
      <c r="F3" s="344"/>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37818058</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M.R.Štefánika 217, Vranov nad Topľou, 093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5" t="s">
        <v>333</v>
      </c>
      <c r="F9" s="346"/>
      <c r="J9" s="8"/>
      <c r="L9" s="118"/>
      <c r="M9" s="118"/>
      <c r="N9" s="118"/>
      <c r="O9" s="118"/>
      <c r="P9" s="118"/>
      <c r="Q9" s="118"/>
      <c r="R9" s="118"/>
      <c r="S9" s="118"/>
    </row>
    <row r="10" spans="1:26" ht="18" x14ac:dyDescent="0.25">
      <c r="A10" s="69" t="s">
        <v>317</v>
      </c>
      <c r="B10" s="70" t="s">
        <v>318</v>
      </c>
      <c r="C10" s="126">
        <f>SUMIF(FP!J:J,Doklady!$B$1&amp;A10,FP!D:D)</f>
        <v>0</v>
      </c>
      <c r="D10" s="126">
        <f>C10-E10</f>
        <v>0</v>
      </c>
      <c r="E10" s="336">
        <f>SUMIF(K:K,A10,I:I)</f>
        <v>0</v>
      </c>
      <c r="F10" s="337"/>
      <c r="L10" s="120" t="s">
        <v>334</v>
      </c>
      <c r="M10" s="118"/>
      <c r="N10" s="118"/>
      <c r="O10" s="118"/>
      <c r="P10" s="118"/>
      <c r="Q10" s="118"/>
      <c r="R10" s="118"/>
      <c r="S10" s="118"/>
    </row>
    <row r="11" spans="1:26" ht="18" x14ac:dyDescent="0.25">
      <c r="A11" s="69" t="s">
        <v>319</v>
      </c>
      <c r="B11" s="70" t="s">
        <v>320</v>
      </c>
      <c r="C11" s="126">
        <f>SUMIF(FP!J:J,Doklady!$B$1&amp;A11,FP!D:D)</f>
        <v>19554</v>
      </c>
      <c r="D11" s="126">
        <f>+C11-E11</f>
        <v>19554</v>
      </c>
      <c r="E11" s="347">
        <f>+I39-I42+I44-I47</f>
        <v>0</v>
      </c>
      <c r="F11" s="348"/>
      <c r="J11" s="176"/>
      <c r="L11" s="161" t="str">
        <f>L41</f>
        <v>a - psie záprahy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6">
        <f>SUMIF(K:K,A12,I:I)</f>
        <v>0</v>
      </c>
      <c r="F12" s="337"/>
      <c r="J12" s="177"/>
      <c r="L12" s="161" t="str">
        <f>L42</f>
        <v>a - psie záprahy - kapitálové transfery</v>
      </c>
      <c r="N12" s="118"/>
      <c r="O12" s="118"/>
      <c r="P12" s="118"/>
      <c r="Q12" s="118"/>
      <c r="R12" s="118"/>
      <c r="S12" s="118"/>
    </row>
    <row r="13" spans="1:26" ht="18" x14ac:dyDescent="0.25">
      <c r="A13" s="69" t="s">
        <v>323</v>
      </c>
      <c r="B13" s="70" t="s">
        <v>324</v>
      </c>
      <c r="C13" s="126">
        <f>SUMIF(FP!J:J,Doklady!$B$1&amp;A13,FP!D:D)</f>
        <v>0</v>
      </c>
      <c r="D13" s="126">
        <f>C13-E13</f>
        <v>0</v>
      </c>
      <c r="E13" s="336">
        <f>SUMIF(K:K,A13,I:I)</f>
        <v>0</v>
      </c>
      <c r="F13" s="33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9">
        <f>SUMIF(K:K,A14,I:I)</f>
        <v>0</v>
      </c>
      <c r="F14" s="350"/>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6" t="s">
        <v>336</v>
      </c>
      <c r="C16" s="357"/>
      <c r="D16" s="357"/>
      <c r="E16" s="357"/>
      <c r="F16" s="357"/>
      <c r="G16" s="357"/>
      <c r="H16" s="358"/>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1" t="s">
        <v>339</v>
      </c>
      <c r="C17" s="351"/>
      <c r="D17" s="351"/>
      <c r="E17" s="351"/>
      <c r="F17" s="351"/>
      <c r="G17" s="351"/>
      <c r="H17" s="351"/>
      <c r="I17" s="73">
        <f>SUMIF(FP!I:I,Doklady!$B$1&amp;A17,FP!D:D)</f>
        <v>19554</v>
      </c>
      <c r="T17" s="86"/>
    </row>
    <row r="18" spans="1:20" x14ac:dyDescent="0.2">
      <c r="A18" s="135" t="s">
        <v>340</v>
      </c>
      <c r="B18" s="351" t="s">
        <v>341</v>
      </c>
      <c r="C18" s="351"/>
      <c r="D18" s="351"/>
      <c r="E18" s="351"/>
      <c r="F18" s="351"/>
      <c r="G18" s="351"/>
      <c r="H18" s="351"/>
      <c r="I18" s="73">
        <f>SUMIF(FP!I:I,Doklady!$B$1&amp;A18,FP!D:D)</f>
        <v>0</v>
      </c>
    </row>
    <row r="19" spans="1:20" x14ac:dyDescent="0.2">
      <c r="A19" s="115" t="s">
        <v>342</v>
      </c>
      <c r="B19" s="351" t="s">
        <v>343</v>
      </c>
      <c r="C19" s="351"/>
      <c r="D19" s="351"/>
      <c r="E19" s="351"/>
      <c r="F19" s="351"/>
      <c r="G19" s="351"/>
      <c r="H19" s="351"/>
      <c r="I19" s="73">
        <f>SUMIF(FP!I:I,Doklady!$B$1&amp;A19,FP!D:D)</f>
        <v>0</v>
      </c>
    </row>
    <row r="20" spans="1:20" x14ac:dyDescent="0.2">
      <c r="A20" s="135" t="s">
        <v>344</v>
      </c>
      <c r="B20" s="340" t="s">
        <v>345</v>
      </c>
      <c r="C20" s="341"/>
      <c r="D20" s="341"/>
      <c r="E20" s="341"/>
      <c r="F20" s="341"/>
      <c r="G20" s="341"/>
      <c r="H20" s="342"/>
      <c r="I20" s="73">
        <f>SUMIF(FP!I:I,Doklady!$B$1&amp;A20,FP!D:D)</f>
        <v>0</v>
      </c>
      <c r="T20" s="86"/>
    </row>
    <row r="21" spans="1:20" x14ac:dyDescent="0.2">
      <c r="A21" s="115" t="s">
        <v>346</v>
      </c>
      <c r="B21" s="340" t="s">
        <v>347</v>
      </c>
      <c r="C21" s="341"/>
      <c r="D21" s="341"/>
      <c r="E21" s="341"/>
      <c r="F21" s="341"/>
      <c r="G21" s="341"/>
      <c r="H21" s="342"/>
      <c r="I21" s="73">
        <f>SUMIF(FP!I:I,Doklady!$B$1&amp;A21,FP!D:D)</f>
        <v>0</v>
      </c>
      <c r="T21" s="86"/>
    </row>
    <row r="22" spans="1:20" x14ac:dyDescent="0.2">
      <c r="A22" s="135" t="s">
        <v>348</v>
      </c>
      <c r="B22" s="359" t="s">
        <v>349</v>
      </c>
      <c r="C22" s="360"/>
      <c r="D22" s="360"/>
      <c r="E22" s="360"/>
      <c r="F22" s="360"/>
      <c r="G22" s="360"/>
      <c r="H22" s="361"/>
      <c r="I22" s="73">
        <f>SUMIF(FP!I:I,Doklady!$B$1&amp;A22,FP!D:D)</f>
        <v>0</v>
      </c>
      <c r="T22" s="86"/>
    </row>
    <row r="23" spans="1:20" x14ac:dyDescent="0.2">
      <c r="A23" s="115" t="s">
        <v>350</v>
      </c>
      <c r="B23" s="340" t="s">
        <v>351</v>
      </c>
      <c r="C23" s="341"/>
      <c r="D23" s="341"/>
      <c r="E23" s="341"/>
      <c r="F23" s="341"/>
      <c r="G23" s="341"/>
      <c r="H23" s="342"/>
      <c r="I23" s="73">
        <f>SUMIF(FP!I:I,Doklady!$B$1&amp;A23,FP!D:D)</f>
        <v>0</v>
      </c>
      <c r="T23" s="86"/>
    </row>
    <row r="24" spans="1:20" x14ac:dyDescent="0.2">
      <c r="A24" s="135" t="s">
        <v>352</v>
      </c>
      <c r="B24" s="340" t="s">
        <v>353</v>
      </c>
      <c r="C24" s="341"/>
      <c r="D24" s="341"/>
      <c r="E24" s="341"/>
      <c r="F24" s="341"/>
      <c r="G24" s="341"/>
      <c r="H24" s="342"/>
      <c r="I24" s="73">
        <f>SUMIF(FP!I:I,Doklady!$B$1&amp;A24,FP!D:D)</f>
        <v>0</v>
      </c>
      <c r="T24" s="86"/>
    </row>
    <row r="25" spans="1:20" x14ac:dyDescent="0.2">
      <c r="A25" s="115" t="s">
        <v>354</v>
      </c>
      <c r="B25" s="352" t="s">
        <v>355</v>
      </c>
      <c r="C25" s="353"/>
      <c r="D25" s="353"/>
      <c r="E25" s="353"/>
      <c r="F25" s="353"/>
      <c r="G25" s="353"/>
      <c r="H25" s="354"/>
      <c r="I25" s="73">
        <f>SUMIF(FP!I:I,Doklady!$B$1&amp;A25,FP!D:D)</f>
        <v>0</v>
      </c>
      <c r="T25" s="86"/>
    </row>
    <row r="26" spans="1:20" x14ac:dyDescent="0.2">
      <c r="A26" s="135" t="s">
        <v>356</v>
      </c>
      <c r="B26" s="340" t="s">
        <v>357</v>
      </c>
      <c r="C26" s="341"/>
      <c r="D26" s="341"/>
      <c r="E26" s="341"/>
      <c r="F26" s="341"/>
      <c r="G26" s="341"/>
      <c r="H26" s="342"/>
      <c r="I26" s="73">
        <f>SUMIF(FP!I:I,Doklady!$B$1&amp;A26,FP!D:D)</f>
        <v>0</v>
      </c>
      <c r="T26" s="86"/>
    </row>
    <row r="27" spans="1:20" x14ac:dyDescent="0.2">
      <c r="A27" s="115" t="s">
        <v>358</v>
      </c>
      <c r="B27" s="340" t="s">
        <v>359</v>
      </c>
      <c r="C27" s="341"/>
      <c r="D27" s="341"/>
      <c r="E27" s="341"/>
      <c r="F27" s="341"/>
      <c r="G27" s="341"/>
      <c r="H27" s="342"/>
      <c r="I27" s="73">
        <f>SUMIF(FP!I:I,Doklady!$B$1&amp;A27,FP!D:D)</f>
        <v>0</v>
      </c>
      <c r="T27" s="86"/>
    </row>
    <row r="28" spans="1:20" x14ac:dyDescent="0.2">
      <c r="A28" s="135" t="s">
        <v>360</v>
      </c>
      <c r="B28" s="340" t="s">
        <v>361</v>
      </c>
      <c r="C28" s="341"/>
      <c r="D28" s="341"/>
      <c r="E28" s="341"/>
      <c r="F28" s="341"/>
      <c r="G28" s="341"/>
      <c r="H28" s="342"/>
      <c r="I28" s="73">
        <f>SUMIF(FP!I:I,Doklady!$B$1&amp;A28,FP!D:D)</f>
        <v>0</v>
      </c>
      <c r="T28" s="86"/>
    </row>
    <row r="29" spans="1:20" x14ac:dyDescent="0.2">
      <c r="A29" s="115" t="s">
        <v>362</v>
      </c>
      <c r="B29" s="340" t="s">
        <v>363</v>
      </c>
      <c r="C29" s="341"/>
      <c r="D29" s="341"/>
      <c r="E29" s="341"/>
      <c r="F29" s="341"/>
      <c r="G29" s="341"/>
      <c r="H29" s="342"/>
      <c r="I29" s="73">
        <f>SUMIF(FP!I:I,Doklady!$B$1&amp;A29,FP!D:D)</f>
        <v>0</v>
      </c>
      <c r="T29" s="86"/>
    </row>
    <row r="30" spans="1:20" hidden="1" x14ac:dyDescent="0.2">
      <c r="A30" s="135" t="s">
        <v>364</v>
      </c>
      <c r="B30" s="340"/>
      <c r="C30" s="341"/>
      <c r="D30" s="341"/>
      <c r="E30" s="341"/>
      <c r="F30" s="341"/>
      <c r="G30" s="341"/>
      <c r="H30" s="342"/>
      <c r="I30" s="73">
        <f>SUMIF(FP!I:I,Doklady!$B$1&amp;A30,FP!D:D)</f>
        <v>0</v>
      </c>
      <c r="T30" s="86"/>
    </row>
    <row r="31" spans="1:20" hidden="1" x14ac:dyDescent="0.2">
      <c r="A31" s="115" t="s">
        <v>365</v>
      </c>
      <c r="B31" s="340"/>
      <c r="C31" s="341"/>
      <c r="D31" s="341"/>
      <c r="E31" s="341"/>
      <c r="F31" s="341"/>
      <c r="G31" s="341"/>
      <c r="H31" s="342"/>
      <c r="I31" s="73">
        <f>SUMIF(FP!I:I,Doklady!$B$1&amp;A31,FP!D:D)</f>
        <v>0</v>
      </c>
      <c r="T31" s="86"/>
    </row>
    <row r="32" spans="1:20" hidden="1" x14ac:dyDescent="0.2">
      <c r="A32" s="135" t="s">
        <v>366</v>
      </c>
      <c r="B32" s="362"/>
      <c r="C32" s="363"/>
      <c r="D32" s="363"/>
      <c r="E32" s="363"/>
      <c r="F32" s="363"/>
      <c r="G32" s="363"/>
      <c r="H32" s="364"/>
      <c r="I32" s="73">
        <f>SUMIF(FP!I:I,Doklady!$B$1&amp;A32,FP!D:D)</f>
        <v>0</v>
      </c>
      <c r="T32" s="86"/>
    </row>
    <row r="33" spans="1:21" hidden="1" x14ac:dyDescent="0.2">
      <c r="A33" s="115" t="s">
        <v>367</v>
      </c>
      <c r="B33" s="362"/>
      <c r="C33" s="363"/>
      <c r="D33" s="363"/>
      <c r="E33" s="363"/>
      <c r="F33" s="363"/>
      <c r="G33" s="363"/>
      <c r="H33" s="364"/>
      <c r="I33" s="73">
        <f>SUMIF(FP!I:I,Doklady!$B$1&amp;A33,FP!D:D)</f>
        <v>0</v>
      </c>
      <c r="T33" s="86"/>
    </row>
    <row r="34" spans="1:21" hidden="1" x14ac:dyDescent="0.2">
      <c r="A34" s="135" t="s">
        <v>368</v>
      </c>
      <c r="B34" s="365"/>
      <c r="C34" s="365"/>
      <c r="D34" s="365"/>
      <c r="E34" s="365"/>
      <c r="F34" s="365"/>
      <c r="G34" s="365"/>
      <c r="H34" s="36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psie záprahy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3910.8</v>
      </c>
      <c r="G39" s="78">
        <f>+MAX(I39-C39-D39-E39-F39-H39,0)</f>
        <v>15643.2</v>
      </c>
      <c r="H39" s="78">
        <f>+IFERROR(VLOOKUP(K40&amp;" - kapitálové transfery",B$53:C$90,2,0),0)</f>
        <v>0</v>
      </c>
      <c r="I39" s="73">
        <f>SUMIF(FP!K:K,K40,FP!D:D)</f>
        <v>19554</v>
      </c>
      <c r="L39" s="84">
        <f>COUNTIF(FP!N:N,Doklady!B1&amp;"aK")</f>
        <v>0</v>
      </c>
      <c r="T39" s="86"/>
    </row>
    <row r="40" spans="1:21" x14ac:dyDescent="0.2">
      <c r="A40" s="115" t="s">
        <v>338</v>
      </c>
      <c r="B40" s="116" t="s">
        <v>377</v>
      </c>
      <c r="C40" s="78">
        <f>DSUM(Doklady!A103:J9968,"GGG",Spolu!L40:M42)</f>
        <v>300</v>
      </c>
      <c r="D40" s="78">
        <f>DSUM(Doklady!A103:J9968,"GGG",Spolu!N40:O42)</f>
        <v>1524</v>
      </c>
      <c r="E40" s="78">
        <f>DSUM(Doklady!A103:J9968,"GGG",Spolu!P40:Q42)</f>
        <v>10349.149999999998</v>
      </c>
      <c r="F40" s="78">
        <f>DSUM(Doklady!A103:J9968,"GGG",Spolu!R40:S42)</f>
        <v>3741.9000000000005</v>
      </c>
      <c r="G40" s="78">
        <f>DSUM(Doklady!A103:J9968,"GGG",Spolu!T40:U42)-H40</f>
        <v>3638.95</v>
      </c>
      <c r="H40" s="78">
        <f>+IFERROR(VLOOKUP(K40&amp;" - kapitálové transfery",B$53:D$90,3,0),0)</f>
        <v>0</v>
      </c>
      <c r="I40" s="73">
        <f>+C40+D40+E40+F40+G40+H40</f>
        <v>19554</v>
      </c>
      <c r="J40" s="218" t="str">
        <f>+K45</f>
        <v>.</v>
      </c>
      <c r="K40" s="218" t="str">
        <f>IF(L38&gt;0,INDEX(FP!K:K,Doklady!B2),".")</f>
        <v>psie záprahy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psie záprahy - bežné transfery</v>
      </c>
      <c r="M41" s="120">
        <v>1</v>
      </c>
      <c r="N41" s="161" t="str">
        <f>+L41</f>
        <v>a - psie záprahy - bežné transfery</v>
      </c>
      <c r="O41" s="120">
        <v>2</v>
      </c>
      <c r="P41" s="161" t="str">
        <f>+L41</f>
        <v>a - psie záprahy - bežné transfery</v>
      </c>
      <c r="Q41" s="120">
        <v>3</v>
      </c>
      <c r="R41" s="161" t="str">
        <f>+L41</f>
        <v>a - psie záprahy - bežné transfery</v>
      </c>
      <c r="S41" s="120">
        <v>4</v>
      </c>
      <c r="T41" s="161" t="str">
        <f>+L41</f>
        <v>a - psie záprahy - bežné transfery</v>
      </c>
      <c r="U41" s="120">
        <v>5</v>
      </c>
    </row>
    <row r="42" spans="1:21" ht="10.5" customHeight="1" x14ac:dyDescent="0.2">
      <c r="A42" s="115" t="s">
        <v>338</v>
      </c>
      <c r="B42" s="116" t="s">
        <v>380</v>
      </c>
      <c r="C42" s="73">
        <f>+C40</f>
        <v>300</v>
      </c>
      <c r="D42" s="216">
        <f>+D40</f>
        <v>1524</v>
      </c>
      <c r="E42" s="216">
        <f>+E40</f>
        <v>10349.149999999998</v>
      </c>
      <c r="F42" s="216">
        <f>+MIN(F39:F40)</f>
        <v>3741.9000000000005</v>
      </c>
      <c r="G42" s="216">
        <f>+MIN(G39+MAX(F39-F40,0)-MAX(E40-E39,0)-MAX(D40-D39,0)-MAX(C40-C39,0),G40)</f>
        <v>3638.95</v>
      </c>
      <c r="H42" s="216">
        <f>+MIN(H39:H40)</f>
        <v>0</v>
      </c>
      <c r="I42" s="73">
        <f>+C42+D42+E42+MIN(F39:F40)+G42+H42</f>
        <v>19554</v>
      </c>
      <c r="J42" s="219">
        <f>+K47</f>
        <v>0</v>
      </c>
      <c r="K42" s="219">
        <f>+I42-H42</f>
        <v>19554</v>
      </c>
      <c r="L42" s="161" t="str">
        <f>+SUBSTITUTE(L41,"bežné","kapitálové")</f>
        <v>a - psie záprahy - kapitálové transfery</v>
      </c>
      <c r="M42" s="120">
        <v>1</v>
      </c>
      <c r="N42" s="161" t="str">
        <f>+L42</f>
        <v>a - psie záprahy - kapitálové transfery</v>
      </c>
      <c r="O42" s="120">
        <v>2</v>
      </c>
      <c r="P42" s="161" t="str">
        <f>+L42</f>
        <v>a - psie záprahy - kapitálové transfery</v>
      </c>
      <c r="Q42" s="120">
        <v>3</v>
      </c>
      <c r="R42" s="161" t="str">
        <f>+L42</f>
        <v>a - psie záprahy - kapitálové transfery</v>
      </c>
      <c r="S42" s="120">
        <v>4</v>
      </c>
      <c r="T42" s="161" t="str">
        <f>+L42</f>
        <v>a - psie záprahy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DSUM(Doklady!A103:J9968,"GGG",Spolu!L45:M47)</f>
        <v>0</v>
      </c>
      <c r="D45" s="78">
        <f>DSUM(Doklady!A103:J9968,"GGG",Spolu!N45:O47)</f>
        <v>0</v>
      </c>
      <c r="E45" s="78">
        <f>DSUM(Doklady!A103:J9968,"GGG",Spolu!P45:Q47)</f>
        <v>0</v>
      </c>
      <c r="F45" s="78">
        <f>DSUM(Doklady!A103:J9968,"GGG",Spolu!R45:S47)</f>
        <v>0</v>
      </c>
      <c r="G45" s="78">
        <f>DSUM(Doklady!A103:J9968,"GGG",Spolu!T45:U47)-H45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8"/>
      <c r="B50" s="339"/>
      <c r="C50" s="339"/>
      <c r="D50" s="339"/>
      <c r="E50" s="339"/>
      <c r="F50" s="339"/>
      <c r="G50" s="339"/>
      <c r="H50" s="339"/>
      <c r="I50" s="339"/>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psie záprahy - bežné transfery</v>
      </c>
      <c r="C53" s="73">
        <f>IF(A53&lt;&gt;"",INDEX(FP!D:D,Doklady!B$2+(ROW()-53)),"")</f>
        <v>19554</v>
      </c>
      <c r="D53" s="73">
        <f>IF(A53&lt;&gt;"",Doklady!I1-Doklady!J1,"")</f>
        <v>19553.999999999989</v>
      </c>
      <c r="E53" s="73">
        <f>IF(A53&lt;&gt;"",MIN(D53,C53)*Doklady!C1/(1-Doklady!C1),"")</f>
        <v>0</v>
      </c>
      <c r="F53" s="71">
        <f>IF(A53&lt;&gt;"",Doklady!J1,"")</f>
        <v>0</v>
      </c>
      <c r="G53" s="73">
        <f>+IFERROR(HLOOKUP(IF(RIGHT(B53,15)="bežné transfery",LEFT(B53,LEN(B53)-18),0),$J$40:$K$42,3,0),MIN(C53,D53))</f>
        <v>19554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19554</v>
      </c>
      <c r="D130" s="228">
        <f t="shared" ref="D130:I130" si="9">SUM(D53:D129)</f>
        <v>19553.999999999989</v>
      </c>
      <c r="E130" s="228">
        <f t="shared" si="9"/>
        <v>0</v>
      </c>
      <c r="F130" s="228">
        <f t="shared" si="9"/>
        <v>0</v>
      </c>
      <c r="G130" s="228">
        <f t="shared" si="9"/>
        <v>19554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1665</v>
      </c>
      <c r="B139" s="9"/>
      <c r="C139" s="74"/>
      <c r="D139" s="74"/>
      <c r="E139" s="74"/>
      <c r="F139" s="74"/>
      <c r="G139" s="74"/>
      <c r="H139" s="74"/>
      <c r="I139" s="74"/>
      <c r="J139" s="85"/>
    </row>
    <row r="140" spans="1:26" ht="12.75" x14ac:dyDescent="0.2">
      <c r="A140" s="9"/>
      <c r="B140" s="281"/>
      <c r="C140" s="229"/>
      <c r="D140" s="355" t="s">
        <v>1664</v>
      </c>
      <c r="E140" s="355"/>
      <c r="F140" s="355"/>
      <c r="G140" s="355"/>
      <c r="H140" s="355"/>
      <c r="I140" s="355"/>
      <c r="J140" s="85"/>
    </row>
    <row r="141" spans="1:26" ht="68.25" customHeight="1" x14ac:dyDescent="0.2">
      <c r="A141" s="9"/>
      <c r="B141" s="283" t="s">
        <v>1663</v>
      </c>
      <c r="C141" s="214"/>
      <c r="D141" s="335" t="s">
        <v>397</v>
      </c>
      <c r="E141" s="335"/>
      <c r="F141" s="335"/>
      <c r="G141" s="335"/>
      <c r="H141" s="335"/>
      <c r="I141" s="335"/>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17" priority="43" stopIfTrue="1" operator="lessThanOrEqual">
      <formula>0</formula>
    </cfRule>
    <cfRule type="cellIs" dxfId="116" priority="44" stopIfTrue="1" operator="greaterThan">
      <formula>0</formula>
    </cfRule>
  </conditionalFormatting>
  <conditionalFormatting sqref="D53:D129">
    <cfRule type="expression" dxfId="115" priority="31" stopIfTrue="1">
      <formula>$C53=$D53</formula>
    </cfRule>
    <cfRule type="expression" dxfId="114" priority="33" stopIfTrue="1">
      <formula>$C53&lt;&gt;$D53</formula>
    </cfRule>
  </conditionalFormatting>
  <conditionalFormatting sqref="E9:F9">
    <cfRule type="expression" dxfId="113" priority="38" stopIfTrue="1">
      <formula>SUM($E$10:$F$14)&gt;0</formula>
    </cfRule>
  </conditionalFormatting>
  <conditionalFormatting sqref="G53:G129">
    <cfRule type="expression" dxfId="112" priority="13" stopIfTrue="1">
      <formula>$C53=$G53</formula>
    </cfRule>
    <cfRule type="expression" dxfId="111" priority="14" stopIfTrue="1">
      <formula>$C53&lt;&gt;$G53</formula>
    </cfRule>
  </conditionalFormatting>
  <conditionalFormatting sqref="I42">
    <cfRule type="cellIs" dxfId="110" priority="1" stopIfTrue="1" operator="greaterThan">
      <formula>0</formula>
    </cfRule>
  </conditionalFormatting>
  <conditionalFormatting sqref="I47">
    <cfRule type="cellIs" dxfId="109" priority="15" stopIfTrue="1" operator="greaterThan">
      <formula>0</formula>
    </cfRule>
  </conditionalFormatting>
  <conditionalFormatting sqref="I53:I129">
    <cfRule type="cellIs" dxfId="108" priority="40" stopIfTrue="1" operator="equal">
      <formula>0</formula>
    </cfRule>
    <cfRule type="cellIs" dxfId="10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4968"/>
  <sheetViews>
    <sheetView topLeftCell="A100" zoomScaleNormal="100" workbookViewId="0">
      <selection activeCell="A100" sqref="A100:H10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10.7109375" style="91" customWidth="1"/>
    <col min="12" max="25" width="5.5703125" style="90" customWidth="1"/>
    <col min="26" max="16384" width="11.42578125" style="8"/>
  </cols>
  <sheetData>
    <row r="1" spans="1:25" s="6" customFormat="1" ht="12" hidden="1" thickBot="1" x14ac:dyDescent="0.25">
      <c r="A1" s="231" t="str">
        <f>IF(ROW()&lt;=B$3,INDEX(FP!F:F,B$2+ROW()-1)&amp;" - "&amp;INDEX(FP!C:C,B$2+ROW()-1),"")</f>
        <v>a - psie záprahy - bežné transfery</v>
      </c>
      <c r="B1" s="232" t="str">
        <f>INDEX(Adr!A:A,B102+1)</f>
        <v>37818058</v>
      </c>
      <c r="C1" s="233">
        <f>IF(ROW()&lt;=B$3,INDEX(FP!E:E,B$2+ROW()-1),"")</f>
        <v>0</v>
      </c>
      <c r="D1" s="234" t="str">
        <f>IF(ROW()&lt;=B$3,INDEX(FP!F:F,B$2+ROW()-1),"")</f>
        <v>a</v>
      </c>
      <c r="E1" s="234"/>
      <c r="F1" s="234" t="str">
        <f>IF(ROW()&lt;=B$3,INDEX(FP!G:G,B$2+ROW()-1),"")</f>
        <v>026 02</v>
      </c>
      <c r="G1" s="234"/>
      <c r="H1" s="235" t="str">
        <f>IF(ROW()&lt;=B$3,INDEX(FP!C:C,B$2+ROW()-1),"")</f>
        <v>psie záprahy - bežné transfery</v>
      </c>
      <c r="I1" s="236">
        <f t="shared" ref="I1:I32" si="0">IF(ROW()&lt;=B$3,SUMIF(A$107:A$10010,A1,I$107:I$10010),"")</f>
        <v>19553.999999999989</v>
      </c>
      <c r="J1" s="236">
        <f t="shared" ref="J1:J32" si="1">IF(ROW()&lt;=B$3,SUMIFS(I$103:I$50010,A$103:A$50010,K1,J$103:J$50010,L1),"")</f>
        <v>0</v>
      </c>
      <c r="K1" s="110"/>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78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2">IF(ROW()&lt;=B$3,SUMIF(A$107:A$10010,A33,I$107:I$10010),"")</f>
        <v/>
      </c>
      <c r="J33" s="236" t="str">
        <f t="shared" ref="J33:J64" si="3">IF(ROW()&lt;=B$3,SUMIFS(I$103:I$50010,A$103:A$50010,K33,J$103:J$50010,L33),"")</f>
        <v/>
      </c>
      <c r="K33" s="110"/>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2"/>
        <v/>
      </c>
      <c r="J34" s="236" t="str">
        <f t="shared" si="3"/>
        <v/>
      </c>
      <c r="K34" s="110"/>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2"/>
        <v/>
      </c>
      <c r="J35" s="236" t="str">
        <f t="shared" si="3"/>
        <v/>
      </c>
      <c r="K35" s="110"/>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2"/>
        <v/>
      </c>
      <c r="J36" s="236" t="str">
        <f t="shared" si="3"/>
        <v/>
      </c>
      <c r="K36" s="110"/>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2"/>
        <v/>
      </c>
      <c r="J37" s="236" t="str">
        <f t="shared" si="3"/>
        <v/>
      </c>
      <c r="K37" s="110"/>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2"/>
        <v/>
      </c>
      <c r="J38" s="236" t="str">
        <f t="shared" si="3"/>
        <v/>
      </c>
      <c r="K38" s="110"/>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2"/>
        <v/>
      </c>
      <c r="J39" s="236" t="str">
        <f t="shared" si="3"/>
        <v/>
      </c>
      <c r="K39" s="110"/>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2"/>
        <v/>
      </c>
      <c r="J40" s="236" t="str">
        <f t="shared" si="3"/>
        <v/>
      </c>
      <c r="K40" s="110"/>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2"/>
        <v/>
      </c>
      <c r="J41" s="236" t="str">
        <f t="shared" si="3"/>
        <v/>
      </c>
      <c r="K41" s="110"/>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2"/>
        <v/>
      </c>
      <c r="J42" s="236" t="str">
        <f t="shared" si="3"/>
        <v/>
      </c>
      <c r="K42" s="110"/>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2"/>
        <v/>
      </c>
      <c r="J43" s="236" t="str">
        <f t="shared" si="3"/>
        <v/>
      </c>
      <c r="K43" s="110"/>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2"/>
        <v/>
      </c>
      <c r="J44" s="236" t="str">
        <f t="shared" si="3"/>
        <v/>
      </c>
      <c r="K44" s="110"/>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2"/>
        <v/>
      </c>
      <c r="J45" s="236" t="str">
        <f t="shared" si="3"/>
        <v/>
      </c>
      <c r="K45" s="110"/>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2"/>
        <v/>
      </c>
      <c r="J46" s="236" t="str">
        <f t="shared" si="3"/>
        <v/>
      </c>
      <c r="K46" s="110"/>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2"/>
        <v/>
      </c>
      <c r="J47" s="236" t="str">
        <f t="shared" si="3"/>
        <v/>
      </c>
      <c r="K47" s="110"/>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2"/>
        <v/>
      </c>
      <c r="J48" s="236" t="str">
        <f t="shared" si="3"/>
        <v/>
      </c>
      <c r="K48" s="110"/>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2"/>
        <v/>
      </c>
      <c r="J49" s="236" t="str">
        <f t="shared" si="3"/>
        <v/>
      </c>
      <c r="K49" s="110"/>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2"/>
        <v/>
      </c>
      <c r="J50" s="236" t="str">
        <f t="shared" si="3"/>
        <v/>
      </c>
      <c r="K50" s="110"/>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2"/>
        <v/>
      </c>
      <c r="J51" s="236" t="str">
        <f t="shared" si="3"/>
        <v/>
      </c>
      <c r="K51" s="110"/>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2"/>
        <v/>
      </c>
      <c r="J52" s="236" t="str">
        <f t="shared" si="3"/>
        <v/>
      </c>
      <c r="K52" s="110"/>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2"/>
        <v/>
      </c>
      <c r="J53" s="236" t="str">
        <f t="shared" si="3"/>
        <v/>
      </c>
      <c r="K53" s="110"/>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2"/>
        <v/>
      </c>
      <c r="J54" s="236" t="str">
        <f t="shared" si="3"/>
        <v/>
      </c>
      <c r="K54" s="110"/>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2"/>
        <v/>
      </c>
      <c r="J55" s="236" t="str">
        <f t="shared" si="3"/>
        <v/>
      </c>
      <c r="K55" s="110"/>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2"/>
        <v/>
      </c>
      <c r="J56" s="236" t="str">
        <f t="shared" si="3"/>
        <v/>
      </c>
      <c r="K56" s="110"/>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2"/>
        <v/>
      </c>
      <c r="J57" s="236" t="str">
        <f t="shared" si="3"/>
        <v/>
      </c>
      <c r="K57" s="110"/>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2"/>
        <v/>
      </c>
      <c r="J58" s="236" t="str">
        <f t="shared" si="3"/>
        <v/>
      </c>
      <c r="K58" s="110"/>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2"/>
        <v/>
      </c>
      <c r="J59" s="236" t="str">
        <f t="shared" si="3"/>
        <v/>
      </c>
      <c r="K59" s="110"/>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2"/>
        <v/>
      </c>
      <c r="J60" s="236" t="str">
        <f t="shared" si="3"/>
        <v/>
      </c>
      <c r="K60" s="110"/>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2"/>
        <v/>
      </c>
      <c r="J61" s="236" t="str">
        <f t="shared" si="3"/>
        <v/>
      </c>
      <c r="K61" s="110"/>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2"/>
        <v/>
      </c>
      <c r="J62" s="236" t="str">
        <f t="shared" si="3"/>
        <v/>
      </c>
      <c r="K62" s="110"/>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2"/>
        <v/>
      </c>
      <c r="J63" s="236" t="str">
        <f t="shared" si="3"/>
        <v/>
      </c>
      <c r="K63" s="110"/>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2"/>
        <v/>
      </c>
      <c r="J64" s="236" t="str">
        <f t="shared" si="3"/>
        <v/>
      </c>
      <c r="K64" s="110"/>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4">IF(ROW()&lt;=B$3,SUMIF(A$107:A$10010,A65,I$107:I$10010),"")</f>
        <v/>
      </c>
      <c r="J65" s="236" t="str">
        <f t="shared" ref="J65:J94" si="5">IF(ROW()&lt;=B$3,SUMIFS(I$103:I$50010,A$103:A$50010,K65,J$103:J$50010,L65),"")</f>
        <v/>
      </c>
      <c r="K65" s="110"/>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4"/>
        <v/>
      </c>
      <c r="J66" s="236" t="str">
        <f t="shared" si="5"/>
        <v/>
      </c>
      <c r="K66" s="110"/>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4"/>
        <v/>
      </c>
      <c r="J67" s="236" t="str">
        <f t="shared" si="5"/>
        <v/>
      </c>
      <c r="K67" s="110"/>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4"/>
        <v/>
      </c>
      <c r="J68" s="236" t="str">
        <f t="shared" si="5"/>
        <v/>
      </c>
      <c r="K68" s="110"/>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4"/>
        <v/>
      </c>
      <c r="J69" s="236" t="str">
        <f t="shared" si="5"/>
        <v/>
      </c>
      <c r="K69" s="110"/>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4"/>
        <v/>
      </c>
      <c r="J70" s="236" t="str">
        <f t="shared" si="5"/>
        <v/>
      </c>
      <c r="K70" s="110"/>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4"/>
        <v/>
      </c>
      <c r="J71" s="236" t="str">
        <f t="shared" si="5"/>
        <v/>
      </c>
      <c r="K71" s="110"/>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4"/>
        <v/>
      </c>
      <c r="J72" s="236" t="str">
        <f t="shared" si="5"/>
        <v/>
      </c>
      <c r="K72" s="110"/>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4"/>
        <v/>
      </c>
      <c r="J73" s="236" t="str">
        <f t="shared" si="5"/>
        <v/>
      </c>
      <c r="K73" s="110"/>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4"/>
        <v/>
      </c>
      <c r="J74" s="236" t="str">
        <f t="shared" si="5"/>
        <v/>
      </c>
      <c r="K74" s="110"/>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4"/>
        <v/>
      </c>
      <c r="J75" s="236" t="str">
        <f t="shared" si="5"/>
        <v/>
      </c>
      <c r="K75" s="110"/>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4"/>
        <v/>
      </c>
      <c r="J76" s="236" t="str">
        <f t="shared" si="5"/>
        <v/>
      </c>
      <c r="K76" s="110"/>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4"/>
        <v/>
      </c>
      <c r="J77" s="236" t="str">
        <f t="shared" si="5"/>
        <v/>
      </c>
      <c r="K77" s="110"/>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4"/>
        <v/>
      </c>
      <c r="J78" s="236" t="str">
        <f t="shared" si="5"/>
        <v/>
      </c>
      <c r="K78" s="110"/>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4"/>
        <v/>
      </c>
      <c r="J79" s="236" t="str">
        <f t="shared" si="5"/>
        <v/>
      </c>
      <c r="K79" s="110"/>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4"/>
        <v/>
      </c>
      <c r="J80" s="236" t="str">
        <f t="shared" si="5"/>
        <v/>
      </c>
      <c r="K80" s="110"/>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4"/>
        <v/>
      </c>
      <c r="J81" s="236" t="str">
        <f t="shared" si="5"/>
        <v/>
      </c>
      <c r="K81" s="110"/>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4"/>
        <v/>
      </c>
      <c r="J82" s="236" t="str">
        <f t="shared" si="5"/>
        <v/>
      </c>
      <c r="K82" s="110"/>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4"/>
        <v/>
      </c>
      <c r="J83" s="236" t="str">
        <f t="shared" si="5"/>
        <v/>
      </c>
      <c r="K83" s="110"/>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4"/>
        <v/>
      </c>
      <c r="J84" s="236" t="str">
        <f t="shared" si="5"/>
        <v/>
      </c>
      <c r="K84" s="110"/>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4"/>
        <v/>
      </c>
      <c r="J85" s="236" t="str">
        <f t="shared" si="5"/>
        <v/>
      </c>
      <c r="K85" s="110"/>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4"/>
        <v/>
      </c>
      <c r="J86" s="236" t="str">
        <f t="shared" si="5"/>
        <v/>
      </c>
      <c r="K86" s="110"/>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4"/>
        <v/>
      </c>
      <c r="J87" s="236" t="str">
        <f t="shared" si="5"/>
        <v/>
      </c>
      <c r="K87" s="110"/>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4"/>
        <v/>
      </c>
      <c r="J88" s="236" t="str">
        <f t="shared" si="5"/>
        <v/>
      </c>
      <c r="K88" s="110"/>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4"/>
        <v/>
      </c>
      <c r="J89" s="236" t="str">
        <f t="shared" si="5"/>
        <v/>
      </c>
      <c r="K89" s="110"/>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4"/>
        <v/>
      </c>
      <c r="J90" s="236" t="str">
        <f t="shared" si="5"/>
        <v/>
      </c>
      <c r="K90" s="110"/>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4"/>
        <v/>
      </c>
      <c r="J91" s="236" t="str">
        <f t="shared" si="5"/>
        <v/>
      </c>
      <c r="K91" s="110"/>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4"/>
        <v/>
      </c>
      <c r="J92" s="236" t="str">
        <f t="shared" si="5"/>
        <v/>
      </c>
      <c r="K92" s="110"/>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4"/>
        <v/>
      </c>
      <c r="J93" s="236" t="str">
        <f t="shared" si="5"/>
        <v/>
      </c>
      <c r="K93" s="110"/>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4"/>
        <v/>
      </c>
      <c r="J94" s="236" t="str">
        <f t="shared" si="5"/>
        <v/>
      </c>
      <c r="K94" s="110"/>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 customHeight="1" x14ac:dyDescent="0.25">
      <c r="A100" s="366" t="s">
        <v>1504</v>
      </c>
      <c r="B100" s="366"/>
      <c r="C100" s="366"/>
      <c r="D100" s="366"/>
      <c r="E100" s="366"/>
      <c r="F100" s="366"/>
      <c r="G100" s="366"/>
      <c r="H100" s="366"/>
      <c r="I100" s="368" t="s">
        <v>1487</v>
      </c>
      <c r="J100" s="368"/>
      <c r="K100" s="89"/>
    </row>
    <row r="101" spans="1:25" ht="15.75" x14ac:dyDescent="0.25">
      <c r="A101" s="369"/>
      <c r="B101" s="369"/>
      <c r="C101" s="369"/>
      <c r="D101" s="369"/>
      <c r="E101" s="369"/>
      <c r="F101" s="369"/>
      <c r="G101" s="369"/>
      <c r="H101" s="369"/>
      <c r="I101" s="367">
        <v>45887</v>
      </c>
      <c r="J101" s="367"/>
    </row>
    <row r="102" spans="1:25" ht="14.25" x14ac:dyDescent="0.2">
      <c r="A102" s="249" t="s">
        <v>402</v>
      </c>
      <c r="B102" s="250">
        <v>70</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0" t="s">
        <v>411</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1505</v>
      </c>
      <c r="B107" s="14" t="s">
        <v>1506</v>
      </c>
      <c r="C107" s="14"/>
      <c r="D107" s="16">
        <v>45685</v>
      </c>
      <c r="E107" s="16"/>
      <c r="F107" s="14" t="s">
        <v>1507</v>
      </c>
      <c r="G107" s="14"/>
      <c r="H107" s="14" t="s">
        <v>1508</v>
      </c>
      <c r="I107" s="15">
        <v>150</v>
      </c>
      <c r="J107" s="77">
        <v>5</v>
      </c>
      <c r="K107" s="92"/>
    </row>
    <row r="108" spans="1:25" ht="12.75" x14ac:dyDescent="0.2">
      <c r="A108" s="14" t="s">
        <v>1505</v>
      </c>
      <c r="B108" s="14" t="s">
        <v>1589</v>
      </c>
      <c r="C108" s="14"/>
      <c r="D108" s="16">
        <v>45688</v>
      </c>
      <c r="E108" s="16"/>
      <c r="F108" s="14" t="s">
        <v>177</v>
      </c>
      <c r="G108" s="14"/>
      <c r="H108" s="14"/>
      <c r="I108" s="15">
        <v>1.25</v>
      </c>
      <c r="J108" s="77">
        <v>4</v>
      </c>
      <c r="K108" s="92"/>
    </row>
    <row r="109" spans="1:25" ht="12.75" x14ac:dyDescent="0.2">
      <c r="A109" s="14" t="s">
        <v>1505</v>
      </c>
      <c r="B109" s="14" t="s">
        <v>1589</v>
      </c>
      <c r="C109" s="14"/>
      <c r="D109" s="16">
        <v>45688</v>
      </c>
      <c r="E109" s="16"/>
      <c r="F109" s="14" t="s">
        <v>177</v>
      </c>
      <c r="G109" s="14"/>
      <c r="H109" s="14"/>
      <c r="I109" s="15">
        <v>3</v>
      </c>
      <c r="J109" s="77">
        <v>4</v>
      </c>
      <c r="K109" s="92"/>
    </row>
    <row r="110" spans="1:25" ht="12.75" x14ac:dyDescent="0.2">
      <c r="A110" s="14" t="s">
        <v>1505</v>
      </c>
      <c r="B110" s="14" t="s">
        <v>1589</v>
      </c>
      <c r="C110" s="14"/>
      <c r="D110" s="16">
        <v>45688</v>
      </c>
      <c r="E110" s="16"/>
      <c r="F110" s="14" t="s">
        <v>177</v>
      </c>
      <c r="G110" s="14"/>
      <c r="H110" s="14"/>
      <c r="I110" s="15">
        <v>6.9</v>
      </c>
      <c r="J110" s="77">
        <v>4</v>
      </c>
      <c r="K110" s="92"/>
    </row>
    <row r="111" spans="1:25" ht="12.75" x14ac:dyDescent="0.2">
      <c r="A111" s="14" t="s">
        <v>1505</v>
      </c>
      <c r="B111" s="14" t="s">
        <v>1509</v>
      </c>
      <c r="C111" s="14" t="s">
        <v>1510</v>
      </c>
      <c r="D111" s="16">
        <v>45699</v>
      </c>
      <c r="E111" s="16"/>
      <c r="F111" s="14" t="s">
        <v>1511</v>
      </c>
      <c r="G111" s="14" t="s">
        <v>1512</v>
      </c>
      <c r="H111" s="14" t="s">
        <v>1513</v>
      </c>
      <c r="I111" s="317">
        <v>300</v>
      </c>
      <c r="J111" s="77">
        <v>4</v>
      </c>
      <c r="K111" s="92"/>
    </row>
    <row r="112" spans="1:25" ht="12.75" x14ac:dyDescent="0.2">
      <c r="A112" s="14" t="s">
        <v>1505</v>
      </c>
      <c r="B112" s="14" t="s">
        <v>1590</v>
      </c>
      <c r="C112" s="14"/>
      <c r="D112" s="16">
        <v>45716</v>
      </c>
      <c r="E112" s="16"/>
      <c r="F112" s="14" t="s">
        <v>177</v>
      </c>
      <c r="G112" s="14"/>
      <c r="H112" s="14"/>
      <c r="I112" s="15">
        <v>3</v>
      </c>
      <c r="J112" s="77">
        <v>4</v>
      </c>
      <c r="K112" s="92"/>
    </row>
    <row r="113" spans="1:11" ht="12.75" x14ac:dyDescent="0.2">
      <c r="A113" s="14" t="s">
        <v>1505</v>
      </c>
      <c r="B113" s="14" t="s">
        <v>1591</v>
      </c>
      <c r="C113" s="14"/>
      <c r="D113" s="16">
        <v>45716</v>
      </c>
      <c r="E113" s="16"/>
      <c r="F113" s="14" t="s">
        <v>177</v>
      </c>
      <c r="G113" s="14"/>
      <c r="H113" s="14"/>
      <c r="I113" s="15">
        <v>6.9</v>
      </c>
      <c r="J113" s="77">
        <v>4</v>
      </c>
      <c r="K113" s="92"/>
    </row>
    <row r="114" spans="1:11" ht="12.75" x14ac:dyDescent="0.2">
      <c r="A114" s="14" t="s">
        <v>1505</v>
      </c>
      <c r="B114" s="14" t="s">
        <v>1514</v>
      </c>
      <c r="C114" s="14" t="s">
        <v>1515</v>
      </c>
      <c r="D114" s="16">
        <v>45727</v>
      </c>
      <c r="E114" s="16"/>
      <c r="F114" s="14" t="s">
        <v>1516</v>
      </c>
      <c r="G114" s="14" t="s">
        <v>1517</v>
      </c>
      <c r="H114" s="14" t="s">
        <v>1518</v>
      </c>
      <c r="I114" s="318">
        <v>184.5</v>
      </c>
      <c r="J114" s="77">
        <v>4</v>
      </c>
      <c r="K114" s="92"/>
    </row>
    <row r="115" spans="1:11" ht="12.75" x14ac:dyDescent="0.2">
      <c r="A115" s="14" t="s">
        <v>1505</v>
      </c>
      <c r="B115" s="14" t="s">
        <v>1519</v>
      </c>
      <c r="C115" s="14" t="s">
        <v>1520</v>
      </c>
      <c r="D115" s="16">
        <v>45727</v>
      </c>
      <c r="E115" s="16"/>
      <c r="F115" s="14" t="s">
        <v>1511</v>
      </c>
      <c r="G115" s="14" t="s">
        <v>1512</v>
      </c>
      <c r="H115" s="14" t="s">
        <v>1513</v>
      </c>
      <c r="I115" s="15">
        <v>300</v>
      </c>
      <c r="J115" s="77">
        <v>4</v>
      </c>
      <c r="K115" s="92"/>
    </row>
    <row r="116" spans="1:11" ht="101.25" x14ac:dyDescent="0.2">
      <c r="A116" s="14" t="s">
        <v>1505</v>
      </c>
      <c r="B116" s="14" t="s">
        <v>1521</v>
      </c>
      <c r="C116" s="14"/>
      <c r="D116" s="16"/>
      <c r="E116" s="16">
        <v>45742</v>
      </c>
      <c r="F116" s="314" t="s">
        <v>1522</v>
      </c>
      <c r="G116" s="14"/>
      <c r="H116" s="14" t="s">
        <v>1523</v>
      </c>
      <c r="I116" s="15">
        <v>1236.97</v>
      </c>
      <c r="J116" s="77">
        <v>3</v>
      </c>
      <c r="K116" s="92"/>
    </row>
    <row r="117" spans="1:11" ht="112.5" x14ac:dyDescent="0.2">
      <c r="A117" s="14" t="s">
        <v>1505</v>
      </c>
      <c r="B117" s="14" t="s">
        <v>1524</v>
      </c>
      <c r="C117" s="14"/>
      <c r="D117" s="16"/>
      <c r="E117" s="16">
        <v>45747</v>
      </c>
      <c r="F117" s="314" t="s">
        <v>1525</v>
      </c>
      <c r="G117" s="14"/>
      <c r="H117" s="14" t="s">
        <v>1601</v>
      </c>
      <c r="I117" s="15">
        <v>1224</v>
      </c>
      <c r="J117" s="77">
        <v>2</v>
      </c>
      <c r="K117" s="92"/>
    </row>
    <row r="118" spans="1:11" ht="12.75" x14ac:dyDescent="0.2">
      <c r="A118" s="14" t="s">
        <v>1505</v>
      </c>
      <c r="B118" s="14" t="s">
        <v>1592</v>
      </c>
      <c r="C118" s="14"/>
      <c r="D118" s="16">
        <v>45747</v>
      </c>
      <c r="E118" s="16"/>
      <c r="F118" s="14" t="s">
        <v>177</v>
      </c>
      <c r="G118" s="14"/>
      <c r="H118" s="14"/>
      <c r="I118" s="15">
        <v>3</v>
      </c>
      <c r="J118" s="77">
        <v>4</v>
      </c>
      <c r="K118" s="92"/>
    </row>
    <row r="119" spans="1:11" ht="12.75" x14ac:dyDescent="0.2">
      <c r="A119" s="14" t="s">
        <v>1505</v>
      </c>
      <c r="B119" s="14" t="s">
        <v>1593</v>
      </c>
      <c r="C119" s="14"/>
      <c r="D119" s="16">
        <v>45747</v>
      </c>
      <c r="E119" s="16"/>
      <c r="F119" s="14" t="s">
        <v>177</v>
      </c>
      <c r="G119" s="14"/>
      <c r="H119" s="14"/>
      <c r="I119" s="15">
        <v>6.9</v>
      </c>
      <c r="J119" s="77">
        <v>4</v>
      </c>
      <c r="K119" s="92"/>
    </row>
    <row r="120" spans="1:11" ht="12.75" x14ac:dyDescent="0.2">
      <c r="A120" s="14" t="s">
        <v>1505</v>
      </c>
      <c r="B120" s="14" t="s">
        <v>1526</v>
      </c>
      <c r="C120" s="14" t="s">
        <v>1527</v>
      </c>
      <c r="D120" s="16">
        <v>45754</v>
      </c>
      <c r="E120" s="16"/>
      <c r="F120" s="14" t="s">
        <v>1511</v>
      </c>
      <c r="G120" s="14" t="s">
        <v>1512</v>
      </c>
      <c r="H120" s="14" t="s">
        <v>1513</v>
      </c>
      <c r="I120" s="15">
        <v>300</v>
      </c>
      <c r="J120" s="77">
        <v>5</v>
      </c>
      <c r="K120" s="92"/>
    </row>
    <row r="121" spans="1:11" ht="12.75" x14ac:dyDescent="0.2">
      <c r="A121" s="14" t="s">
        <v>1505</v>
      </c>
      <c r="B121" s="14" t="s">
        <v>1528</v>
      </c>
      <c r="C121" s="14" t="s">
        <v>1529</v>
      </c>
      <c r="D121" s="16">
        <v>45754</v>
      </c>
      <c r="E121" s="16"/>
      <c r="F121" s="14" t="s">
        <v>1516</v>
      </c>
      <c r="G121" s="14" t="s">
        <v>1517</v>
      </c>
      <c r="H121" s="14" t="s">
        <v>1518</v>
      </c>
      <c r="I121" s="15">
        <v>184.5</v>
      </c>
      <c r="J121" s="77">
        <v>4</v>
      </c>
      <c r="K121" s="92"/>
    </row>
    <row r="122" spans="1:11" ht="22.5" x14ac:dyDescent="0.2">
      <c r="A122" s="14" t="s">
        <v>1505</v>
      </c>
      <c r="B122" s="14" t="s">
        <v>1530</v>
      </c>
      <c r="C122" s="14"/>
      <c r="D122" s="16">
        <v>45742</v>
      </c>
      <c r="E122" s="16">
        <v>45754</v>
      </c>
      <c r="F122" s="314" t="s">
        <v>1531</v>
      </c>
      <c r="G122" s="14" t="s">
        <v>1532</v>
      </c>
      <c r="H122" s="14" t="s">
        <v>1533</v>
      </c>
      <c r="I122" s="15">
        <v>500</v>
      </c>
      <c r="J122" s="77">
        <v>3</v>
      </c>
      <c r="K122" s="315"/>
    </row>
    <row r="123" spans="1:11" ht="22.5" x14ac:dyDescent="0.2">
      <c r="A123" s="14" t="s">
        <v>1505</v>
      </c>
      <c r="B123" s="14" t="s">
        <v>1530</v>
      </c>
      <c r="C123" s="14"/>
      <c r="D123" s="16">
        <v>45742</v>
      </c>
      <c r="E123" s="16">
        <v>45754</v>
      </c>
      <c r="F123" s="314" t="s">
        <v>1531</v>
      </c>
      <c r="G123" s="14" t="s">
        <v>1532</v>
      </c>
      <c r="H123" s="14" t="s">
        <v>1533</v>
      </c>
      <c r="I123" s="15">
        <v>300</v>
      </c>
      <c r="J123" s="77">
        <v>2</v>
      </c>
      <c r="K123" s="92"/>
    </row>
    <row r="124" spans="1:11" ht="22.5" x14ac:dyDescent="0.2">
      <c r="A124" s="14" t="s">
        <v>1505</v>
      </c>
      <c r="B124" s="14" t="s">
        <v>1530</v>
      </c>
      <c r="C124" s="14"/>
      <c r="D124" s="16">
        <v>45742</v>
      </c>
      <c r="E124" s="16">
        <v>45754</v>
      </c>
      <c r="F124" s="314" t="s">
        <v>1531</v>
      </c>
      <c r="G124" s="14" t="s">
        <v>1532</v>
      </c>
      <c r="H124" s="14" t="s">
        <v>1533</v>
      </c>
      <c r="I124" s="15">
        <v>300</v>
      </c>
      <c r="J124" s="77">
        <v>1</v>
      </c>
      <c r="K124" s="92"/>
    </row>
    <row r="125" spans="1:11" ht="101.25" x14ac:dyDescent="0.2">
      <c r="A125" s="14" t="s">
        <v>1505</v>
      </c>
      <c r="B125" s="14" t="s">
        <v>1534</v>
      </c>
      <c r="C125" s="14"/>
      <c r="D125" s="16">
        <v>45755</v>
      </c>
      <c r="E125" s="16"/>
      <c r="F125" s="314" t="s">
        <v>1535</v>
      </c>
      <c r="G125" s="14"/>
      <c r="H125" s="14" t="s">
        <v>1536</v>
      </c>
      <c r="I125" s="15">
        <v>1035.0999999999999</v>
      </c>
      <c r="J125" s="77">
        <v>3</v>
      </c>
      <c r="K125" s="92"/>
    </row>
    <row r="126" spans="1:11" ht="101.25" x14ac:dyDescent="0.2">
      <c r="A126" s="14" t="s">
        <v>1505</v>
      </c>
      <c r="B126" s="14" t="s">
        <v>1537</v>
      </c>
      <c r="C126" s="14"/>
      <c r="D126" s="16">
        <v>45755</v>
      </c>
      <c r="E126" s="16"/>
      <c r="F126" s="314" t="s">
        <v>1538</v>
      </c>
      <c r="G126" s="14"/>
      <c r="H126" s="14" t="s">
        <v>1539</v>
      </c>
      <c r="I126" s="15">
        <v>130</v>
      </c>
      <c r="J126" s="77">
        <v>5</v>
      </c>
      <c r="K126" s="92"/>
    </row>
    <row r="127" spans="1:11" ht="22.5" x14ac:dyDescent="0.2">
      <c r="A127" s="14" t="s">
        <v>1505</v>
      </c>
      <c r="B127" s="14" t="s">
        <v>1540</v>
      </c>
      <c r="C127" s="14" t="s">
        <v>1541</v>
      </c>
      <c r="D127" s="16">
        <v>45775</v>
      </c>
      <c r="E127" s="16"/>
      <c r="F127" s="14" t="s">
        <v>1542</v>
      </c>
      <c r="G127" s="14"/>
      <c r="H127" s="14" t="s">
        <v>1543</v>
      </c>
      <c r="I127" s="15">
        <v>237.5</v>
      </c>
      <c r="J127" s="77">
        <v>5</v>
      </c>
      <c r="K127" s="92"/>
    </row>
    <row r="128" spans="1:11" ht="22.5" x14ac:dyDescent="0.2">
      <c r="A128" s="14" t="s">
        <v>1505</v>
      </c>
      <c r="B128" s="14" t="s">
        <v>1544</v>
      </c>
      <c r="C128" s="14" t="s">
        <v>1545</v>
      </c>
      <c r="D128" s="16">
        <v>45776</v>
      </c>
      <c r="E128" s="16"/>
      <c r="F128" s="14" t="s">
        <v>1546</v>
      </c>
      <c r="G128" s="14"/>
      <c r="H128" s="14" t="s">
        <v>1547</v>
      </c>
      <c r="I128" s="15">
        <v>160</v>
      </c>
      <c r="J128" s="77">
        <v>5</v>
      </c>
      <c r="K128" s="92"/>
    </row>
    <row r="129" spans="1:11" ht="12.75" x14ac:dyDescent="0.2">
      <c r="A129" s="14" t="s">
        <v>1505</v>
      </c>
      <c r="B129" s="14" t="s">
        <v>1594</v>
      </c>
      <c r="C129" s="14"/>
      <c r="D129" s="16">
        <v>45777</v>
      </c>
      <c r="E129" s="16"/>
      <c r="F129" s="14" t="s">
        <v>177</v>
      </c>
      <c r="G129" s="14"/>
      <c r="H129" s="14"/>
      <c r="I129" s="15">
        <v>0.5</v>
      </c>
      <c r="J129" s="77">
        <v>4</v>
      </c>
      <c r="K129" s="92"/>
    </row>
    <row r="130" spans="1:11" ht="12.75" x14ac:dyDescent="0.2">
      <c r="A130" s="14" t="s">
        <v>1505</v>
      </c>
      <c r="B130" s="14" t="s">
        <v>1595</v>
      </c>
      <c r="C130" s="14"/>
      <c r="D130" s="16">
        <v>45777</v>
      </c>
      <c r="E130" s="16"/>
      <c r="F130" s="14" t="s">
        <v>177</v>
      </c>
      <c r="G130" s="14"/>
      <c r="H130" s="14"/>
      <c r="I130" s="15">
        <v>3</v>
      </c>
      <c r="J130" s="77">
        <v>4</v>
      </c>
      <c r="K130" s="92"/>
    </row>
    <row r="131" spans="1:11" ht="12.75" x14ac:dyDescent="0.2">
      <c r="A131" s="14" t="s">
        <v>1505</v>
      </c>
      <c r="B131" s="14" t="s">
        <v>1596</v>
      </c>
      <c r="C131" s="14"/>
      <c r="D131" s="16">
        <v>45777</v>
      </c>
      <c r="E131" s="16"/>
      <c r="F131" s="14" t="s">
        <v>177</v>
      </c>
      <c r="G131" s="14"/>
      <c r="H131" s="14"/>
      <c r="I131" s="15">
        <v>6.9</v>
      </c>
      <c r="J131" s="77">
        <v>4</v>
      </c>
      <c r="K131" s="92"/>
    </row>
    <row r="132" spans="1:11" ht="12.75" x14ac:dyDescent="0.2">
      <c r="A132" s="14" t="s">
        <v>1505</v>
      </c>
      <c r="B132" s="14" t="s">
        <v>1548</v>
      </c>
      <c r="C132" s="14" t="s">
        <v>1549</v>
      </c>
      <c r="D132" s="16">
        <v>45782</v>
      </c>
      <c r="E132" s="16"/>
      <c r="F132" s="14" t="s">
        <v>1516</v>
      </c>
      <c r="G132" s="14" t="s">
        <v>1517</v>
      </c>
      <c r="H132" s="14" t="s">
        <v>1518</v>
      </c>
      <c r="I132" s="15">
        <v>184.5</v>
      </c>
      <c r="J132" s="77">
        <v>4</v>
      </c>
      <c r="K132" s="92"/>
    </row>
    <row r="133" spans="1:11" ht="12.75" x14ac:dyDescent="0.2">
      <c r="A133" s="14" t="s">
        <v>1505</v>
      </c>
      <c r="B133" s="14" t="s">
        <v>1550</v>
      </c>
      <c r="C133" s="14" t="s">
        <v>1551</v>
      </c>
      <c r="D133" s="16">
        <v>45782</v>
      </c>
      <c r="E133" s="16"/>
      <c r="F133" s="14" t="s">
        <v>1511</v>
      </c>
      <c r="G133" s="14" t="s">
        <v>1512</v>
      </c>
      <c r="H133" s="14" t="s">
        <v>1513</v>
      </c>
      <c r="I133" s="15">
        <v>300</v>
      </c>
      <c r="J133" s="77">
        <v>4</v>
      </c>
      <c r="K133" s="92"/>
    </row>
    <row r="134" spans="1:11" ht="101.25" x14ac:dyDescent="0.2">
      <c r="A134" s="14" t="s">
        <v>1505</v>
      </c>
      <c r="B134" s="14" t="s">
        <v>1552</v>
      </c>
      <c r="C134" s="14"/>
      <c r="D134" s="16">
        <v>45783</v>
      </c>
      <c r="E134" s="16"/>
      <c r="F134" s="314" t="s">
        <v>1553</v>
      </c>
      <c r="G134" s="14"/>
      <c r="H134" s="14" t="s">
        <v>1539</v>
      </c>
      <c r="I134" s="15">
        <v>115.3</v>
      </c>
      <c r="J134" s="77">
        <v>5</v>
      </c>
      <c r="K134" s="92"/>
    </row>
    <row r="135" spans="1:11" ht="12.75" x14ac:dyDescent="0.2">
      <c r="A135" s="14" t="s">
        <v>1505</v>
      </c>
      <c r="B135" s="14" t="s">
        <v>1597</v>
      </c>
      <c r="C135" s="14"/>
      <c r="D135" s="16">
        <v>45807</v>
      </c>
      <c r="E135" s="16"/>
      <c r="F135" s="14" t="s">
        <v>177</v>
      </c>
      <c r="G135" s="14"/>
      <c r="H135" s="14"/>
      <c r="I135" s="15">
        <v>3</v>
      </c>
      <c r="J135" s="77">
        <v>4</v>
      </c>
      <c r="K135" s="92"/>
    </row>
    <row r="136" spans="1:11" ht="12.75" x14ac:dyDescent="0.2">
      <c r="A136" s="14" t="s">
        <v>1505</v>
      </c>
      <c r="B136" s="14" t="s">
        <v>1598</v>
      </c>
      <c r="C136" s="14"/>
      <c r="D136" s="16">
        <v>45807</v>
      </c>
      <c r="E136" s="16"/>
      <c r="F136" s="14" t="s">
        <v>177</v>
      </c>
      <c r="G136" s="14"/>
      <c r="H136" s="14"/>
      <c r="I136" s="15">
        <v>6.9</v>
      </c>
      <c r="J136" s="77">
        <v>4</v>
      </c>
      <c r="K136" s="92"/>
    </row>
    <row r="137" spans="1:11" ht="101.25" x14ac:dyDescent="0.2">
      <c r="A137" s="14" t="s">
        <v>1505</v>
      </c>
      <c r="B137" s="14" t="s">
        <v>1554</v>
      </c>
      <c r="C137" s="14"/>
      <c r="D137" s="16">
        <v>45814</v>
      </c>
      <c r="E137" s="16"/>
      <c r="F137" s="314" t="s">
        <v>1640</v>
      </c>
      <c r="G137" s="14"/>
      <c r="H137" s="14" t="s">
        <v>1555</v>
      </c>
      <c r="I137" s="15">
        <v>192.8</v>
      </c>
      <c r="J137" s="77">
        <v>5</v>
      </c>
      <c r="K137" s="92"/>
    </row>
    <row r="138" spans="1:11" ht="12.75" x14ac:dyDescent="0.2">
      <c r="A138" s="14" t="s">
        <v>1505</v>
      </c>
      <c r="B138" s="14" t="s">
        <v>1556</v>
      </c>
      <c r="C138" s="14" t="s">
        <v>1557</v>
      </c>
      <c r="D138" s="16">
        <v>45814</v>
      </c>
      <c r="E138" s="16"/>
      <c r="F138" s="14" t="s">
        <v>1511</v>
      </c>
      <c r="G138" s="14" t="s">
        <v>1512</v>
      </c>
      <c r="H138" s="14" t="s">
        <v>1513</v>
      </c>
      <c r="I138" s="15">
        <v>300</v>
      </c>
      <c r="J138" s="77">
        <v>4</v>
      </c>
      <c r="K138" s="92"/>
    </row>
    <row r="139" spans="1:11" ht="101.25" x14ac:dyDescent="0.2">
      <c r="A139" s="14" t="s">
        <v>1505</v>
      </c>
      <c r="B139" s="14" t="s">
        <v>1558</v>
      </c>
      <c r="C139" s="14"/>
      <c r="D139" s="16">
        <v>45814</v>
      </c>
      <c r="E139" s="16"/>
      <c r="F139" s="314" t="s">
        <v>1535</v>
      </c>
      <c r="G139" s="14"/>
      <c r="H139" s="14" t="s">
        <v>1559</v>
      </c>
      <c r="I139" s="15">
        <v>1255.8</v>
      </c>
      <c r="J139" s="77">
        <v>3</v>
      </c>
      <c r="K139" s="92"/>
    </row>
    <row r="140" spans="1:11" ht="12.75" x14ac:dyDescent="0.2">
      <c r="A140" s="14" t="s">
        <v>1505</v>
      </c>
      <c r="B140" s="14" t="s">
        <v>1560</v>
      </c>
      <c r="C140" s="14" t="s">
        <v>1561</v>
      </c>
      <c r="D140" s="16">
        <v>45814</v>
      </c>
      <c r="E140" s="16"/>
      <c r="F140" s="14" t="s">
        <v>1516</v>
      </c>
      <c r="G140" s="14" t="s">
        <v>1517</v>
      </c>
      <c r="H140" s="14" t="s">
        <v>1518</v>
      </c>
      <c r="I140" s="15">
        <v>184.5</v>
      </c>
      <c r="J140" s="77">
        <v>4</v>
      </c>
      <c r="K140" s="92"/>
    </row>
    <row r="141" spans="1:11" ht="12.75" x14ac:dyDescent="0.2">
      <c r="A141" s="14" t="s">
        <v>1505</v>
      </c>
      <c r="B141" s="14" t="s">
        <v>1599</v>
      </c>
      <c r="C141" s="14"/>
      <c r="D141" s="16">
        <v>45838</v>
      </c>
      <c r="E141" s="16"/>
      <c r="F141" s="14" t="s">
        <v>177</v>
      </c>
      <c r="G141" s="14"/>
      <c r="H141" s="14"/>
      <c r="I141" s="15">
        <v>3</v>
      </c>
      <c r="J141" s="77">
        <v>4</v>
      </c>
      <c r="K141" s="92"/>
    </row>
    <row r="142" spans="1:11" ht="12.75" x14ac:dyDescent="0.2">
      <c r="A142" s="14" t="s">
        <v>1505</v>
      </c>
      <c r="B142" s="14" t="s">
        <v>1600</v>
      </c>
      <c r="C142" s="14"/>
      <c r="D142" s="16">
        <v>45838</v>
      </c>
      <c r="E142" s="16"/>
      <c r="F142" s="14" t="s">
        <v>177</v>
      </c>
      <c r="G142" s="14"/>
      <c r="H142" s="14"/>
      <c r="I142" s="15">
        <v>6.9</v>
      </c>
      <c r="J142" s="77">
        <v>4</v>
      </c>
      <c r="K142" s="92"/>
    </row>
    <row r="143" spans="1:11" ht="12.75" x14ac:dyDescent="0.2">
      <c r="A143" s="14" t="s">
        <v>1505</v>
      </c>
      <c r="B143" s="14" t="s">
        <v>1562</v>
      </c>
      <c r="C143" s="14" t="s">
        <v>1563</v>
      </c>
      <c r="D143" s="16">
        <v>45849</v>
      </c>
      <c r="E143" s="16"/>
      <c r="F143" s="14" t="s">
        <v>1511</v>
      </c>
      <c r="G143" s="14" t="s">
        <v>1512</v>
      </c>
      <c r="H143" s="14" t="s">
        <v>1513</v>
      </c>
      <c r="I143" s="15">
        <v>300</v>
      </c>
      <c r="J143" s="77">
        <v>4</v>
      </c>
      <c r="K143" s="92"/>
    </row>
    <row r="144" spans="1:11" ht="12.75" x14ac:dyDescent="0.2">
      <c r="A144" s="14" t="s">
        <v>1505</v>
      </c>
      <c r="B144" s="14" t="s">
        <v>1564</v>
      </c>
      <c r="C144" s="14" t="s">
        <v>1565</v>
      </c>
      <c r="D144" s="16">
        <v>45849</v>
      </c>
      <c r="E144" s="16"/>
      <c r="F144" s="14" t="s">
        <v>1516</v>
      </c>
      <c r="G144" s="14" t="s">
        <v>1517</v>
      </c>
      <c r="H144" s="14" t="s">
        <v>1518</v>
      </c>
      <c r="I144" s="15">
        <v>184.5</v>
      </c>
      <c r="J144" s="77">
        <v>4</v>
      </c>
      <c r="K144" s="92"/>
    </row>
    <row r="145" spans="1:11" ht="12.75" x14ac:dyDescent="0.2">
      <c r="A145" s="14" t="s">
        <v>1505</v>
      </c>
      <c r="B145" s="14" t="s">
        <v>1566</v>
      </c>
      <c r="C145" s="14" t="s">
        <v>1567</v>
      </c>
      <c r="D145" s="16">
        <v>45867</v>
      </c>
      <c r="E145" s="16"/>
      <c r="F145" s="14" t="s">
        <v>1568</v>
      </c>
      <c r="G145" s="14" t="s">
        <v>1569</v>
      </c>
      <c r="H145" s="14" t="s">
        <v>1570</v>
      </c>
      <c r="I145" s="15">
        <v>99.63</v>
      </c>
      <c r="J145" s="77">
        <v>5</v>
      </c>
      <c r="K145" s="92"/>
    </row>
    <row r="146" spans="1:11" ht="101.25" x14ac:dyDescent="0.2">
      <c r="A146" s="14" t="s">
        <v>1505</v>
      </c>
      <c r="B146" s="14" t="s">
        <v>1571</v>
      </c>
      <c r="C146" s="14"/>
      <c r="D146" s="16"/>
      <c r="E146" s="16">
        <v>45869</v>
      </c>
      <c r="F146" s="314" t="s">
        <v>1535</v>
      </c>
      <c r="G146" s="14"/>
      <c r="H146" s="14" t="s">
        <v>1572</v>
      </c>
      <c r="I146" s="15">
        <v>1609.35</v>
      </c>
      <c r="J146" s="77">
        <v>3</v>
      </c>
      <c r="K146" s="92"/>
    </row>
    <row r="147" spans="1:11" ht="12.75" x14ac:dyDescent="0.2">
      <c r="A147" s="14" t="s">
        <v>1505</v>
      </c>
      <c r="B147" s="14" t="s">
        <v>1573</v>
      </c>
      <c r="C147" s="14" t="s">
        <v>1574</v>
      </c>
      <c r="D147" s="16">
        <v>45869</v>
      </c>
      <c r="E147" s="16"/>
      <c r="F147" s="14" t="s">
        <v>1516</v>
      </c>
      <c r="G147" s="14" t="s">
        <v>1517</v>
      </c>
      <c r="H147" s="14" t="s">
        <v>1518</v>
      </c>
      <c r="I147" s="15">
        <v>184.5</v>
      </c>
      <c r="J147" s="77">
        <v>4</v>
      </c>
      <c r="K147" s="92"/>
    </row>
    <row r="148" spans="1:11" ht="12.75" x14ac:dyDescent="0.2">
      <c r="A148" s="14" t="s">
        <v>1505</v>
      </c>
      <c r="B148" s="14" t="s">
        <v>1575</v>
      </c>
      <c r="C148" s="14" t="s">
        <v>1576</v>
      </c>
      <c r="D148" s="16">
        <v>45887</v>
      </c>
      <c r="E148" s="16"/>
      <c r="F148" s="14" t="s">
        <v>1511</v>
      </c>
      <c r="G148" s="14" t="s">
        <v>1512</v>
      </c>
      <c r="H148" s="14" t="s">
        <v>1513</v>
      </c>
      <c r="I148" s="15">
        <v>300</v>
      </c>
      <c r="J148" s="77">
        <v>4</v>
      </c>
      <c r="K148" s="92"/>
    </row>
    <row r="149" spans="1:11" ht="22.5" x14ac:dyDescent="0.2">
      <c r="A149" s="14" t="s">
        <v>1505</v>
      </c>
      <c r="B149" s="14" t="s">
        <v>1577</v>
      </c>
      <c r="C149" s="14"/>
      <c r="D149" s="16"/>
      <c r="E149" s="16">
        <v>45908</v>
      </c>
      <c r="F149" s="314" t="s">
        <v>1578</v>
      </c>
      <c r="G149" s="14" t="s">
        <v>1579</v>
      </c>
      <c r="H149" s="14" t="s">
        <v>1580</v>
      </c>
      <c r="I149" s="15">
        <v>1000</v>
      </c>
      <c r="J149" s="77">
        <v>3</v>
      </c>
      <c r="K149" s="92"/>
    </row>
    <row r="150" spans="1:11" ht="22.5" x14ac:dyDescent="0.2">
      <c r="A150" s="14" t="s">
        <v>1505</v>
      </c>
      <c r="B150" s="14" t="s">
        <v>1581</v>
      </c>
      <c r="C150" s="14"/>
      <c r="D150" s="16"/>
      <c r="E150" s="16">
        <v>45926</v>
      </c>
      <c r="F150" s="314" t="s">
        <v>1582</v>
      </c>
      <c r="G150" s="14" t="s">
        <v>1583</v>
      </c>
      <c r="H150" s="14" t="s">
        <v>1584</v>
      </c>
      <c r="I150" s="15">
        <v>800</v>
      </c>
      <c r="J150" s="77">
        <v>3</v>
      </c>
      <c r="K150" s="92"/>
    </row>
    <row r="151" spans="1:11" ht="101.25" x14ac:dyDescent="0.2">
      <c r="A151" s="14" t="s">
        <v>1505</v>
      </c>
      <c r="B151" s="14" t="s">
        <v>1587</v>
      </c>
      <c r="C151" s="14"/>
      <c r="D151" s="16">
        <v>45931</v>
      </c>
      <c r="E151" s="16"/>
      <c r="F151" s="314" t="s">
        <v>1588</v>
      </c>
      <c r="G151" s="14"/>
      <c r="H151" s="14" t="s">
        <v>1539</v>
      </c>
      <c r="I151" s="15">
        <v>65</v>
      </c>
      <c r="J151" s="77">
        <v>5</v>
      </c>
      <c r="K151" s="92"/>
    </row>
    <row r="152" spans="1:11" ht="101.25" x14ac:dyDescent="0.2">
      <c r="A152" s="14" t="s">
        <v>1505</v>
      </c>
      <c r="B152" s="14" t="s">
        <v>1585</v>
      </c>
      <c r="C152" s="14"/>
      <c r="D152" s="16">
        <v>45940</v>
      </c>
      <c r="E152" s="16"/>
      <c r="F152" s="314" t="s">
        <v>1586</v>
      </c>
      <c r="G152" s="14"/>
      <c r="H152" s="14" t="s">
        <v>1555</v>
      </c>
      <c r="I152" s="15">
        <v>130</v>
      </c>
      <c r="J152" s="77">
        <v>5</v>
      </c>
      <c r="K152" s="92"/>
    </row>
    <row r="153" spans="1:11" ht="12.75" x14ac:dyDescent="0.2">
      <c r="A153" s="14" t="s">
        <v>1505</v>
      </c>
      <c r="B153" s="14" t="s">
        <v>1602</v>
      </c>
      <c r="C153" s="14"/>
      <c r="D153" s="16">
        <v>45869</v>
      </c>
      <c r="E153" s="16"/>
      <c r="F153" s="14" t="s">
        <v>177</v>
      </c>
      <c r="G153" s="14"/>
      <c r="H153" s="14"/>
      <c r="I153" s="15">
        <v>3</v>
      </c>
      <c r="J153" s="77">
        <v>4</v>
      </c>
      <c r="K153" s="92"/>
    </row>
    <row r="154" spans="1:11" ht="12.75" x14ac:dyDescent="0.2">
      <c r="A154" s="14" t="s">
        <v>1505</v>
      </c>
      <c r="B154" s="14" t="s">
        <v>1603</v>
      </c>
      <c r="C154" s="14"/>
      <c r="D154" s="16">
        <v>45869</v>
      </c>
      <c r="E154" s="16"/>
      <c r="F154" s="14" t="s">
        <v>177</v>
      </c>
      <c r="G154" s="14"/>
      <c r="H154" s="14"/>
      <c r="I154" s="15">
        <v>0.25</v>
      </c>
      <c r="J154" s="77">
        <v>4</v>
      </c>
      <c r="K154" s="92"/>
    </row>
    <row r="155" spans="1:11" ht="12.75" x14ac:dyDescent="0.2">
      <c r="A155" s="14" t="s">
        <v>1505</v>
      </c>
      <c r="B155" s="14" t="s">
        <v>1604</v>
      </c>
      <c r="C155" s="14"/>
      <c r="D155" s="16">
        <v>45869</v>
      </c>
      <c r="E155" s="16"/>
      <c r="F155" s="14" t="s">
        <v>177</v>
      </c>
      <c r="G155" s="14"/>
      <c r="H155" s="14"/>
      <c r="I155" s="15">
        <v>6.9</v>
      </c>
      <c r="J155" s="77">
        <v>4</v>
      </c>
      <c r="K155" s="92"/>
    </row>
    <row r="156" spans="1:11" ht="12.75" x14ac:dyDescent="0.2">
      <c r="A156" s="14" t="s">
        <v>1505</v>
      </c>
      <c r="B156" s="14" t="s">
        <v>1605</v>
      </c>
      <c r="C156" s="14"/>
      <c r="D156" s="16">
        <v>45897</v>
      </c>
      <c r="E156" s="16"/>
      <c r="F156" s="14" t="s">
        <v>177</v>
      </c>
      <c r="G156" s="14"/>
      <c r="H156" s="14"/>
      <c r="I156" s="15">
        <v>3</v>
      </c>
      <c r="J156" s="77">
        <v>4</v>
      </c>
      <c r="K156" s="92"/>
    </row>
    <row r="157" spans="1:11" ht="12.75" x14ac:dyDescent="0.2">
      <c r="A157" s="14" t="s">
        <v>1505</v>
      </c>
      <c r="B157" s="14" t="s">
        <v>1606</v>
      </c>
      <c r="C157" s="14"/>
      <c r="D157" s="16">
        <v>45897</v>
      </c>
      <c r="E157" s="16"/>
      <c r="F157" s="14" t="s">
        <v>177</v>
      </c>
      <c r="G157" s="14"/>
      <c r="H157" s="14"/>
      <c r="I157" s="15">
        <v>6.9</v>
      </c>
      <c r="J157" s="77">
        <v>4</v>
      </c>
      <c r="K157" s="92"/>
    </row>
    <row r="158" spans="1:11" ht="12.75" x14ac:dyDescent="0.2">
      <c r="A158" s="14" t="s">
        <v>1505</v>
      </c>
      <c r="B158" s="14" t="s">
        <v>1607</v>
      </c>
      <c r="C158" s="14" t="s">
        <v>1608</v>
      </c>
      <c r="D158" s="16">
        <v>45908</v>
      </c>
      <c r="E158" s="16"/>
      <c r="F158" s="14" t="s">
        <v>1511</v>
      </c>
      <c r="G158" s="14" t="s">
        <v>1512</v>
      </c>
      <c r="H158" s="14" t="s">
        <v>1513</v>
      </c>
      <c r="I158" s="15">
        <v>300</v>
      </c>
      <c r="J158" s="77">
        <v>5</v>
      </c>
      <c r="K158" s="92"/>
    </row>
    <row r="159" spans="1:11" ht="12.75" x14ac:dyDescent="0.2">
      <c r="A159" s="14" t="s">
        <v>1505</v>
      </c>
      <c r="B159" s="14" t="s">
        <v>1609</v>
      </c>
      <c r="C159" s="14" t="s">
        <v>1610</v>
      </c>
      <c r="D159" s="16">
        <v>45908</v>
      </c>
      <c r="E159" s="16"/>
      <c r="F159" s="14" t="s">
        <v>1516</v>
      </c>
      <c r="G159" s="14" t="s">
        <v>1517</v>
      </c>
      <c r="H159" s="14" t="s">
        <v>1518</v>
      </c>
      <c r="I159" s="15">
        <v>184.5</v>
      </c>
      <c r="J159" s="77">
        <v>4</v>
      </c>
      <c r="K159" s="92"/>
    </row>
    <row r="160" spans="1:11" ht="22.5" x14ac:dyDescent="0.2">
      <c r="A160" s="14" t="s">
        <v>1505</v>
      </c>
      <c r="B160" s="14" t="s">
        <v>1611</v>
      </c>
      <c r="C160" s="14" t="s">
        <v>1612</v>
      </c>
      <c r="D160" s="16">
        <v>45916</v>
      </c>
      <c r="E160" s="16"/>
      <c r="F160" s="14" t="s">
        <v>1613</v>
      </c>
      <c r="G160" s="14"/>
      <c r="H160" s="14" t="s">
        <v>1614</v>
      </c>
      <c r="I160" s="15">
        <v>174</v>
      </c>
      <c r="J160" s="77">
        <v>5</v>
      </c>
      <c r="K160" s="92"/>
    </row>
    <row r="161" spans="1:11" ht="12.75" x14ac:dyDescent="0.2">
      <c r="A161" s="14" t="s">
        <v>1505</v>
      </c>
      <c r="B161" s="14" t="s">
        <v>1615</v>
      </c>
      <c r="C161" s="14"/>
      <c r="D161" s="16">
        <v>45930</v>
      </c>
      <c r="E161" s="16"/>
      <c r="F161" s="14" t="s">
        <v>177</v>
      </c>
      <c r="G161" s="14"/>
      <c r="H161" s="14"/>
      <c r="I161" s="15">
        <v>3</v>
      </c>
      <c r="J161" s="77">
        <v>4</v>
      </c>
      <c r="K161" s="92"/>
    </row>
    <row r="162" spans="1:11" ht="12.75" x14ac:dyDescent="0.2">
      <c r="A162" s="14" t="s">
        <v>1505</v>
      </c>
      <c r="B162" s="14" t="s">
        <v>1616</v>
      </c>
      <c r="C162" s="14"/>
      <c r="D162" s="16">
        <v>45930</v>
      </c>
      <c r="E162" s="16"/>
      <c r="F162" s="14" t="s">
        <v>177</v>
      </c>
      <c r="G162" s="14"/>
      <c r="H162" s="14"/>
      <c r="I162" s="15">
        <v>6.9</v>
      </c>
      <c r="J162" s="77">
        <v>4</v>
      </c>
      <c r="K162" s="92"/>
    </row>
    <row r="163" spans="1:11" ht="12.75" x14ac:dyDescent="0.2">
      <c r="A163" s="14" t="s">
        <v>1505</v>
      </c>
      <c r="B163" s="14" t="s">
        <v>1617</v>
      </c>
      <c r="C163" s="14" t="s">
        <v>1618</v>
      </c>
      <c r="D163" s="16">
        <v>45931</v>
      </c>
      <c r="E163" s="16"/>
      <c r="F163" s="14" t="s">
        <v>1516</v>
      </c>
      <c r="G163" s="14" t="s">
        <v>1517</v>
      </c>
      <c r="H163" s="14" t="s">
        <v>1518</v>
      </c>
      <c r="I163" s="15">
        <v>184.5</v>
      </c>
      <c r="J163" s="77">
        <v>4</v>
      </c>
      <c r="K163" s="92"/>
    </row>
    <row r="164" spans="1:11" ht="12.75" x14ac:dyDescent="0.2">
      <c r="A164" s="14" t="s">
        <v>1505</v>
      </c>
      <c r="B164" s="14" t="s">
        <v>1619</v>
      </c>
      <c r="C164" s="14" t="s">
        <v>1620</v>
      </c>
      <c r="D164" s="16">
        <v>45939</v>
      </c>
      <c r="E164" s="16"/>
      <c r="F164" s="14" t="s">
        <v>1511</v>
      </c>
      <c r="G164" s="14" t="s">
        <v>1512</v>
      </c>
      <c r="H164" s="14" t="s">
        <v>1513</v>
      </c>
      <c r="I164" s="15">
        <v>300</v>
      </c>
      <c r="J164" s="77">
        <v>5</v>
      </c>
      <c r="K164" s="92"/>
    </row>
    <row r="165" spans="1:11" ht="12.75" x14ac:dyDescent="0.2">
      <c r="A165" s="14" t="s">
        <v>1505</v>
      </c>
      <c r="B165" s="14" t="s">
        <v>1621</v>
      </c>
      <c r="C165" s="14" t="s">
        <v>1622</v>
      </c>
      <c r="D165" s="16">
        <v>45958</v>
      </c>
      <c r="E165" s="16"/>
      <c r="F165" s="14" t="s">
        <v>1623</v>
      </c>
      <c r="G165" s="14" t="s">
        <v>1624</v>
      </c>
      <c r="H165" s="14" t="s">
        <v>1625</v>
      </c>
      <c r="I165" s="15">
        <v>526.29999999999995</v>
      </c>
      <c r="J165" s="77">
        <v>5</v>
      </c>
      <c r="K165" s="92"/>
    </row>
    <row r="166" spans="1:11" ht="12.75" x14ac:dyDescent="0.2">
      <c r="A166" s="14" t="s">
        <v>1505</v>
      </c>
      <c r="B166" s="14" t="s">
        <v>1626</v>
      </c>
      <c r="C166" s="14"/>
      <c r="D166" s="16">
        <v>45961</v>
      </c>
      <c r="E166" s="16"/>
      <c r="F166" s="14" t="s">
        <v>177</v>
      </c>
      <c r="G166" s="14"/>
      <c r="H166" s="14"/>
      <c r="I166" s="15">
        <v>0.25</v>
      </c>
      <c r="J166" s="77">
        <v>4</v>
      </c>
      <c r="K166" s="92"/>
    </row>
    <row r="167" spans="1:11" ht="12.75" x14ac:dyDescent="0.2">
      <c r="A167" s="14" t="s">
        <v>1505</v>
      </c>
      <c r="B167" s="14" t="s">
        <v>1627</v>
      </c>
      <c r="C167" s="14"/>
      <c r="D167" s="16">
        <v>45961</v>
      </c>
      <c r="E167" s="16"/>
      <c r="F167" s="14" t="s">
        <v>177</v>
      </c>
      <c r="G167" s="14"/>
      <c r="H167" s="14"/>
      <c r="I167" s="15">
        <v>3</v>
      </c>
      <c r="J167" s="77">
        <v>4</v>
      </c>
      <c r="K167" s="92"/>
    </row>
    <row r="168" spans="1:11" ht="12.75" x14ac:dyDescent="0.2">
      <c r="A168" s="14" t="s">
        <v>1505</v>
      </c>
      <c r="B168" s="14" t="s">
        <v>1628</v>
      </c>
      <c r="C168" s="14"/>
      <c r="D168" s="16">
        <v>45961</v>
      </c>
      <c r="E168" s="16"/>
      <c r="F168" s="14" t="s">
        <v>177</v>
      </c>
      <c r="G168" s="14"/>
      <c r="H168" s="14"/>
      <c r="I168" s="15">
        <v>6.9</v>
      </c>
      <c r="J168" s="77">
        <v>4</v>
      </c>
      <c r="K168" s="92"/>
    </row>
    <row r="169" spans="1:11" ht="101.25" x14ac:dyDescent="0.2">
      <c r="A169" s="14" t="s">
        <v>1505</v>
      </c>
      <c r="B169" s="14" t="s">
        <v>1629</v>
      </c>
      <c r="C169" s="14"/>
      <c r="D169" s="16"/>
      <c r="E169" s="16">
        <v>45966</v>
      </c>
      <c r="F169" s="314" t="s">
        <v>1630</v>
      </c>
      <c r="G169" s="14"/>
      <c r="H169" s="14" t="s">
        <v>1631</v>
      </c>
      <c r="I169" s="15">
        <v>170.25</v>
      </c>
      <c r="J169" s="77">
        <v>4</v>
      </c>
      <c r="K169" s="92"/>
    </row>
    <row r="170" spans="1:11" ht="12.75" x14ac:dyDescent="0.2">
      <c r="A170" s="14" t="s">
        <v>1505</v>
      </c>
      <c r="B170" s="14" t="s">
        <v>1632</v>
      </c>
      <c r="C170" s="14" t="s">
        <v>1633</v>
      </c>
      <c r="D170" s="16">
        <v>45966</v>
      </c>
      <c r="E170" s="16"/>
      <c r="F170" s="14" t="s">
        <v>1511</v>
      </c>
      <c r="G170" s="14" t="s">
        <v>1512</v>
      </c>
      <c r="H170" s="14" t="s">
        <v>1513</v>
      </c>
      <c r="I170" s="15">
        <v>300</v>
      </c>
      <c r="J170" s="77">
        <v>5</v>
      </c>
      <c r="K170" s="92"/>
    </row>
    <row r="171" spans="1:11" ht="101.25" x14ac:dyDescent="0.2">
      <c r="A171" s="14" t="s">
        <v>1505</v>
      </c>
      <c r="B171" s="14" t="s">
        <v>1634</v>
      </c>
      <c r="C171" s="14"/>
      <c r="D171" s="16"/>
      <c r="E171" s="16">
        <v>45966</v>
      </c>
      <c r="F171" s="314" t="s">
        <v>1635</v>
      </c>
      <c r="G171" s="14"/>
      <c r="H171" s="14" t="s">
        <v>1539</v>
      </c>
      <c r="I171" s="15">
        <v>130</v>
      </c>
      <c r="J171" s="77">
        <v>5</v>
      </c>
      <c r="K171" s="92"/>
    </row>
    <row r="172" spans="1:11" ht="12.75" x14ac:dyDescent="0.2">
      <c r="A172" s="14" t="s">
        <v>1505</v>
      </c>
      <c r="B172" s="14" t="s">
        <v>1636</v>
      </c>
      <c r="C172" s="14" t="s">
        <v>1637</v>
      </c>
      <c r="D172" s="16">
        <v>45966</v>
      </c>
      <c r="E172" s="16"/>
      <c r="F172" s="14" t="s">
        <v>1516</v>
      </c>
      <c r="G172" s="14" t="s">
        <v>1517</v>
      </c>
      <c r="H172" s="14" t="s">
        <v>1518</v>
      </c>
      <c r="I172" s="15">
        <v>184.5</v>
      </c>
      <c r="J172" s="77">
        <v>4</v>
      </c>
      <c r="K172" s="92"/>
    </row>
    <row r="173" spans="1:11" ht="12.75" x14ac:dyDescent="0.2">
      <c r="A173" s="14" t="s">
        <v>1505</v>
      </c>
      <c r="B173" s="14" t="s">
        <v>1638</v>
      </c>
      <c r="C173" s="14"/>
      <c r="D173" s="16">
        <v>45989</v>
      </c>
      <c r="E173" s="16"/>
      <c r="F173" s="14" t="s">
        <v>177</v>
      </c>
      <c r="G173" s="14"/>
      <c r="H173" s="14"/>
      <c r="I173" s="15">
        <v>3</v>
      </c>
      <c r="J173" s="77">
        <v>4</v>
      </c>
      <c r="K173" s="92"/>
    </row>
    <row r="174" spans="1:11" ht="12.75" x14ac:dyDescent="0.2">
      <c r="A174" s="14" t="s">
        <v>1505</v>
      </c>
      <c r="B174" s="14" t="s">
        <v>1639</v>
      </c>
      <c r="C174" s="14"/>
      <c r="D174" s="16">
        <v>45989</v>
      </c>
      <c r="E174" s="16"/>
      <c r="F174" s="14" t="s">
        <v>177</v>
      </c>
      <c r="G174" s="14"/>
      <c r="H174" s="14"/>
      <c r="I174" s="15">
        <v>6.9</v>
      </c>
      <c r="J174" s="77">
        <v>4</v>
      </c>
      <c r="K174" s="92"/>
    </row>
    <row r="175" spans="1:11" ht="12.75" x14ac:dyDescent="0.2">
      <c r="A175" s="14" t="s">
        <v>1505</v>
      </c>
      <c r="B175" s="14" t="s">
        <v>1641</v>
      </c>
      <c r="C175" s="14" t="s">
        <v>1642</v>
      </c>
      <c r="D175" s="16">
        <v>45994</v>
      </c>
      <c r="E175" s="16"/>
      <c r="F175" s="14" t="s">
        <v>1511</v>
      </c>
      <c r="G175" s="14" t="s">
        <v>1512</v>
      </c>
      <c r="H175" s="14" t="s">
        <v>1513</v>
      </c>
      <c r="I175" s="15">
        <v>300</v>
      </c>
      <c r="J175" s="77">
        <v>5</v>
      </c>
      <c r="K175" s="92"/>
    </row>
    <row r="176" spans="1:11" ht="90" x14ac:dyDescent="0.2">
      <c r="A176" s="14" t="s">
        <v>1505</v>
      </c>
      <c r="B176" s="14" t="s">
        <v>1643</v>
      </c>
      <c r="C176" s="14"/>
      <c r="D176" s="16"/>
      <c r="E176" s="16">
        <v>46006</v>
      </c>
      <c r="F176" s="314" t="s">
        <v>1644</v>
      </c>
      <c r="G176" s="14"/>
      <c r="H176" s="14" t="s">
        <v>1645</v>
      </c>
      <c r="I176" s="15">
        <v>350</v>
      </c>
      <c r="J176" s="77">
        <v>3</v>
      </c>
      <c r="K176" s="92"/>
    </row>
    <row r="177" spans="1:11" ht="90" x14ac:dyDescent="0.2">
      <c r="A177" s="14" t="s">
        <v>1505</v>
      </c>
      <c r="B177" s="14" t="s">
        <v>1646</v>
      </c>
      <c r="C177" s="14"/>
      <c r="D177" s="16"/>
      <c r="E177" s="16">
        <v>46006</v>
      </c>
      <c r="F177" s="314" t="s">
        <v>1644</v>
      </c>
      <c r="G177" s="14"/>
      <c r="H177" s="14" t="s">
        <v>1572</v>
      </c>
      <c r="I177" s="15">
        <v>212</v>
      </c>
      <c r="J177" s="77">
        <v>3</v>
      </c>
      <c r="K177" s="92"/>
    </row>
    <row r="178" spans="1:11" ht="90" x14ac:dyDescent="0.2">
      <c r="A178" s="14" t="s">
        <v>1505</v>
      </c>
      <c r="B178" s="14" t="s">
        <v>1647</v>
      </c>
      <c r="C178" s="14"/>
      <c r="D178" s="16"/>
      <c r="E178" s="16">
        <v>46006</v>
      </c>
      <c r="F178" s="314" t="s">
        <v>1644</v>
      </c>
      <c r="G178" s="14"/>
      <c r="H178" s="14" t="s">
        <v>1648</v>
      </c>
      <c r="I178" s="15">
        <v>212</v>
      </c>
      <c r="J178" s="77">
        <v>3</v>
      </c>
      <c r="K178" s="92"/>
    </row>
    <row r="179" spans="1:11" ht="90" x14ac:dyDescent="0.2">
      <c r="A179" s="14" t="s">
        <v>1505</v>
      </c>
      <c r="B179" s="14" t="s">
        <v>1646</v>
      </c>
      <c r="C179" s="14"/>
      <c r="D179" s="16"/>
      <c r="E179" s="16">
        <v>46006</v>
      </c>
      <c r="F179" s="314" t="s">
        <v>1644</v>
      </c>
      <c r="G179" s="14"/>
      <c r="H179" s="14" t="s">
        <v>1572</v>
      </c>
      <c r="I179" s="15">
        <v>207.3</v>
      </c>
      <c r="J179" s="77">
        <v>3</v>
      </c>
      <c r="K179" s="92"/>
    </row>
    <row r="180" spans="1:11" ht="90" x14ac:dyDescent="0.2">
      <c r="A180" s="14" t="s">
        <v>1505</v>
      </c>
      <c r="B180" s="14" t="s">
        <v>1655</v>
      </c>
      <c r="C180" s="14"/>
      <c r="D180" s="16"/>
      <c r="E180" s="16">
        <v>46006</v>
      </c>
      <c r="F180" s="314" t="s">
        <v>1644</v>
      </c>
      <c r="G180" s="14"/>
      <c r="H180" s="14" t="s">
        <v>1654</v>
      </c>
      <c r="I180" s="15">
        <v>529</v>
      </c>
      <c r="J180" s="77">
        <v>3</v>
      </c>
      <c r="K180" s="92"/>
    </row>
    <row r="181" spans="1:11" ht="90" x14ac:dyDescent="0.2">
      <c r="A181" s="14" t="s">
        <v>1505</v>
      </c>
      <c r="B181" s="14" t="s">
        <v>1653</v>
      </c>
      <c r="C181" s="14"/>
      <c r="D181" s="16"/>
      <c r="E181" s="16">
        <v>46006</v>
      </c>
      <c r="F181" s="314" t="s">
        <v>1644</v>
      </c>
      <c r="G181" s="14"/>
      <c r="H181" s="14" t="s">
        <v>1652</v>
      </c>
      <c r="I181" s="15">
        <v>306.3</v>
      </c>
      <c r="J181" s="77">
        <v>3</v>
      </c>
      <c r="K181" s="92"/>
    </row>
    <row r="182" spans="1:11" ht="101.25" x14ac:dyDescent="0.2">
      <c r="A182" s="14" t="s">
        <v>1505</v>
      </c>
      <c r="B182" s="14" t="s">
        <v>1651</v>
      </c>
      <c r="C182" s="14"/>
      <c r="D182" s="16"/>
      <c r="E182" s="316" t="s">
        <v>1650</v>
      </c>
      <c r="F182" s="314" t="s">
        <v>1662</v>
      </c>
      <c r="G182" s="14"/>
      <c r="H182" s="14" t="s">
        <v>1649</v>
      </c>
      <c r="I182" s="15">
        <v>539.73</v>
      </c>
      <c r="J182" s="77">
        <v>3</v>
      </c>
      <c r="K182" s="92"/>
    </row>
    <row r="183" spans="1:11" ht="101.25" x14ac:dyDescent="0.2">
      <c r="A183" s="14" t="s">
        <v>1505</v>
      </c>
      <c r="B183" s="14" t="s">
        <v>1658</v>
      </c>
      <c r="C183" s="14"/>
      <c r="D183" s="16"/>
      <c r="E183" s="16">
        <v>46007</v>
      </c>
      <c r="F183" s="314" t="s">
        <v>1657</v>
      </c>
      <c r="G183" s="14"/>
      <c r="H183" s="14" t="s">
        <v>1656</v>
      </c>
      <c r="I183" s="15">
        <v>555.6</v>
      </c>
      <c r="J183" s="77">
        <v>3</v>
      </c>
      <c r="K183" s="92"/>
    </row>
    <row r="184" spans="1:11" ht="112.5" x14ac:dyDescent="0.2">
      <c r="A184" s="14" t="s">
        <v>1505</v>
      </c>
      <c r="B184" s="14" t="s">
        <v>1659</v>
      </c>
      <c r="C184" s="14"/>
      <c r="D184" s="16"/>
      <c r="E184" s="16">
        <v>46007</v>
      </c>
      <c r="F184" s="314" t="s">
        <v>1661</v>
      </c>
      <c r="G184" s="14"/>
      <c r="H184" s="14" t="s">
        <v>1660</v>
      </c>
      <c r="I184" s="15">
        <v>28.42</v>
      </c>
      <c r="J184" s="77">
        <v>5</v>
      </c>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x14ac:dyDescent="0.2">
      <c r="A4455" s="14"/>
      <c r="B4455" s="14"/>
      <c r="C4455" s="14"/>
      <c r="D4455" s="16"/>
      <c r="E4455" s="16"/>
      <c r="F4455" s="14"/>
      <c r="G4455" s="14"/>
      <c r="H4455" s="14"/>
      <c r="I4455" s="15"/>
      <c r="J4455" s="77"/>
    </row>
    <row r="4456" spans="1:11" x14ac:dyDescent="0.2">
      <c r="A4456" s="14"/>
      <c r="B4456" s="14"/>
      <c r="C4456" s="14"/>
      <c r="D4456" s="16"/>
      <c r="E4456" s="16"/>
      <c r="F4456" s="14"/>
      <c r="G4456" s="14"/>
      <c r="H4456" s="14"/>
      <c r="I4456" s="15"/>
      <c r="J4456" s="77"/>
    </row>
    <row r="4457" spans="1:11" x14ac:dyDescent="0.2">
      <c r="A4457" s="14"/>
      <c r="B4457" s="14"/>
      <c r="C4457" s="14"/>
      <c r="D4457" s="16"/>
      <c r="E4457" s="16"/>
      <c r="F4457" s="14"/>
      <c r="G4457" s="14"/>
      <c r="H4457" s="14"/>
      <c r="I4457" s="15"/>
      <c r="J4457" s="77"/>
    </row>
    <row r="4458" spans="1:11" x14ac:dyDescent="0.2">
      <c r="A4458" s="14"/>
      <c r="B4458" s="14"/>
      <c r="C4458" s="14"/>
      <c r="D4458" s="16"/>
      <c r="E4458" s="16"/>
      <c r="F4458" s="14"/>
      <c r="G4458" s="14"/>
      <c r="H4458" s="14"/>
      <c r="I4458" s="15"/>
      <c r="J4458" s="77"/>
    </row>
    <row r="4459" spans="1:11" x14ac:dyDescent="0.2">
      <c r="A4459" s="14"/>
      <c r="B4459" s="14"/>
      <c r="C4459" s="14"/>
      <c r="D4459" s="16"/>
      <c r="E4459" s="16"/>
      <c r="F4459" s="14"/>
      <c r="G4459" s="14"/>
      <c r="H4459" s="14"/>
      <c r="I4459" s="15"/>
      <c r="J4459" s="77"/>
    </row>
    <row r="4460" spans="1:11" x14ac:dyDescent="0.2">
      <c r="A4460" s="14"/>
      <c r="B4460" s="14"/>
      <c r="C4460" s="14"/>
      <c r="D4460" s="16"/>
      <c r="E4460" s="16"/>
      <c r="F4460" s="14"/>
      <c r="G4460" s="14"/>
      <c r="H4460" s="14"/>
      <c r="I4460" s="15"/>
      <c r="J4460" s="77"/>
    </row>
    <row r="4461" spans="1:11" x14ac:dyDescent="0.2">
      <c r="A4461" s="14"/>
      <c r="B4461" s="14"/>
      <c r="C4461" s="14"/>
      <c r="D4461" s="16"/>
      <c r="E4461" s="16"/>
      <c r="F4461" s="14"/>
      <c r="G4461" s="14"/>
      <c r="H4461" s="14"/>
      <c r="I4461" s="15"/>
      <c r="J4461" s="77"/>
    </row>
    <row r="4462" spans="1:11" x14ac:dyDescent="0.2">
      <c r="A4462" s="14"/>
      <c r="B4462" s="14"/>
      <c r="C4462" s="14"/>
      <c r="D4462" s="16"/>
      <c r="E4462" s="16"/>
      <c r="F4462" s="14"/>
      <c r="G4462" s="14"/>
      <c r="H4462" s="14"/>
      <c r="I4462" s="15"/>
      <c r="J4462" s="77"/>
    </row>
    <row r="4463" spans="1:11" x14ac:dyDescent="0.2">
      <c r="A4463" s="14"/>
      <c r="B4463" s="14"/>
      <c r="C4463" s="14"/>
      <c r="D4463" s="16"/>
      <c r="E4463" s="16"/>
      <c r="F4463" s="14"/>
      <c r="G4463" s="14"/>
      <c r="H4463" s="14"/>
      <c r="I4463" s="15"/>
      <c r="J4463" s="77"/>
    </row>
    <row r="4464" spans="1:11"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sheetData>
  <dataConsolidate/>
  <mergeCells count="5">
    <mergeCell ref="A100:H100"/>
    <mergeCell ref="I101:J101"/>
    <mergeCell ref="I100:J100"/>
    <mergeCell ref="A101:H101"/>
    <mergeCell ref="A105:J105"/>
  </mergeCells>
  <conditionalFormatting sqref="A116:E119">
    <cfRule type="expression" dxfId="106" priority="89" stopIfTrue="1">
      <formula>$A116&lt;&gt;""</formula>
    </cfRule>
  </conditionalFormatting>
  <conditionalFormatting sqref="A122:E131">
    <cfRule type="expression" dxfId="105" priority="80" stopIfTrue="1">
      <formula>$A122&lt;&gt;""</formula>
    </cfRule>
  </conditionalFormatting>
  <conditionalFormatting sqref="A134:E137">
    <cfRule type="expression" dxfId="104" priority="74" stopIfTrue="1">
      <formula>$A134&lt;&gt;""</formula>
    </cfRule>
  </conditionalFormatting>
  <conditionalFormatting sqref="A149:E152 G149:J152">
    <cfRule type="expression" dxfId="103" priority="35" stopIfTrue="1">
      <formula>$A149&lt;&gt;""</formula>
    </cfRule>
  </conditionalFormatting>
  <conditionalFormatting sqref="A175:E184 G176:J184">
    <cfRule type="expression" dxfId="102" priority="1" stopIfTrue="1">
      <formula>$A175&lt;&gt;""</formula>
    </cfRule>
  </conditionalFormatting>
  <conditionalFormatting sqref="A173:H174">
    <cfRule type="expression" dxfId="101" priority="18" stopIfTrue="1">
      <formula>$A173&lt;&gt;""</formula>
    </cfRule>
  </conditionalFormatting>
  <conditionalFormatting sqref="A1080:H1081">
    <cfRule type="expression" dxfId="100" priority="191" stopIfTrue="1">
      <formula>$A1080&lt;&gt;""</formula>
    </cfRule>
  </conditionalFormatting>
  <conditionalFormatting sqref="A107:J115">
    <cfRule type="expression" dxfId="99" priority="93" stopIfTrue="1">
      <formula>$A107&lt;&gt;""</formula>
    </cfRule>
  </conditionalFormatting>
  <conditionalFormatting sqref="A140:J145">
    <cfRule type="expression" dxfId="98" priority="66" stopIfTrue="1">
      <formula>$A140&lt;&gt;""</formula>
    </cfRule>
  </conditionalFormatting>
  <conditionalFormatting sqref="A153:J168">
    <cfRule type="expression" dxfId="97" priority="21" stopIfTrue="1">
      <formula>$A153&lt;&gt;""</formula>
    </cfRule>
  </conditionalFormatting>
  <conditionalFormatting sqref="A185:J4968">
    <cfRule type="expression" dxfId="96" priority="36" stopIfTrue="1">
      <formula>$A185&lt;&gt;""</formula>
    </cfRule>
  </conditionalFormatting>
  <conditionalFormatting sqref="B176:E209">
    <cfRule type="expression" dxfId="95" priority="3" stopIfTrue="1">
      <formula>$A176&lt;&gt;""</formula>
    </cfRule>
  </conditionalFormatting>
  <conditionalFormatting sqref="B440:E445">
    <cfRule type="expression" dxfId="94" priority="282" stopIfTrue="1">
      <formula>$A440&lt;&gt;""</formula>
    </cfRule>
  </conditionalFormatting>
  <conditionalFormatting sqref="B452:E456">
    <cfRule type="expression" dxfId="93" priority="317" stopIfTrue="1">
      <formula>$A452&lt;&gt;""</formula>
    </cfRule>
  </conditionalFormatting>
  <conditionalFormatting sqref="B657:E657">
    <cfRule type="expression" dxfId="92" priority="209" stopIfTrue="1">
      <formula>$A657&lt;&gt;""</formula>
    </cfRule>
  </conditionalFormatting>
  <conditionalFormatting sqref="B659:E659 H659:I659 B660:I661 B662:E667 H662:I667">
    <cfRule type="expression" dxfId="91" priority="169" stopIfTrue="1">
      <formula>$A659&lt;&gt;""</formula>
    </cfRule>
  </conditionalFormatting>
  <conditionalFormatting sqref="B669:E669 H669:I669">
    <cfRule type="expression" dxfId="90" priority="160" stopIfTrue="1">
      <formula>$A669&lt;&gt;""</formula>
    </cfRule>
  </conditionalFormatting>
  <conditionalFormatting sqref="B787:E787">
    <cfRule type="expression" dxfId="89" priority="232" stopIfTrue="1">
      <formula>$A787&lt;&gt;""</formula>
    </cfRule>
  </conditionalFormatting>
  <conditionalFormatting sqref="B1078:E1078">
    <cfRule type="expression" dxfId="88" priority="278" stopIfTrue="1">
      <formula>$A1078&lt;&gt;""</formula>
    </cfRule>
  </conditionalFormatting>
  <conditionalFormatting sqref="B1082:E1082">
    <cfRule type="expression" dxfId="87" priority="334" stopIfTrue="1">
      <formula>$A1082&lt;&gt;""</formula>
    </cfRule>
  </conditionalFormatting>
  <conditionalFormatting sqref="B1099:E1104">
    <cfRule type="expression" dxfId="86" priority="324" stopIfTrue="1">
      <formula>$A1099&lt;&gt;""</formula>
    </cfRule>
  </conditionalFormatting>
  <conditionalFormatting sqref="B1106:E1116">
    <cfRule type="expression" dxfId="85" priority="192" stopIfTrue="1">
      <formula>$A1106&lt;&gt;""</formula>
    </cfRule>
  </conditionalFormatting>
  <conditionalFormatting sqref="B1120:E1120">
    <cfRule type="expression" dxfId="84" priority="218" stopIfTrue="1">
      <formula>$A1120&lt;&gt;""</formula>
    </cfRule>
  </conditionalFormatting>
  <conditionalFormatting sqref="B1221:E1228 I1221:J1238">
    <cfRule type="expression" dxfId="83" priority="268" stopIfTrue="1">
      <formula>$A1221&lt;&gt;""</formula>
    </cfRule>
  </conditionalFormatting>
  <conditionalFormatting sqref="B1261:E1269">
    <cfRule type="expression" dxfId="82" priority="303" stopIfTrue="1">
      <formula>$A1261&lt;&gt;""</formula>
    </cfRule>
  </conditionalFormatting>
  <conditionalFormatting sqref="B1271:E1294">
    <cfRule type="expression" dxfId="81" priority="182" stopIfTrue="1">
      <formula>$A1271&lt;&gt;""</formula>
    </cfRule>
  </conditionalFormatting>
  <conditionalFormatting sqref="B1328:E1331">
    <cfRule type="expression" dxfId="80" priority="199" stopIfTrue="1">
      <formula>$A1328&lt;&gt;""</formula>
    </cfRule>
  </conditionalFormatting>
  <conditionalFormatting sqref="B1333:E1335">
    <cfRule type="expression" dxfId="79" priority="404" stopIfTrue="1">
      <formula>$A1333&lt;&gt;""</formula>
    </cfRule>
  </conditionalFormatting>
  <conditionalFormatting sqref="B1337:E1347">
    <cfRule type="expression" dxfId="78" priority="223" stopIfTrue="1">
      <formula>$A1337&lt;&gt;""</formula>
    </cfRule>
  </conditionalFormatting>
  <conditionalFormatting sqref="B1361:E1372">
    <cfRule type="expression" dxfId="77" priority="261" stopIfTrue="1">
      <formula>$A1361&lt;&gt;""</formula>
    </cfRule>
  </conditionalFormatting>
  <conditionalFormatting sqref="B1380:E1418">
    <cfRule type="expression" dxfId="76" priority="298" stopIfTrue="1">
      <formula>$A1380&lt;&gt;""</formula>
    </cfRule>
  </conditionalFormatting>
  <conditionalFormatting sqref="B1421:E1426">
    <cfRule type="expression" dxfId="75" priority="368" stopIfTrue="1">
      <formula>$A1421&lt;&gt;""</formula>
    </cfRule>
  </conditionalFormatting>
  <conditionalFormatting sqref="B457:G457">
    <cfRule type="expression" dxfId="74" priority="318" stopIfTrue="1">
      <formula>$A457&lt;&gt;""</formula>
    </cfRule>
  </conditionalFormatting>
  <conditionalFormatting sqref="B446:H451">
    <cfRule type="expression" dxfId="73" priority="338" stopIfTrue="1">
      <formula>$A446&lt;&gt;""</formula>
    </cfRule>
  </conditionalFormatting>
  <conditionalFormatting sqref="B458:H464">
    <cfRule type="expression" dxfId="72" priority="294" stopIfTrue="1">
      <formula>$A458&lt;&gt;""</formula>
    </cfRule>
  </conditionalFormatting>
  <conditionalFormatting sqref="B1035:H1050">
    <cfRule type="expression" dxfId="71" priority="364" stopIfTrue="1">
      <formula>$A1035&lt;&gt;""</formula>
    </cfRule>
  </conditionalFormatting>
  <conditionalFormatting sqref="B1240:H1242 B1243:E1256 H1243:H1256">
    <cfRule type="expression" dxfId="70" priority="293" stopIfTrue="1">
      <formula>$A1240&lt;&gt;""</formula>
    </cfRule>
  </conditionalFormatting>
  <conditionalFormatting sqref="B1258:H1260">
    <cfRule type="expression" dxfId="69" priority="188" stopIfTrue="1">
      <formula>$A1258&lt;&gt;""</formula>
    </cfRule>
  </conditionalFormatting>
  <conditionalFormatting sqref="B1332:H1332">
    <cfRule type="expression" dxfId="68" priority="434" stopIfTrue="1">
      <formula>$A1332&lt;&gt;""</formula>
    </cfRule>
  </conditionalFormatting>
  <conditionalFormatting sqref="B1348:H1353">
    <cfRule type="expression" dxfId="67" priority="162" stopIfTrue="1">
      <formula>$A1348&lt;&gt;""</formula>
    </cfRule>
  </conditionalFormatting>
  <conditionalFormatting sqref="B1378:H1379">
    <cfRule type="expression" dxfId="66" priority="341" stopIfTrue="1">
      <formula>$A1378&lt;&gt;""</formula>
    </cfRule>
  </conditionalFormatting>
  <conditionalFormatting sqref="B210:I210 B211:E243">
    <cfRule type="expression" dxfId="65" priority="405" stopIfTrue="1">
      <formula>$A210&lt;&gt;""</formula>
    </cfRule>
  </conditionalFormatting>
  <conditionalFormatting sqref="B244:I288">
    <cfRule type="expression" dxfId="64" priority="238" stopIfTrue="1">
      <formula>$A244&lt;&gt;""</formula>
    </cfRule>
  </conditionalFormatting>
  <conditionalFormatting sqref="B465:I467">
    <cfRule type="expression" dxfId="63" priority="240" stopIfTrue="1">
      <formula>$A465&lt;&gt;""</formula>
    </cfRule>
  </conditionalFormatting>
  <conditionalFormatting sqref="B613:I656">
    <cfRule type="expression" dxfId="62" priority="401" stopIfTrue="1">
      <formula>$A613&lt;&gt;""</formula>
    </cfRule>
  </conditionalFormatting>
  <conditionalFormatting sqref="B658:I658">
    <cfRule type="expression" dxfId="61" priority="167" stopIfTrue="1">
      <formula>$A658&lt;&gt;""</formula>
    </cfRule>
  </conditionalFormatting>
  <conditionalFormatting sqref="B1105:I1105">
    <cfRule type="expression" dxfId="60" priority="292" stopIfTrue="1">
      <formula>$A1105&lt;&gt;""</formula>
    </cfRule>
  </conditionalFormatting>
  <conditionalFormatting sqref="B1117:I1119">
    <cfRule type="expression" dxfId="59" priority="161" stopIfTrue="1">
      <formula>$A1117&lt;&gt;""</formula>
    </cfRule>
  </conditionalFormatting>
  <conditionalFormatting sqref="B1121:I1125">
    <cfRule type="expression" dxfId="58" priority="163" stopIfTrue="1">
      <formula>$A1121&lt;&gt;""</formula>
    </cfRule>
  </conditionalFormatting>
  <conditionalFormatting sqref="B1239:I1239 I1240:I1256">
    <cfRule type="expression" dxfId="57" priority="296" stopIfTrue="1">
      <formula>$A1239&lt;&gt;""</formula>
    </cfRule>
  </conditionalFormatting>
  <conditionalFormatting sqref="B1336:I1336">
    <cfRule type="expression" dxfId="56" priority="291" stopIfTrue="1">
      <formula>$A1336&lt;&gt;""</formula>
    </cfRule>
  </conditionalFormatting>
  <conditionalFormatting sqref="B328:J388">
    <cfRule type="expression" dxfId="55" priority="406" stopIfTrue="1">
      <formula>$A328&lt;&gt;""</formula>
    </cfRule>
  </conditionalFormatting>
  <conditionalFormatting sqref="B425:J426">
    <cfRule type="expression" dxfId="54" priority="367" stopIfTrue="1">
      <formula>$A425&lt;&gt;""</formula>
    </cfRule>
  </conditionalFormatting>
  <conditionalFormatting sqref="B567:J593">
    <cfRule type="expression" dxfId="53" priority="147" stopIfTrue="1">
      <formula>$A567&lt;&gt;""</formula>
    </cfRule>
  </conditionalFormatting>
  <conditionalFormatting sqref="B1021:J1022">
    <cfRule type="expression" dxfId="52" priority="362" stopIfTrue="1">
      <formula>$A1021&lt;&gt;""</formula>
    </cfRule>
  </conditionalFormatting>
  <conditionalFormatting sqref="B1095:J1098">
    <cfRule type="expression" dxfId="51" priority="152" stopIfTrue="1">
      <formula>$A1095&lt;&gt;""</formula>
    </cfRule>
  </conditionalFormatting>
  <conditionalFormatting sqref="B1126:J1220">
    <cfRule type="expression" dxfId="50" priority="178" stopIfTrue="1">
      <formula>$A1126&lt;&gt;""</formula>
    </cfRule>
  </conditionalFormatting>
  <conditionalFormatting sqref="B1374:J1374">
    <cfRule type="expression" dxfId="49" priority="343" stopIfTrue="1">
      <formula>$A1374&lt;&gt;""</formula>
    </cfRule>
  </conditionalFormatting>
  <conditionalFormatting sqref="B1429:J4342">
    <cfRule type="expression" dxfId="48" priority="187" stopIfTrue="1">
      <formula>$A1429&lt;&gt;""</formula>
    </cfRule>
  </conditionalFormatting>
  <conditionalFormatting sqref="F116:F117 F139 F146">
    <cfRule type="expression" dxfId="47" priority="141">
      <formula>$A115&lt;&gt;""</formula>
    </cfRule>
  </conditionalFormatting>
  <conditionalFormatting sqref="F122:F124 F126 F134 F137">
    <cfRule type="expression" dxfId="46" priority="139">
      <formula>$A122&lt;&gt;""</formula>
    </cfRule>
  </conditionalFormatting>
  <conditionalFormatting sqref="F125">
    <cfRule type="expression" dxfId="45" priority="436">
      <formula>$A122&lt;&gt;""</formula>
    </cfRule>
  </conditionalFormatting>
  <conditionalFormatting sqref="F149:F152">
    <cfRule type="expression" dxfId="44" priority="34">
      <formula>$A149&lt;&gt;""</formula>
    </cfRule>
  </conditionalFormatting>
  <conditionalFormatting sqref="F169">
    <cfRule type="expression" dxfId="43" priority="14">
      <formula>$A169&lt;&gt;""</formula>
    </cfRule>
  </conditionalFormatting>
  <conditionalFormatting sqref="F171">
    <cfRule type="expression" dxfId="42" priority="15">
      <formula>$A171&lt;&gt;""</formula>
    </cfRule>
  </conditionalFormatting>
  <conditionalFormatting sqref="F176:F183">
    <cfRule type="expression" dxfId="41" priority="5">
      <formula>#REF!&lt;&gt;""</formula>
    </cfRule>
  </conditionalFormatting>
  <conditionalFormatting sqref="F184">
    <cfRule type="expression" dxfId="40" priority="2">
      <formula>$A184&lt;&gt;""</formula>
    </cfRule>
  </conditionalFormatting>
  <conditionalFormatting sqref="F175:H175">
    <cfRule type="expression" dxfId="39" priority="13" stopIfTrue="1">
      <formula>$A175&lt;&gt;""</formula>
    </cfRule>
  </conditionalFormatting>
  <conditionalFormatting sqref="F440:H441">
    <cfRule type="expression" dxfId="38" priority="284" stopIfTrue="1">
      <formula>$A440&lt;&gt;""</formula>
    </cfRule>
  </conditionalFormatting>
  <conditionalFormatting sqref="F444:H445">
    <cfRule type="expression" dxfId="37" priority="374" stopIfTrue="1">
      <formula>$A444&lt;&gt;""</formula>
    </cfRule>
  </conditionalFormatting>
  <conditionalFormatting sqref="F452:H454 H455:H457">
    <cfRule type="expression" dxfId="36" priority="316" stopIfTrue="1">
      <formula>$A452&lt;&gt;""</formula>
    </cfRule>
  </conditionalFormatting>
  <conditionalFormatting sqref="F1099:H1099">
    <cfRule type="expression" dxfId="35" priority="425" stopIfTrue="1">
      <formula>$A1099&lt;&gt;""</formula>
    </cfRule>
  </conditionalFormatting>
  <conditionalFormatting sqref="F1223:H1228">
    <cfRule type="expression" dxfId="34" priority="267" stopIfTrue="1">
      <formula>$A1223&lt;&gt;""</formula>
    </cfRule>
  </conditionalFormatting>
  <conditionalFormatting sqref="F215:I215">
    <cfRule type="expression" dxfId="33" priority="295" stopIfTrue="1">
      <formula>$A215&lt;&gt;""</formula>
    </cfRule>
  </conditionalFormatting>
  <conditionalFormatting sqref="F118:J119">
    <cfRule type="expression" dxfId="32" priority="87" stopIfTrue="1">
      <formula>$A118&lt;&gt;""</formula>
    </cfRule>
  </conditionalFormatting>
  <conditionalFormatting sqref="F129:J131">
    <cfRule type="expression" dxfId="31" priority="78" stopIfTrue="1">
      <formula>$A129&lt;&gt;""</formula>
    </cfRule>
  </conditionalFormatting>
  <conditionalFormatting sqref="F135:J136">
    <cfRule type="expression" dxfId="30" priority="72" stopIfTrue="1">
      <formula>$A135&lt;&gt;""</formula>
    </cfRule>
  </conditionalFormatting>
  <conditionalFormatting sqref="F170:J170">
    <cfRule type="expression" dxfId="29" priority="16" stopIfTrue="1">
      <formula>$A170&lt;&gt;""</formula>
    </cfRule>
  </conditionalFormatting>
  <conditionalFormatting sqref="F172:J172">
    <cfRule type="expression" dxfId="28" priority="17" stopIfTrue="1">
      <formula>$A172&lt;&gt;""</formula>
    </cfRule>
  </conditionalFormatting>
  <conditionalFormatting sqref="F197:J209 J210:J288 F217:I243 B438:I439 J438:J467 J613:J671 B668:I668 B670:I671 B779:E779 H779:J779 H787:J787 B794:E794 H794:J794 I1023:J1050 B1079:H1079 I1079:J1094 H1082:H1094 B1083:G1094 I1099:J1104 F1221:H1221 B1229:H1238 J1239:J1256 B1270:H1270 B1295:H1327 I1332:J1335 J1336:J1353 F1381:H1415 F1416:J1418 B1419:H1420">
    <cfRule type="expression" dxfId="27" priority="435" stopIfTrue="1">
      <formula>$A197&lt;&gt;""</formula>
    </cfRule>
  </conditionalFormatting>
  <conditionalFormatting sqref="G116:J117 A120:J121 G122:J128 F127:F128 A132:J133 G134:J134 G137:J137 A138:J138 A139:E139 G139:J139 A146:E146 G146:J146 A147:J148 A1023:H1034">
    <cfRule type="expression" dxfId="26" priority="180" stopIfTrue="1">
      <formula>$A116&lt;&gt;""</formula>
    </cfRule>
  </conditionalFormatting>
  <conditionalFormatting sqref="G169:J169 A169:E172 G171:J171">
    <cfRule type="expression" dxfId="25" priority="20" stopIfTrue="1">
      <formula>$A169&lt;&gt;""</formula>
    </cfRule>
  </conditionalFormatting>
  <conditionalFormatting sqref="H442:H443">
    <cfRule type="expression" dxfId="24" priority="288" stopIfTrue="1">
      <formula>$A442&lt;&gt;""</formula>
    </cfRule>
  </conditionalFormatting>
  <conditionalFormatting sqref="H1100:H1104">
    <cfRule type="expression" dxfId="23" priority="326" stopIfTrue="1">
      <formula>$A1100&lt;&gt;""</formula>
    </cfRule>
  </conditionalFormatting>
  <conditionalFormatting sqref="H1222">
    <cfRule type="expression" dxfId="22" priority="337" stopIfTrue="1">
      <formula>$A1222&lt;&gt;""</formula>
    </cfRule>
  </conditionalFormatting>
  <conditionalFormatting sqref="H1261:H1269">
    <cfRule type="expression" dxfId="21" priority="305" stopIfTrue="1">
      <formula>$A1261&lt;&gt;""</formula>
    </cfRule>
  </conditionalFormatting>
  <conditionalFormatting sqref="H1271:H1294">
    <cfRule type="expression" dxfId="20" priority="184" stopIfTrue="1">
      <formula>$A1271&lt;&gt;""</formula>
    </cfRule>
  </conditionalFormatting>
  <conditionalFormatting sqref="H1333:H1335">
    <cfRule type="expression" dxfId="19" priority="403" stopIfTrue="1">
      <formula>$A1333&lt;&gt;""</formula>
    </cfRule>
  </conditionalFormatting>
  <conditionalFormatting sqref="H1337:H1347">
    <cfRule type="expression" dxfId="18" priority="164" stopIfTrue="1">
      <formula>$A1337&lt;&gt;""</formula>
    </cfRule>
  </conditionalFormatting>
  <conditionalFormatting sqref="H1380">
    <cfRule type="expression" dxfId="17" priority="300" stopIfTrue="1">
      <formula>$A1380&lt;&gt;""</formula>
    </cfRule>
  </conditionalFormatting>
  <conditionalFormatting sqref="H1421:H1426">
    <cfRule type="expression" dxfId="16" priority="370" stopIfTrue="1">
      <formula>$A1421&lt;&gt;""</formula>
    </cfRule>
  </conditionalFormatting>
  <conditionalFormatting sqref="H211:I214">
    <cfRule type="expression" dxfId="15" priority="394" stopIfTrue="1">
      <formula>$A211&lt;&gt;""</formula>
    </cfRule>
  </conditionalFormatting>
  <conditionalFormatting sqref="H216:I216">
    <cfRule type="expression" dxfId="14" priority="270" stopIfTrue="1">
      <formula>$A216&lt;&gt;""</formula>
    </cfRule>
  </conditionalFormatting>
  <conditionalFormatting sqref="H657:I657">
    <cfRule type="expression" dxfId="13" priority="211" stopIfTrue="1">
      <formula>$A657&lt;&gt;""</formula>
    </cfRule>
  </conditionalFormatting>
  <conditionalFormatting sqref="H1106:I1116">
    <cfRule type="expression" dxfId="12" priority="195" stopIfTrue="1">
      <formula>$A1106&lt;&gt;""</formula>
    </cfRule>
  </conditionalFormatting>
  <conditionalFormatting sqref="H1120:I1120">
    <cfRule type="expression" dxfId="11" priority="221" stopIfTrue="1">
      <formula>$A1120&lt;&gt;""</formula>
    </cfRule>
  </conditionalFormatting>
  <conditionalFormatting sqref="H185:J196">
    <cfRule type="expression" dxfId="10" priority="154" stopIfTrue="1">
      <formula>$A185&lt;&gt;""</formula>
    </cfRule>
  </conditionalFormatting>
  <conditionalFormatting sqref="H1078:J1078">
    <cfRule type="expression" dxfId="9" priority="277" stopIfTrue="1">
      <formula>$A1078&lt;&gt;""</formula>
    </cfRule>
  </conditionalFormatting>
  <conditionalFormatting sqref="H1328:J1331">
    <cfRule type="expression" dxfId="8" priority="200" stopIfTrue="1">
      <formula>$A1328&lt;&gt;""</formula>
    </cfRule>
  </conditionalFormatting>
  <conditionalFormatting sqref="H1361:J1372">
    <cfRule type="expression" dxfId="7" priority="159" stopIfTrue="1">
      <formula>$A1361&lt;&gt;""</formula>
    </cfRule>
  </conditionalFormatting>
  <conditionalFormatting sqref="I440:I464">
    <cfRule type="expression" dxfId="6" priority="285" stopIfTrue="1">
      <formula>$A440&lt;&gt;""</formula>
    </cfRule>
  </conditionalFormatting>
  <conditionalFormatting sqref="I1337:I1353">
    <cfRule type="expression" dxfId="5" priority="227" stopIfTrue="1">
      <formula>$A1337&lt;&gt;""</formula>
    </cfRule>
  </conditionalFormatting>
  <conditionalFormatting sqref="I173:J175">
    <cfRule type="expression" dxfId="4" priority="19" stopIfTrue="1">
      <formula>$A173&lt;&gt;""</formula>
    </cfRule>
  </conditionalFormatting>
  <conditionalFormatting sqref="I1258:J1327">
    <cfRule type="expression" dxfId="3" priority="307" stopIfTrue="1">
      <formula>$A1258&lt;&gt;""</formula>
    </cfRule>
  </conditionalFormatting>
  <conditionalFormatting sqref="I1378:J1415">
    <cfRule type="expression" dxfId="2" priority="302" stopIfTrue="1">
      <formula>$A1378&lt;&gt;""</formula>
    </cfRule>
  </conditionalFormatting>
  <conditionalFormatting sqref="I1419:J1426">
    <cfRule type="expression" dxfId="1" priority="400" stopIfTrue="1">
      <formula>$A1419&lt;&gt;""</formula>
    </cfRule>
  </conditionalFormatting>
  <conditionalFormatting sqref="J1105:J1125">
    <cfRule type="expression" dxfId="0" priority="427" stopIfTrue="1">
      <formula>$A1105&lt;&gt;""</formula>
    </cfRule>
  </conditionalFormatting>
  <dataValidations count="5">
    <dataValidation type="date" allowBlank="1" showInputMessage="1" showErrorMessage="1" sqref="D102:E102 D4969:E65504 D106:E106" xr:uid="{00000000-0002-0000-0400-000000000000}">
      <formula1>42370</formula1>
      <formula2>42735</formula2>
    </dataValidation>
    <dataValidation type="list" allowBlank="1" sqref="F107 F111 F114:F117 F132:F134 F137:F140 F143:F150 F120:F128 F152:F168 F170 F175:F4968" xr:uid="{00000000-0002-0000-0400-000001000000}">
      <formula1>$F$96:$F$99</formula1>
    </dataValidation>
    <dataValidation type="list" allowBlank="1" showInputMessage="1" showErrorMessage="1" sqref="A107 A111 A114:A117 A120:A128 A132:A134 A137:A140 A143:A150 A152:A168 A170 A175:A4968" xr:uid="{00000000-0002-0000-0400-000002000000}">
      <formula1>OFFSET($A$1,0,0,$B$3,1)</formula1>
    </dataValidation>
    <dataValidation allowBlank="1" sqref="G107 G111 G114:G117 G132:G134 G137:G140 G143:G150 G120:G128 G152:G168 G170 G175:G4968" xr:uid="{00000000-0002-0000-0400-000003000000}"/>
    <dataValidation type="list" allowBlank="1" showInputMessage="1" showErrorMessage="1" errorTitle="Chyba !" error="zadajte (vyberte zo zoznamu) platný analytický kód podľa nápovedy k bunke I104" sqref="J107 J111 J114:J117 J120:J128 J132:J134 J137:J140 J143:J150 J152:J168 J170 J175:J9968"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A95&amp;F95</f>
        <v>50671669a</v>
      </c>
      <c r="J95" s="167" t="str">
        <f>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5"/>
        <v/>
      </c>
      <c r="J149" s="167" t="str">
        <f t="shared" si="16"/>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x14ac:dyDescent="0.2">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198"/>
      <c r="B152" s="204" t="e">
        <f>VLOOKUP(A152,Adr!A:B,2,FALSE)</f>
        <v>#N/A</v>
      </c>
      <c r="C152" s="185"/>
      <c r="D152" s="289"/>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85"/>
      <c r="D153" s="289"/>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96"/>
      <c r="D154" s="291"/>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66"/>
      <c r="B155" s="204" t="e">
        <f>VLOOKUP(A155,Adr!A:B,2,FALSE)</f>
        <v>#N/A</v>
      </c>
      <c r="C155" s="196"/>
      <c r="D155" s="291"/>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98"/>
      <c r="B157" s="204" t="e">
        <f>VLOOKUP(A157,Adr!A:B,2,FALSE)</f>
        <v>#N/A</v>
      </c>
      <c r="C157" s="185"/>
      <c r="D157" s="289"/>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202"/>
      <c r="B158" s="204" t="e">
        <f>VLOOKUP(A158,Adr!A:B,2,FALSE)</f>
        <v>#N/A</v>
      </c>
      <c r="C158" s="185"/>
      <c r="D158" s="289"/>
      <c r="E158" s="230"/>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96"/>
      <c r="D159" s="291"/>
      <c r="E159" s="173"/>
      <c r="F159" s="166"/>
      <c r="G159" s="169"/>
      <c r="H159" s="169"/>
      <c r="I159" s="192" t="str">
        <f t="shared" si="15"/>
        <v/>
      </c>
      <c r="J159" s="167" t="str">
        <f t="shared" si="16"/>
        <v/>
      </c>
      <c r="K159" s="5"/>
      <c r="L159" s="167" t="str">
        <f t="shared" si="17"/>
        <v/>
      </c>
      <c r="M159" s="5" t="e">
        <f t="shared" si="18"/>
        <v>#N/A</v>
      </c>
      <c r="N159" s="3" t="str">
        <f t="shared" si="19"/>
        <v/>
      </c>
    </row>
    <row r="160" spans="1:14" x14ac:dyDescent="0.2">
      <c r="A160" s="166"/>
      <c r="B160" s="204" t="e">
        <f>VLOOKUP(A160,Adr!A:B,2,FALSE)</f>
        <v>#N/A</v>
      </c>
      <c r="C160" s="169"/>
      <c r="D160" s="290"/>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x14ac:dyDescent="0.2">
      <c r="A161" s="166"/>
      <c r="B161" s="204" t="e">
        <f>VLOOKUP(A161,Adr!A:B,2,FALSE)</f>
        <v>#N/A</v>
      </c>
      <c r="C161" s="196"/>
      <c r="D161" s="291"/>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82"/>
      <c r="B162" s="204" t="e">
        <f>VLOOKUP(A162,Adr!A:B,2,FALSE)</f>
        <v>#N/A</v>
      </c>
      <c r="C162" s="185"/>
      <c r="D162" s="289"/>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66"/>
      <c r="B163" s="204" t="e">
        <f>VLOOKUP(A163,Adr!A:B,2,FALSE)</f>
        <v>#N/A</v>
      </c>
      <c r="C163" s="197"/>
      <c r="D163" s="292"/>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98"/>
      <c r="B164" s="204" t="e">
        <f>VLOOKUP(A164,Adr!A:B,2,FALSE)</f>
        <v>#N/A</v>
      </c>
      <c r="C164" s="169"/>
      <c r="D164" s="290"/>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85"/>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66"/>
      <c r="B166" s="204" t="e">
        <f>VLOOKUP(A166,Adr!A:B,2,FALSE)</f>
        <v>#N/A</v>
      </c>
      <c r="C166" s="196"/>
      <c r="D166" s="291"/>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202"/>
      <c r="B167" s="204" t="e">
        <f>VLOOKUP(A167,Adr!A:B,2,FALSE)</f>
        <v>#N/A</v>
      </c>
      <c r="C167" s="196"/>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78"/>
      <c r="B168" s="204" t="e">
        <f>VLOOKUP(A168,Adr!A:B,2,FALSE)</f>
        <v>#N/A</v>
      </c>
      <c r="C168" s="169"/>
      <c r="D168" s="290"/>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98"/>
      <c r="B169" s="204" t="e">
        <f>VLOOKUP(A169,Adr!A:B,2,FALSE)</f>
        <v>#N/A</v>
      </c>
      <c r="C169" s="185"/>
      <c r="D169" s="289"/>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85"/>
      <c r="D170" s="289"/>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166"/>
      <c r="B171" s="204" t="e">
        <f>VLOOKUP(A171,Adr!A:B,2,FALSE)</f>
        <v>#N/A</v>
      </c>
      <c r="C171" s="196"/>
      <c r="D171" s="291"/>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69"/>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78"/>
      <c r="B174" s="204" t="e">
        <f>VLOOKUP(A174,Adr!A:B,2,FALSE)</f>
        <v>#N/A</v>
      </c>
      <c r="C174" s="190"/>
      <c r="D174" s="290"/>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202"/>
      <c r="B175" s="204" t="e">
        <f>VLOOKUP(A175,Adr!A:B,2,FALSE)</f>
        <v>#N/A</v>
      </c>
      <c r="C175" s="185"/>
      <c r="D175" s="289"/>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1"/>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166"/>
      <c r="B178" s="204" t="e">
        <f>VLOOKUP(A178,Adr!A:B,2,FALSE)</f>
        <v>#N/A</v>
      </c>
      <c r="C178" s="196"/>
      <c r="D178" s="291"/>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85"/>
      <c r="D179" s="289"/>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202"/>
      <c r="B180" s="204" t="e">
        <f>VLOOKUP(A180,Adr!A:B,2,FALSE)</f>
        <v>#N/A</v>
      </c>
      <c r="C180" s="196"/>
      <c r="D180" s="289"/>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69"/>
      <c r="D181" s="290"/>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90"/>
      <c r="D182" s="290"/>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98"/>
      <c r="B183" s="204" t="e">
        <f>VLOOKUP(A183,Adr!A:B,2,FALSE)</f>
        <v>#N/A</v>
      </c>
      <c r="C183" s="185"/>
      <c r="D183" s="289"/>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85"/>
      <c r="D184" s="289"/>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66"/>
      <c r="B185" s="204" t="e">
        <f>VLOOKUP(A185,Adr!A:B,2,FALSE)</f>
        <v>#N/A</v>
      </c>
      <c r="C185" s="196"/>
      <c r="D185" s="291"/>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202"/>
      <c r="B186" s="204" t="e">
        <f>VLOOKUP(A186,Adr!A:B,2,FALSE)</f>
        <v>#N/A</v>
      </c>
      <c r="C186" s="169"/>
      <c r="D186" s="290"/>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198"/>
      <c r="B188" s="204" t="e">
        <f>VLOOKUP(A188,Adr!A:B,2,FALSE)</f>
        <v>#N/A</v>
      </c>
      <c r="C188" s="196"/>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9"/>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85"/>
      <c r="D190" s="289"/>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69"/>
      <c r="D191" s="290"/>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98"/>
      <c r="B192" s="204" t="e">
        <f>VLOOKUP(A192,Adr!A:B,2,FALSE)</f>
        <v>#N/A</v>
      </c>
      <c r="C192" s="169"/>
      <c r="D192" s="290"/>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85"/>
      <c r="D193" s="289"/>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82"/>
      <c r="B194" s="204" t="e">
        <f>VLOOKUP(A194,Adr!A:B,2,FALSE)</f>
        <v>#N/A</v>
      </c>
      <c r="C194" s="196"/>
      <c r="D194" s="291"/>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202"/>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98"/>
      <c r="B196" s="204" t="e">
        <f>VLOOKUP(A196,Adr!A:B,2,FALSE)</f>
        <v>#N/A</v>
      </c>
      <c r="C196" s="169"/>
      <c r="D196" s="290"/>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1"/>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66"/>
      <c r="B198" s="204" t="e">
        <f>VLOOKUP(A198,Adr!A:B,2,FALSE)</f>
        <v>#N/A</v>
      </c>
      <c r="C198" s="196"/>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202"/>
      <c r="B200" s="204" t="e">
        <f>VLOOKUP(A200,Adr!A:B,2,FALSE)</f>
        <v>#N/A</v>
      </c>
      <c r="C200" s="169"/>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66"/>
      <c r="B202" s="204" t="e">
        <f>VLOOKUP(A202,Adr!A:B,2,FALSE)</f>
        <v>#N/A</v>
      </c>
      <c r="C202" s="196"/>
      <c r="D202" s="291"/>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82"/>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69"/>
      <c r="D204" s="290"/>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85"/>
      <c r="D205" s="289"/>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202"/>
      <c r="B206" s="204" t="e">
        <f>VLOOKUP(A206,Adr!A:B,2,FALSE)</f>
        <v>#N/A</v>
      </c>
      <c r="C206" s="185"/>
      <c r="D206" s="289"/>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98"/>
      <c r="B207" s="204" t="e">
        <f>VLOOKUP(A207,Adr!A:B,2,FALSE)</f>
        <v>#N/A</v>
      </c>
      <c r="C207" s="169"/>
      <c r="D207" s="290"/>
      <c r="E207" s="173"/>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85"/>
      <c r="D208" s="291"/>
      <c r="E208" s="230"/>
      <c r="F208" s="166"/>
      <c r="G208" s="169"/>
      <c r="H208" s="169"/>
      <c r="I208" s="192" t="str">
        <f t="shared" si="20"/>
        <v/>
      </c>
      <c r="J208" s="167" t="str">
        <f t="shared" si="21"/>
        <v/>
      </c>
      <c r="K208" s="5"/>
      <c r="L208" s="167" t="str">
        <f t="shared" si="17"/>
        <v/>
      </c>
      <c r="M208" s="5" t="e">
        <f t="shared" si="18"/>
        <v>#N/A</v>
      </c>
      <c r="N208" s="3" t="str">
        <f t="shared" si="19"/>
        <v/>
      </c>
    </row>
    <row r="209" spans="1:14" x14ac:dyDescent="0.2">
      <c r="A209" s="166"/>
      <c r="B209" s="204" t="e">
        <f>VLOOKUP(A209,Adr!A:B,2,FALSE)</f>
        <v>#N/A</v>
      </c>
      <c r="C209" s="196"/>
      <c r="D209" s="291"/>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x14ac:dyDescent="0.2">
      <c r="A210" s="198"/>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98"/>
      <c r="B211" s="204" t="e">
        <f>VLOOKUP(A211,Adr!A:B,2,FALSE)</f>
        <v>#N/A</v>
      </c>
      <c r="C211" s="169"/>
      <c r="D211" s="291"/>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69"/>
      <c r="D212" s="290"/>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82"/>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202"/>
      <c r="B214" s="204" t="e">
        <f>VLOOKUP(A214,Adr!A:B,2,FALSE)</f>
        <v>#N/A</v>
      </c>
      <c r="C214" s="196"/>
      <c r="D214" s="291"/>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66"/>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198"/>
      <c r="B216" s="204" t="e">
        <f>VLOOKUP(A216,Adr!A:B,2,FALSE)</f>
        <v>#N/A</v>
      </c>
      <c r="C216" s="185"/>
      <c r="D216" s="289"/>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85"/>
      <c r="D217" s="289"/>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6"/>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90"/>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202"/>
      <c r="B220" s="204" t="e">
        <f>VLOOKUP(A220,Adr!A:B,2,FALSE)</f>
        <v>#N/A</v>
      </c>
      <c r="C220" s="185"/>
      <c r="D220" s="291"/>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90"/>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69"/>
      <c r="D222" s="290"/>
      <c r="E222" s="230"/>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98"/>
      <c r="B223" s="204" t="e">
        <f>VLOOKUP(A223,Adr!A:B,2,FALSE)</f>
        <v>#N/A</v>
      </c>
      <c r="C223" s="185"/>
      <c r="D223" s="289"/>
      <c r="E223" s="173"/>
      <c r="F223" s="166"/>
      <c r="G223" s="169"/>
      <c r="H223" s="169"/>
      <c r="I223" s="192" t="str">
        <f t="shared" si="20"/>
        <v/>
      </c>
      <c r="J223" s="167" t="str">
        <f t="shared" si="21"/>
        <v/>
      </c>
      <c r="K223" s="5"/>
      <c r="L223" s="167" t="str">
        <f t="shared" si="22"/>
        <v/>
      </c>
      <c r="M223" s="5" t="e">
        <f t="shared" si="23"/>
        <v>#N/A</v>
      </c>
      <c r="N223" s="3" t="str">
        <f t="shared" si="24"/>
        <v/>
      </c>
    </row>
    <row r="224" spans="1:14" x14ac:dyDescent="0.2">
      <c r="A224" s="166"/>
      <c r="B224" s="204" t="e">
        <f>VLOOKUP(A224,Adr!A:B,2,FALSE)</f>
        <v>#N/A</v>
      </c>
      <c r="C224" s="196"/>
      <c r="D224" s="291"/>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x14ac:dyDescent="0.2">
      <c r="A225" s="182"/>
      <c r="B225" s="204" t="e">
        <f>VLOOKUP(A225,Adr!A:B,2,FALSE)</f>
        <v>#N/A</v>
      </c>
      <c r="C225" s="185"/>
      <c r="D225" s="289"/>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85"/>
      <c r="D226" s="289"/>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66"/>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202"/>
      <c r="B228" s="204" t="e">
        <f>VLOOKUP(A228,Adr!A:B,2,FALSE)</f>
        <v>#N/A</v>
      </c>
      <c r="C228" s="196"/>
      <c r="D228" s="291"/>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96"/>
      <c r="D229" s="291"/>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66"/>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198"/>
      <c r="B231" s="204" t="e">
        <f>VLOOKUP(A231,Adr!A:B,2,FALSE)</f>
        <v>#N/A</v>
      </c>
      <c r="C231" s="169"/>
      <c r="D231" s="290"/>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9"/>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166"/>
      <c r="B237" s="204" t="e">
        <f>VLOOKUP(A237,Adr!A:B,2,FALSE)</f>
        <v>#N/A</v>
      </c>
      <c r="C237" s="196"/>
      <c r="D237" s="291"/>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9"/>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202"/>
      <c r="B239" s="204" t="e">
        <f>VLOOKUP(A239,Adr!A:B,2,FALSE)</f>
        <v>#N/A</v>
      </c>
      <c r="C239" s="185"/>
      <c r="D239" s="289"/>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96"/>
      <c r="D240" s="291"/>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98"/>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66"/>
      <c r="B243" s="204" t="e">
        <f>VLOOKUP(A243,Adr!A:B,2,FALSE)</f>
        <v>#N/A</v>
      </c>
      <c r="C243" s="196"/>
      <c r="D243" s="291"/>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8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69"/>
      <c r="D245" s="290"/>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20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85"/>
      <c r="D247" s="289"/>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82"/>
      <c r="B248" s="204" t="e">
        <f>VLOOKUP(A248,Adr!A:B,2,FALSE)</f>
        <v>#N/A</v>
      </c>
      <c r="C248" s="185"/>
      <c r="D248" s="289"/>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98"/>
      <c r="B249" s="204" t="e">
        <f>VLOOKUP(A249,Adr!A:B,2,FALSE)</f>
        <v>#N/A</v>
      </c>
      <c r="C249" s="169"/>
      <c r="D249" s="290"/>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66"/>
      <c r="B250" s="204" t="e">
        <f>VLOOKUP(A250,Adr!A:B,2,FALSE)</f>
        <v>#N/A</v>
      </c>
      <c r="C250" s="196"/>
      <c r="D250" s="291"/>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198"/>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9"/>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202"/>
      <c r="B254" s="204" t="e">
        <f>VLOOKUP(A254,Adr!A:B,2,FALSE)</f>
        <v>#N/A</v>
      </c>
      <c r="C254" s="185"/>
      <c r="D254" s="289"/>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78"/>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98"/>
      <c r="B256" s="204" t="e">
        <f>VLOOKUP(A256,Adr!A:B,2,FALSE)</f>
        <v>#N/A</v>
      </c>
      <c r="C256" s="185"/>
      <c r="D256" s="290"/>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69"/>
      <c r="D257" s="290"/>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166"/>
      <c r="B259" s="204" t="e">
        <f>VLOOKUP(A259,Adr!A:B,2,FALSE)</f>
        <v>#N/A</v>
      </c>
      <c r="C259" s="196"/>
      <c r="D259" s="291"/>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9"/>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202"/>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96"/>
      <c r="D262" s="291"/>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66"/>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98"/>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9"/>
      <c r="E270" s="230"/>
      <c r="F270" s="166"/>
      <c r="G270" s="169"/>
      <c r="H270" s="169"/>
      <c r="I270" s="192" t="str">
        <f t="shared" si="25"/>
        <v/>
      </c>
      <c r="J270" s="167" t="str">
        <f t="shared" si="26"/>
        <v/>
      </c>
      <c r="K270" s="5"/>
      <c r="L270" s="167" t="str">
        <f t="shared" si="27"/>
        <v/>
      </c>
      <c r="M270" s="5" t="e">
        <f t="shared" si="23"/>
        <v>#N/A</v>
      </c>
      <c r="N270" s="3" t="str">
        <f t="shared" si="24"/>
        <v/>
      </c>
    </row>
    <row r="271" spans="1:14" x14ac:dyDescent="0.2">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x14ac:dyDescent="0.2">
      <c r="A272" s="198"/>
      <c r="B272" s="204" t="e">
        <f>VLOOKUP(A272,Adr!A:B,2,FALSE)</f>
        <v>#N/A</v>
      </c>
      <c r="C272" s="169"/>
      <c r="D272" s="290"/>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82"/>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198"/>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85"/>
      <c r="D278" s="289"/>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96"/>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198"/>
      <c r="B280" s="204" t="e">
        <f>VLOOKUP(A280,Adr!A:B,2,FALSE)</f>
        <v>#N/A</v>
      </c>
      <c r="C280" s="169"/>
      <c r="D280" s="290"/>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198"/>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9"/>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202"/>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82"/>
      <c r="B286" s="204" t="e">
        <f>VLOOKUP(A286,Adr!A:B,2,FALSE)</f>
        <v>#N/A</v>
      </c>
      <c r="C286" s="196"/>
      <c r="D286" s="291"/>
      <c r="E286" s="230"/>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166"/>
      <c r="B287" s="204" t="e">
        <f>VLOOKUP(A287,Adr!A:B,2,FALSE)</f>
        <v>#N/A</v>
      </c>
      <c r="C287" s="185"/>
      <c r="D287" s="289"/>
      <c r="E287" s="173"/>
      <c r="F287" s="166"/>
      <c r="G287" s="169"/>
      <c r="H287" s="169"/>
      <c r="I287" s="192" t="str">
        <f t="shared" si="25"/>
        <v/>
      </c>
      <c r="J287" s="167" t="str">
        <f t="shared" si="26"/>
        <v/>
      </c>
      <c r="K287" s="5"/>
      <c r="L287" s="167" t="str">
        <f t="shared" si="27"/>
        <v/>
      </c>
      <c r="M287" s="5" t="e">
        <f t="shared" si="28"/>
        <v>#N/A</v>
      </c>
      <c r="N287" s="3" t="str">
        <f t="shared" si="29"/>
        <v/>
      </c>
    </row>
    <row r="288" spans="1:14" x14ac:dyDescent="0.2">
      <c r="A288" s="202"/>
      <c r="B288" s="204" t="e">
        <f>VLOOKUP(A288,Adr!A:B,2,FALSE)</f>
        <v>#N/A</v>
      </c>
      <c r="C288" s="196"/>
      <c r="D288" s="291"/>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x14ac:dyDescent="0.2">
      <c r="A289" s="182"/>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85"/>
      <c r="D291" s="289"/>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82"/>
      <c r="B292" s="204" t="e">
        <f>VLOOKUP(A292,Adr!A:B,2,FALSE)</f>
        <v>#N/A</v>
      </c>
      <c r="C292" s="185"/>
      <c r="D292" s="289"/>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66"/>
      <c r="B294" s="204" t="e">
        <f>VLOOKUP(A294,Adr!A:B,2,FALSE)</f>
        <v>#N/A</v>
      </c>
      <c r="C294" s="196"/>
      <c r="D294" s="291"/>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85"/>
      <c r="D295" s="291"/>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18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90"/>
      <c r="D297" s="290"/>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202"/>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9"/>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66"/>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69"/>
      <c r="D301" s="290"/>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98"/>
      <c r="B302" s="204" t="e">
        <f>VLOOKUP(A302,Adr!A:B,2,FALSE)</f>
        <v>#N/A</v>
      </c>
      <c r="C302" s="185"/>
      <c r="D302" s="289"/>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66"/>
      <c r="B303" s="204" t="e">
        <f>VLOOKUP(A303,Adr!A:B,2,FALSE)</f>
        <v>#N/A</v>
      </c>
      <c r="C303" s="196"/>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202"/>
      <c r="B304" s="204" t="e">
        <f>VLOOKUP(A304,Adr!A:B,2,FALSE)</f>
        <v>#N/A</v>
      </c>
      <c r="C304" s="196"/>
      <c r="D304" s="291"/>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97"/>
      <c r="D306" s="292"/>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98"/>
      <c r="B307" s="204" t="e">
        <f>VLOOKUP(A307,Adr!A:B,2,FALSE)</f>
        <v>#N/A</v>
      </c>
      <c r="C307" s="185"/>
      <c r="D307" s="289"/>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66"/>
      <c r="B309" s="204" t="e">
        <f>VLOOKUP(A309,Adr!A:B,2,FALSE)</f>
        <v>#N/A</v>
      </c>
      <c r="C309" s="196"/>
      <c r="D309" s="291"/>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18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85"/>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202"/>
      <c r="B316" s="204" t="e">
        <f>VLOOKUP(A316,Adr!A:B,2,FALSE)</f>
        <v>#N/A</v>
      </c>
      <c r="C316" s="196"/>
      <c r="D316" s="289"/>
      <c r="E316" s="230"/>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82"/>
      <c r="B318" s="204" t="e">
        <f>VLOOKUP(A318,Adr!A:B,2,FALSE)</f>
        <v>#N/A</v>
      </c>
      <c r="C318" s="185"/>
      <c r="D318" s="289"/>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1"/>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66"/>
      <c r="B320" s="204" t="e">
        <f>VLOOKUP(A320,Adr!A:B,2,FALSE)</f>
        <v>#N/A</v>
      </c>
      <c r="C320" s="196"/>
      <c r="D320" s="291"/>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202"/>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82"/>
      <c r="B322" s="204" t="e">
        <f>VLOOKUP(A322,Adr!A:B,2,FALSE)</f>
        <v>#N/A</v>
      </c>
      <c r="C322" s="185"/>
      <c r="D322" s="289"/>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85"/>
      <c r="D323" s="289"/>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7"/>
      <c r="D324" s="292"/>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91"/>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85"/>
      <c r="D326" s="289"/>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96"/>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202"/>
      <c r="B328" s="204" t="e">
        <f>VLOOKUP(A328,Adr!A:B,2,FALSE)</f>
        <v>#N/A</v>
      </c>
      <c r="C328" s="190"/>
      <c r="D328" s="290"/>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85"/>
      <c r="D329" s="289"/>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1"/>
      <c r="E330" s="173"/>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66"/>
      <c r="B331" s="204" t="e">
        <f>VLOOKUP(A331,Adr!A:B,2,FALSE)</f>
        <v>#N/A</v>
      </c>
      <c r="C331" s="196"/>
      <c r="D331" s="291"/>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9"/>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85"/>
      <c r="D333" s="289"/>
      <c r="E333" s="173"/>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98"/>
      <c r="B334" s="204" t="e">
        <f>VLOOKUP(A334,Adr!A:B,2,FALSE)</f>
        <v>#N/A</v>
      </c>
      <c r="C334" s="196"/>
      <c r="D334" s="291"/>
      <c r="E334" s="230"/>
      <c r="F334" s="166"/>
      <c r="G334" s="169"/>
      <c r="H334" s="169"/>
      <c r="I334" s="192" t="str">
        <f t="shared" si="30"/>
        <v/>
      </c>
      <c r="J334" s="167" t="str">
        <f t="shared" si="31"/>
        <v/>
      </c>
      <c r="K334" s="5"/>
      <c r="L334" s="167" t="str">
        <f t="shared" si="32"/>
        <v/>
      </c>
      <c r="M334" s="5" t="e">
        <f t="shared" si="28"/>
        <v>#N/A</v>
      </c>
      <c r="N334" s="3" t="str">
        <f t="shared" si="29"/>
        <v/>
      </c>
    </row>
    <row r="335" spans="1:14" x14ac:dyDescent="0.2">
      <c r="A335" s="166"/>
      <c r="B335" s="204" t="e">
        <f>VLOOKUP(A335,Adr!A:B,2,FALSE)</f>
        <v>#N/A</v>
      </c>
      <c r="C335" s="185"/>
      <c r="D335" s="289"/>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x14ac:dyDescent="0.2">
      <c r="A336" s="166"/>
      <c r="B336" s="204" t="e">
        <f>VLOOKUP(A336,Adr!A:B,2,FALSE)</f>
        <v>#N/A</v>
      </c>
      <c r="C336" s="185"/>
      <c r="D336" s="291"/>
      <c r="E336" s="173"/>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98"/>
      <c r="B337" s="204" t="e">
        <f>VLOOKUP(A337,Adr!A:B,2,FALSE)</f>
        <v>#N/A</v>
      </c>
      <c r="C337" s="196"/>
      <c r="D337" s="289"/>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66"/>
      <c r="B338" s="204" t="e">
        <f>VLOOKUP(A338,Adr!A:B,2,FALSE)</f>
        <v>#N/A</v>
      </c>
      <c r="C338" s="190"/>
      <c r="D338" s="290"/>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85"/>
      <c r="D339" s="289"/>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82"/>
      <c r="B340" s="204" t="e">
        <f>VLOOKUP(A340,Adr!A:B,2,FALSE)</f>
        <v>#N/A</v>
      </c>
      <c r="C340" s="196"/>
      <c r="D340" s="289"/>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202"/>
      <c r="B341" s="204" t="e">
        <f>VLOOKUP(A341,Adr!A:B,2,FALSE)</f>
        <v>#N/A</v>
      </c>
      <c r="C341" s="196"/>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91"/>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98"/>
      <c r="B343" s="204" t="e">
        <f>VLOOKUP(A343,Adr!A:B,2,FALSE)</f>
        <v>#N/A</v>
      </c>
      <c r="C343" s="169"/>
      <c r="D343" s="290"/>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89"/>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9"/>
      <c r="E345" s="173"/>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66"/>
      <c r="B346" s="204" t="e">
        <f>VLOOKUP(A346,Adr!A:B,2,FALSE)</f>
        <v>#N/A</v>
      </c>
      <c r="C346" s="196"/>
      <c r="D346" s="291"/>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82"/>
      <c r="B347" s="204" t="e">
        <f>VLOOKUP(A347,Adr!A:B,2,FALSE)</f>
        <v>#N/A</v>
      </c>
      <c r="C347" s="185"/>
      <c r="D347" s="289"/>
      <c r="E347" s="230"/>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98"/>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85"/>
      <c r="D349" s="289"/>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66"/>
      <c r="B350" s="204" t="e">
        <f>VLOOKUP(A350,Adr!A:B,2,FALSE)</f>
        <v>#N/A</v>
      </c>
      <c r="C350" s="196"/>
      <c r="D350" s="291"/>
      <c r="E350" s="173"/>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96"/>
      <c r="D351" s="289"/>
      <c r="E351" s="230"/>
      <c r="F351" s="166"/>
      <c r="G351" s="169"/>
      <c r="H351" s="169"/>
      <c r="I351" s="192" t="str">
        <f t="shared" si="30"/>
        <v/>
      </c>
      <c r="J351" s="167" t="str">
        <f t="shared" si="31"/>
        <v/>
      </c>
      <c r="K351" s="5"/>
      <c r="L351" s="167" t="str">
        <f t="shared" si="32"/>
        <v/>
      </c>
      <c r="M351" s="5" t="e">
        <f t="shared" si="33"/>
        <v>#N/A</v>
      </c>
      <c r="N351" s="3" t="str">
        <f t="shared" si="34"/>
        <v/>
      </c>
    </row>
    <row r="352" spans="1:14" x14ac:dyDescent="0.2">
      <c r="A352" s="198"/>
      <c r="B352" s="204" t="e">
        <f>VLOOKUP(A352,Adr!A:B,2,FALSE)</f>
        <v>#N/A</v>
      </c>
      <c r="C352" s="185"/>
      <c r="D352" s="289"/>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x14ac:dyDescent="0.2">
      <c r="A353" s="202"/>
      <c r="B353" s="204" t="e">
        <f>VLOOKUP(A353,Adr!A:B,2,FALSE)</f>
        <v>#N/A</v>
      </c>
      <c r="C353" s="196"/>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202"/>
      <c r="B354" s="204" t="e">
        <f>VLOOKUP(A354,Adr!A:B,2,FALSE)</f>
        <v>#N/A</v>
      </c>
      <c r="C354" s="185"/>
      <c r="D354" s="291"/>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69"/>
      <c r="D355" s="290"/>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166"/>
      <c r="B356" s="204" t="e">
        <f>VLOOKUP(A356,Adr!A:B,2,FALSE)</f>
        <v>#N/A</v>
      </c>
      <c r="C356" s="185"/>
      <c r="D356" s="289"/>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96"/>
      <c r="D357" s="289"/>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202"/>
      <c r="B358" s="204" t="e">
        <f>VLOOKUP(A358,Adr!A:B,2,FALSE)</f>
        <v>#N/A</v>
      </c>
      <c r="C358" s="169"/>
      <c r="D358" s="290"/>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78"/>
      <c r="B359" s="204" t="e">
        <f>VLOOKUP(A359,Adr!A:B,2,FALSE)</f>
        <v>#N/A</v>
      </c>
      <c r="C359" s="185"/>
      <c r="D359" s="290"/>
      <c r="E359" s="173"/>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85"/>
      <c r="D360" s="289"/>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166"/>
      <c r="B361" s="204" t="e">
        <f>VLOOKUP(A361,Adr!A:B,2,FALSE)</f>
        <v>#N/A</v>
      </c>
      <c r="C361" s="196"/>
      <c r="D361" s="291"/>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96"/>
      <c r="D363" s="289"/>
      <c r="E363" s="230"/>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18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202"/>
      <c r="B366" s="204" t="e">
        <f>VLOOKUP(A366,Adr!A:B,2,FALSE)</f>
        <v>#N/A</v>
      </c>
      <c r="C366" s="196"/>
      <c r="D366" s="289"/>
      <c r="E366" s="230"/>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98"/>
      <c r="B367" s="204" t="e">
        <f>VLOOKUP(A367,Adr!A:B,2,FALSE)</f>
        <v>#N/A</v>
      </c>
      <c r="C367" s="185"/>
      <c r="D367" s="289"/>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91"/>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96"/>
      <c r="D370" s="291"/>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166"/>
      <c r="B371" s="204" t="e">
        <f>VLOOKUP(A371,Adr!A:B,2,FALSE)</f>
        <v>#N/A</v>
      </c>
      <c r="C371" s="185"/>
      <c r="D371" s="289"/>
      <c r="E371" s="230"/>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90"/>
      <c r="D372" s="290"/>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85"/>
      <c r="D373" s="289"/>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166"/>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90"/>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96"/>
      <c r="D376" s="291"/>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166"/>
      <c r="B377" s="204" t="e">
        <f>VLOOKUP(A377,Adr!A:B,2,FALSE)</f>
        <v>#N/A</v>
      </c>
      <c r="C377" s="197"/>
      <c r="D377" s="292"/>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85"/>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202"/>
      <c r="B379" s="204" t="e">
        <f>VLOOKUP(A379,Adr!A:B,2,FALSE)</f>
        <v>#N/A</v>
      </c>
      <c r="C379" s="196"/>
      <c r="D379" s="291"/>
      <c r="E379" s="173"/>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98"/>
      <c r="B380" s="204" t="e">
        <f>VLOOKUP(A380,Adr!A:B,2,FALSE)</f>
        <v>#N/A</v>
      </c>
      <c r="C380" s="196"/>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82"/>
      <c r="B381" s="204" t="e">
        <f>VLOOKUP(A381,Adr!A:B,2,FALSE)</f>
        <v>#N/A</v>
      </c>
      <c r="C381" s="185"/>
      <c r="D381" s="289"/>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6"/>
      <c r="D382" s="291"/>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98"/>
      <c r="B383" s="204" t="e">
        <f>VLOOKUP(A383,Adr!A:B,2,FALSE)</f>
        <v>#N/A</v>
      </c>
      <c r="C383" s="169"/>
      <c r="D383" s="290"/>
      <c r="E383" s="230"/>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7"/>
      <c r="D384" s="292"/>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85"/>
      <c r="D385" s="289"/>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202"/>
      <c r="B387" s="204" t="e">
        <f>VLOOKUP(A387,Adr!A:B,2,FALSE)</f>
        <v>#N/A</v>
      </c>
      <c r="C387" s="169"/>
      <c r="D387" s="290"/>
      <c r="E387" s="173"/>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66"/>
      <c r="B388" s="204" t="e">
        <f>VLOOKUP(A388,Adr!A:B,2,FALSE)</f>
        <v>#N/A</v>
      </c>
      <c r="C388" s="196"/>
      <c r="D388" s="291"/>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85"/>
      <c r="D389" s="289"/>
      <c r="E389" s="230"/>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98"/>
      <c r="B390" s="204" t="e">
        <f>VLOOKUP(A390,Adr!A:B,2,FALSE)</f>
        <v>#N/A</v>
      </c>
      <c r="C390" s="196"/>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202"/>
      <c r="B391" s="204" t="e">
        <f>VLOOKUP(A391,Adr!A:B,2,FALSE)</f>
        <v>#N/A</v>
      </c>
      <c r="C391" s="185"/>
      <c r="D391" s="289"/>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66"/>
      <c r="B392" s="204" t="e">
        <f>VLOOKUP(A392,Adr!A:B,2,FALSE)</f>
        <v>#N/A</v>
      </c>
      <c r="C392" s="197"/>
      <c r="D392" s="292"/>
      <c r="E392" s="173"/>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69"/>
      <c r="D393" s="290"/>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98"/>
      <c r="B394" s="204" t="e">
        <f>VLOOKUP(A394,Adr!A:B,2,FALSE)</f>
        <v>#N/A</v>
      </c>
      <c r="C394" s="196"/>
      <c r="D394" s="291"/>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202"/>
      <c r="B395" s="204" t="e">
        <f>VLOOKUP(A395,Adr!A:B,2,FALSE)</f>
        <v>#N/A</v>
      </c>
      <c r="C395" s="185"/>
      <c r="D395" s="289"/>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82"/>
      <c r="B396" s="204" t="e">
        <f>VLOOKUP(A396,Adr!A:B,2,FALSE)</f>
        <v>#N/A</v>
      </c>
      <c r="C396" s="185"/>
      <c r="D396" s="289"/>
      <c r="E396" s="173"/>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166"/>
      <c r="B397" s="204" t="e">
        <f>VLOOKUP(A397,Adr!A:B,2,FALSE)</f>
        <v>#N/A</v>
      </c>
      <c r="C397" s="196"/>
      <c r="D397" s="291"/>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9"/>
      <c r="E398" s="230"/>
      <c r="F398" s="166"/>
      <c r="G398" s="169"/>
      <c r="H398" s="169"/>
      <c r="I398" s="192" t="str">
        <f t="shared" si="35"/>
        <v/>
      </c>
      <c r="J398" s="167" t="str">
        <f t="shared" si="36"/>
        <v/>
      </c>
      <c r="K398" s="5"/>
      <c r="L398" s="167" t="str">
        <f t="shared" si="37"/>
        <v/>
      </c>
      <c r="M398" s="5" t="e">
        <f t="shared" si="33"/>
        <v>#N/A</v>
      </c>
      <c r="N398" s="3" t="str">
        <f t="shared" si="34"/>
        <v/>
      </c>
    </row>
    <row r="399" spans="1:14" x14ac:dyDescent="0.2">
      <c r="A399" s="202"/>
      <c r="B399" s="204" t="e">
        <f>VLOOKUP(A399,Adr!A:B,2,FALSE)</f>
        <v>#N/A</v>
      </c>
      <c r="C399" s="185"/>
      <c r="D399" s="289"/>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x14ac:dyDescent="0.2">
      <c r="A400" s="202"/>
      <c r="B400" s="204" t="e">
        <f>VLOOKUP(A400,Adr!A:B,2,FALSE)</f>
        <v>#N/A</v>
      </c>
      <c r="C400" s="196"/>
      <c r="D400" s="289"/>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202"/>
      <c r="B402" s="204" t="e">
        <f>VLOOKUP(A402,Adr!A:B,2,FALSE)</f>
        <v>#N/A</v>
      </c>
      <c r="C402" s="169"/>
      <c r="D402" s="290"/>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173"/>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66"/>
      <c r="B405" s="204" t="e">
        <f>VLOOKUP(A405,Adr!A:B,2,FALSE)</f>
        <v>#N/A</v>
      </c>
      <c r="C405" s="196"/>
      <c r="D405" s="291"/>
      <c r="E405" s="230"/>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198"/>
      <c r="B406" s="204" t="e">
        <f>VLOOKUP(A406,Adr!A:B,2,FALSE)</f>
        <v>#N/A</v>
      </c>
      <c r="C406" s="169"/>
      <c r="D406" s="290"/>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85"/>
      <c r="D407" s="289"/>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202"/>
      <c r="B408" s="204" t="e">
        <f>VLOOKUP(A408,Adr!A:B,2,FALSE)</f>
        <v>#N/A</v>
      </c>
      <c r="C408" s="197"/>
      <c r="D408" s="292"/>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6"/>
      <c r="D410" s="291"/>
      <c r="E410" s="173"/>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69"/>
      <c r="D411" s="290"/>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97"/>
      <c r="D412" s="292"/>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202"/>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9"/>
      <c r="E414" s="173"/>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85"/>
      <c r="D415" s="289"/>
      <c r="E415" s="230"/>
      <c r="F415" s="166"/>
      <c r="G415" s="169"/>
      <c r="H415" s="169"/>
      <c r="I415" s="192" t="str">
        <f t="shared" si="35"/>
        <v/>
      </c>
      <c r="J415" s="167" t="str">
        <f t="shared" si="36"/>
        <v/>
      </c>
      <c r="K415" s="5"/>
      <c r="L415" s="167" t="str">
        <f t="shared" si="37"/>
        <v/>
      </c>
      <c r="M415" s="5" t="e">
        <f t="shared" si="38"/>
        <v>#N/A</v>
      </c>
      <c r="N415" s="3" t="str">
        <f t="shared" si="39"/>
        <v/>
      </c>
    </row>
    <row r="416" spans="1:14" x14ac:dyDescent="0.2">
      <c r="A416" s="166"/>
      <c r="B416" s="204" t="e">
        <f>VLOOKUP(A416,Adr!A:B,2,FALSE)</f>
        <v>#N/A</v>
      </c>
      <c r="C416" s="197"/>
      <c r="D416" s="292"/>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x14ac:dyDescent="0.2">
      <c r="A417" s="166"/>
      <c r="B417" s="204" t="e">
        <f>VLOOKUP(A417,Adr!A:B,2,FALSE)</f>
        <v>#N/A</v>
      </c>
      <c r="C417" s="185"/>
      <c r="D417" s="289"/>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98"/>
      <c r="B418" s="204" t="e">
        <f>VLOOKUP(A418,Adr!A:B,2,FALSE)</f>
        <v>#N/A</v>
      </c>
      <c r="C418" s="169"/>
      <c r="D418" s="290"/>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202"/>
      <c r="B419" s="204" t="e">
        <f>VLOOKUP(A419,Adr!A:B,2,FALSE)</f>
        <v>#N/A</v>
      </c>
      <c r="C419" s="185"/>
      <c r="D419" s="291"/>
      <c r="E419" s="173"/>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18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85"/>
      <c r="D422" s="289"/>
      <c r="E422" s="230"/>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69"/>
      <c r="D423" s="290"/>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7"/>
      <c r="D424" s="292"/>
      <c r="E424" s="173"/>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66"/>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202"/>
      <c r="B426" s="204" t="e">
        <f>VLOOKUP(A426,Adr!A:B,2,FALSE)</f>
        <v>#N/A</v>
      </c>
      <c r="C426" s="196"/>
      <c r="D426" s="291"/>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6"/>
      <c r="D428" s="291"/>
      <c r="E428" s="173"/>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2"/>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9"/>
      <c r="E431" s="230"/>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98"/>
      <c r="B433" s="204" t="e">
        <f>VLOOKUP(A433,Adr!A:B,2,FALSE)</f>
        <v>#N/A</v>
      </c>
      <c r="C433" s="185"/>
      <c r="D433" s="289"/>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2"/>
      <c r="E434" s="173"/>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66"/>
      <c r="B435" s="204" t="e">
        <f>VLOOKUP(A435,Adr!A:B,2,FALSE)</f>
        <v>#N/A</v>
      </c>
      <c r="C435" s="197"/>
      <c r="D435" s="292"/>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9"/>
      <c r="E436" s="230"/>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9"/>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1"/>
      <c r="E438" s="173"/>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98"/>
      <c r="B439" s="204" t="e">
        <f>VLOOKUP(A439,Adr!A:B,2,FALSE)</f>
        <v>#N/A</v>
      </c>
      <c r="C439" s="185"/>
      <c r="D439" s="289"/>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66"/>
      <c r="B440" s="204" t="e">
        <f>VLOOKUP(A440,Adr!A:B,2,FALSE)</f>
        <v>#N/A</v>
      </c>
      <c r="C440" s="196"/>
      <c r="D440" s="291"/>
      <c r="E440" s="230"/>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82"/>
      <c r="B441" s="204" t="e">
        <f>VLOOKUP(A441,Adr!A:B,2,FALSE)</f>
        <v>#N/A</v>
      </c>
      <c r="C441" s="185"/>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98"/>
      <c r="B442" s="204" t="e">
        <f>VLOOKUP(A442,Adr!A:B,2,FALSE)</f>
        <v>#N/A</v>
      </c>
      <c r="C442" s="185"/>
      <c r="D442" s="291"/>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89"/>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7"/>
      <c r="D444" s="292"/>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1"/>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98"/>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96"/>
      <c r="D447" s="291"/>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85"/>
      <c r="D450" s="289"/>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8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166"/>
      <c r="B452" s="204" t="e">
        <f>VLOOKUP(A452,Adr!A:B,2,FALSE)</f>
        <v>#N/A</v>
      </c>
      <c r="C452" s="197"/>
      <c r="D452" s="292"/>
      <c r="E452" s="173"/>
      <c r="F452" s="166"/>
      <c r="G452" s="169"/>
      <c r="H452" s="169"/>
      <c r="I452" s="192" t="str">
        <f t="shared" si="40"/>
        <v/>
      </c>
      <c r="J452" s="167" t="str">
        <f t="shared" si="41"/>
        <v/>
      </c>
      <c r="K452" s="5"/>
      <c r="L452" s="167" t="str">
        <f t="shared" si="42"/>
        <v/>
      </c>
      <c r="M452" s="5" t="e">
        <f t="shared" si="38"/>
        <v>#N/A</v>
      </c>
      <c r="N452" s="3" t="str">
        <f t="shared" si="39"/>
        <v/>
      </c>
    </row>
    <row r="453" spans="1:14" x14ac:dyDescent="0.2">
      <c r="A453" s="202"/>
      <c r="B453" s="204" t="e">
        <f>VLOOKUP(A453,Adr!A:B,2,FALSE)</f>
        <v>#N/A</v>
      </c>
      <c r="C453" s="185"/>
      <c r="D453" s="289"/>
      <c r="E453" s="230"/>
      <c r="F453" s="166"/>
      <c r="G453" s="169"/>
      <c r="H453" s="169"/>
      <c r="I453" s="192" t="str">
        <f t="shared" si="40"/>
        <v/>
      </c>
      <c r="J453" s="167" t="str">
        <f t="shared" si="41"/>
        <v/>
      </c>
      <c r="K453" s="5"/>
      <c r="L453" s="167" t="str">
        <f t="shared" si="42"/>
        <v/>
      </c>
      <c r="M453" s="5" t="e">
        <f t="shared" si="38"/>
        <v>#N/A</v>
      </c>
    </row>
    <row r="454" spans="1:14" x14ac:dyDescent="0.2">
      <c r="A454" s="202"/>
      <c r="B454" s="204" t="e">
        <f>VLOOKUP(A454,Adr!A:B,2,FALSE)</f>
        <v>#N/A</v>
      </c>
      <c r="C454" s="185"/>
      <c r="D454" s="289"/>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x14ac:dyDescent="0.2">
      <c r="A455" s="166"/>
      <c r="B455" s="204" t="e">
        <f>VLOOKUP(A455,Adr!A:B,2,FALSE)</f>
        <v>#N/A</v>
      </c>
      <c r="C455" s="196"/>
      <c r="D455" s="291"/>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82"/>
      <c r="B457" s="204" t="e">
        <f>VLOOKUP(A457,Adr!A:B,2,FALSE)</f>
        <v>#N/A</v>
      </c>
      <c r="C457" s="185"/>
      <c r="D457" s="289"/>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1"/>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96"/>
      <c r="D459" s="291"/>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85"/>
      <c r="D461" s="289"/>
      <c r="E461" s="230"/>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98"/>
      <c r="B462" s="204" t="e">
        <f>VLOOKUP(A462,Adr!A:B,2,FALSE)</f>
        <v>#N/A</v>
      </c>
      <c r="C462" s="185"/>
      <c r="D462" s="289"/>
      <c r="E462" s="173"/>
      <c r="F462" s="166"/>
      <c r="G462" s="169"/>
      <c r="H462" s="169"/>
      <c r="I462" s="192" t="str">
        <f t="shared" si="40"/>
        <v/>
      </c>
      <c r="J462" s="167" t="str">
        <f t="shared" si="41"/>
        <v/>
      </c>
      <c r="K462" s="5"/>
      <c r="L462" s="167" t="str">
        <f t="shared" si="42"/>
        <v/>
      </c>
      <c r="M462" s="5" t="e">
        <f t="shared" si="38"/>
        <v>#N/A</v>
      </c>
      <c r="N462" s="3" t="str">
        <f t="shared" si="43"/>
        <v/>
      </c>
    </row>
    <row r="463" spans="1:14" x14ac:dyDescent="0.2">
      <c r="A463" s="166"/>
      <c r="B463" s="204" t="e">
        <f>VLOOKUP(A463,Adr!A:B,2,FALSE)</f>
        <v>#N/A</v>
      </c>
      <c r="C463" s="197"/>
      <c r="D463" s="292"/>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x14ac:dyDescent="0.2">
      <c r="A464" s="198"/>
      <c r="B464" s="204" t="e">
        <f>VLOOKUP(A464,Adr!A:B,2,FALSE)</f>
        <v>#N/A</v>
      </c>
      <c r="C464" s="196"/>
      <c r="D464" s="291"/>
      <c r="E464" s="230"/>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69"/>
      <c r="D465" s="290"/>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96"/>
      <c r="D466" s="291"/>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98"/>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85"/>
      <c r="D468" s="289"/>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85"/>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6"/>
      <c r="D470" s="291"/>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202"/>
      <c r="B471" s="204" t="e">
        <f>VLOOKUP(A471,Adr!A:B,2,FALSE)</f>
        <v>#N/A</v>
      </c>
      <c r="C471" s="196"/>
      <c r="D471" s="289"/>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66"/>
      <c r="B472" s="204" t="e">
        <f>VLOOKUP(A472,Adr!A:B,2,FALSE)</f>
        <v>#N/A</v>
      </c>
      <c r="C472" s="197"/>
      <c r="D472" s="292"/>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1"/>
      <c r="E473" s="173"/>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82"/>
      <c r="B474" s="204" t="e">
        <f>VLOOKUP(A474,Adr!A:B,2,FALSE)</f>
        <v>#N/A</v>
      </c>
      <c r="C474" s="185"/>
      <c r="D474" s="291"/>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98"/>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82"/>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173"/>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9"/>
      <c r="E479" s="230"/>
      <c r="F479" s="166"/>
      <c r="G479" s="169"/>
      <c r="H479" s="169"/>
      <c r="I479" s="192" t="str">
        <f t="shared" si="40"/>
        <v/>
      </c>
      <c r="J479" s="167" t="str">
        <f t="shared" si="41"/>
        <v/>
      </c>
      <c r="K479" s="5"/>
      <c r="L479" s="167" t="str">
        <f t="shared" si="42"/>
        <v/>
      </c>
      <c r="M479" s="5" t="e">
        <f t="shared" si="44"/>
        <v>#N/A</v>
      </c>
      <c r="N479" s="3" t="str">
        <f t="shared" si="43"/>
        <v/>
      </c>
    </row>
    <row r="480" spans="1:14" x14ac:dyDescent="0.2">
      <c r="A480" s="166"/>
      <c r="B480" s="204" t="e">
        <f>VLOOKUP(A480,Adr!A:B,2,FALSE)</f>
        <v>#N/A</v>
      </c>
      <c r="C480" s="185"/>
      <c r="D480" s="289"/>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x14ac:dyDescent="0.2">
      <c r="A481" s="166"/>
      <c r="B481" s="204" t="e">
        <f>VLOOKUP(A481,Adr!A:B,2,FALSE)</f>
        <v>#N/A</v>
      </c>
      <c r="C481" s="185"/>
      <c r="D481" s="289"/>
      <c r="E481" s="230"/>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69"/>
      <c r="D482" s="290"/>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98"/>
      <c r="B483" s="204" t="e">
        <f>VLOOKUP(A483,Adr!A:B,2,FALSE)</f>
        <v>#N/A</v>
      </c>
      <c r="C483" s="185"/>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202"/>
      <c r="B484" s="204" t="e">
        <f>VLOOKUP(A484,Adr!A:B,2,FALSE)</f>
        <v>#N/A</v>
      </c>
      <c r="C484" s="196"/>
      <c r="D484" s="289"/>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91"/>
      <c r="E485" s="173"/>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96"/>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9"/>
      <c r="E489" s="230"/>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98"/>
      <c r="B490" s="204" t="e">
        <f>VLOOKUP(A490,Adr!A:B,2,FALSE)</f>
        <v>#N/A</v>
      </c>
      <c r="C490" s="169"/>
      <c r="D490" s="290"/>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85"/>
      <c r="D491" s="289"/>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166"/>
      <c r="B492" s="204" t="e">
        <f>VLOOKUP(A492,Adr!A:B,2,FALSE)</f>
        <v>#N/A</v>
      </c>
      <c r="C492" s="196"/>
      <c r="D492" s="291"/>
      <c r="E492" s="230"/>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69"/>
      <c r="D494" s="290"/>
      <c r="E494" s="173"/>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96"/>
      <c r="D495" s="291"/>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202"/>
      <c r="B496" s="204" t="e">
        <f>VLOOKUP(A496,Adr!A:B,2,FALSE)</f>
        <v>#N/A</v>
      </c>
      <c r="C496" s="185"/>
      <c r="D496" s="289"/>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69"/>
      <c r="D497" s="290"/>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98"/>
      <c r="B498" s="204" t="e">
        <f>VLOOKUP(A498,Adr!A:B,2,FALSE)</f>
        <v>#N/A</v>
      </c>
      <c r="C498" s="185"/>
      <c r="D498" s="289"/>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78"/>
      <c r="B499" s="204" t="e">
        <f>VLOOKUP(A499,Adr!A:B,2,FALSE)</f>
        <v>#N/A</v>
      </c>
      <c r="C499" s="196"/>
      <c r="D499" s="289"/>
      <c r="E499" s="230"/>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166"/>
      <c r="B500" s="204" t="e">
        <f>VLOOKUP(A500,Adr!A:B,2,FALSE)</f>
        <v>#N/A</v>
      </c>
      <c r="C500" s="196"/>
      <c r="D500" s="291"/>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9"/>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85"/>
      <c r="D502" s="289"/>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166"/>
      <c r="B503" s="204" t="e">
        <f>VLOOKUP(A503,Adr!A:B,2,FALSE)</f>
        <v>#N/A</v>
      </c>
      <c r="C503" s="196"/>
      <c r="D503" s="291"/>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202"/>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96"/>
      <c r="D506" s="291"/>
      <c r="E506" s="230"/>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289"/>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98"/>
      <c r="B508" s="204" t="e">
        <f>VLOOKUP(A508,Adr!A:B,2,FALSE)</f>
        <v>#N/A</v>
      </c>
      <c r="C508" s="169"/>
      <c r="D508" s="290"/>
      <c r="E508" s="173"/>
      <c r="F508" s="166"/>
      <c r="G508" s="169"/>
      <c r="H508" s="169"/>
      <c r="I508" s="192" t="str">
        <f t="shared" si="45"/>
        <v/>
      </c>
      <c r="J508" s="167" t="str">
        <f t="shared" si="46"/>
        <v/>
      </c>
      <c r="K508" s="5"/>
      <c r="L508" s="167" t="str">
        <f t="shared" si="47"/>
        <v/>
      </c>
      <c r="M508" s="5" t="e">
        <f t="shared" si="44"/>
        <v>#N/A</v>
      </c>
      <c r="N508" s="3" t="str">
        <f t="shared" si="43"/>
        <v/>
      </c>
    </row>
    <row r="509" spans="1:14" x14ac:dyDescent="0.2">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x14ac:dyDescent="0.2">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x14ac:dyDescent="0.2">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x14ac:dyDescent="0.2">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x14ac:dyDescent="0.2">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x14ac:dyDescent="0.2">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x14ac:dyDescent="0.2">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x14ac:dyDescent="0.2">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x14ac:dyDescent="0.2">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x14ac:dyDescent="0.2">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x14ac:dyDescent="0.2">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x14ac:dyDescent="0.2">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x14ac:dyDescent="0.2">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x14ac:dyDescent="0.2">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x14ac:dyDescent="0.2">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x14ac:dyDescent="0.2">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x14ac:dyDescent="0.2">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x14ac:dyDescent="0.2">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x14ac:dyDescent="0.2">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x14ac:dyDescent="0.2">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x14ac:dyDescent="0.2">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x14ac:dyDescent="0.2">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x14ac:dyDescent="0.2">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x14ac:dyDescent="0.2">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x14ac:dyDescent="0.2">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x14ac:dyDescent="0.2">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x14ac:dyDescent="0.2">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x14ac:dyDescent="0.2">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x14ac:dyDescent="0.2">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x14ac:dyDescent="0.2">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x14ac:dyDescent="0.2">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x14ac:dyDescent="0.2">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x14ac:dyDescent="0.2">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x14ac:dyDescent="0.2">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x14ac:dyDescent="0.2">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x14ac:dyDescent="0.2">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x14ac:dyDescent="0.2">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x14ac:dyDescent="0.2">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x14ac:dyDescent="0.2">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x14ac:dyDescent="0.2">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x14ac:dyDescent="0.2">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x14ac:dyDescent="0.2">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x14ac:dyDescent="0.2">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x14ac:dyDescent="0.2">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x14ac:dyDescent="0.2">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x14ac:dyDescent="0.2">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x14ac:dyDescent="0.2">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x14ac:dyDescent="0.2">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x14ac:dyDescent="0.2">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x14ac:dyDescent="0.2">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x14ac:dyDescent="0.2">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x14ac:dyDescent="0.2">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x14ac:dyDescent="0.2">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x14ac:dyDescent="0.2">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x14ac:dyDescent="0.2">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Slovenský zväz psích záprahov, M.R.Štefánika 217, Vranov nad Topľou, 093 01</v>
      </c>
      <c r="B1" s="374"/>
      <c r="C1" s="374"/>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5" t="s">
        <v>1275</v>
      </c>
      <c r="F3" s="376"/>
      <c r="N3" s="137" t="str">
        <f t="shared" si="0"/>
        <v>c - príspevok Slovenskému paralympijskému výboru</v>
      </c>
      <c r="O3" s="137" t="s">
        <v>342</v>
      </c>
      <c r="P3" s="137" t="s">
        <v>343</v>
      </c>
    </row>
    <row r="4" spans="1:16" ht="45.75" customHeight="1" x14ac:dyDescent="0.2">
      <c r="E4" s="376"/>
      <c r="F4" s="376"/>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7" t="s">
        <v>1288</v>
      </c>
      <c r="B12" s="377"/>
      <c r="C12" s="377"/>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8"/>
      <c r="C14" s="378"/>
      <c r="F14" s="141"/>
      <c r="N14" s="137" t="str">
        <f t="shared" si="0"/>
        <v>n - organizovanie významnej súťaže podľa § 55 ods. 1 písm. b)</v>
      </c>
      <c r="O14" s="137" t="s">
        <v>364</v>
      </c>
      <c r="P14" s="137" t="s">
        <v>1290</v>
      </c>
    </row>
    <row r="15" spans="1:16" ht="32.1" customHeight="1" thickBot="1" x14ac:dyDescent="0.25">
      <c r="A15" s="139" t="s">
        <v>1291</v>
      </c>
      <c r="B15" s="379" t="s">
        <v>1292</v>
      </c>
      <c r="C15" s="380"/>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4"/>
      <c r="N17" s="137" t="str">
        <f t="shared" si="0"/>
        <v xml:space="preserve">q - </v>
      </c>
      <c r="O17" s="137" t="s">
        <v>367</v>
      </c>
    </row>
    <row r="18" spans="1:16" x14ac:dyDescent="0.2">
      <c r="B18" s="193" t="s">
        <v>1299</v>
      </c>
      <c r="C18" s="142" t="str">
        <f>Spolu!C4</f>
        <v>37818058</v>
      </c>
      <c r="E18" s="147" t="s">
        <v>1300</v>
      </c>
      <c r="F18" s="284">
        <v>421947749446</v>
      </c>
      <c r="N18" s="137" t="str">
        <f t="shared" si="0"/>
        <v xml:space="preserve">r - </v>
      </c>
      <c r="O18" s="137" t="s">
        <v>368</v>
      </c>
    </row>
    <row r="19" spans="1:16" x14ac:dyDescent="0.2">
      <c r="E19" s="147" t="s">
        <v>1301</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73" t="s">
        <v>1302</v>
      </c>
      <c r="C22" s="373"/>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safkst@gmail.com</cp:lastModifiedBy>
  <cp:revision/>
  <cp:lastPrinted>2026-04-15T10:21:29Z</cp:lastPrinted>
  <dcterms:created xsi:type="dcterms:W3CDTF">2017-02-20T06:20:12Z</dcterms:created>
  <dcterms:modified xsi:type="dcterms:W3CDTF">2026-04-15T10:42:09Z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