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SZPH\Dropbox\HOKEJ\SZPH\A _SEKRETARIAT\Účtovníctvo\2025\ROZPOČET\MCRS\vyúčtovanie\"/>
    </mc:Choice>
  </mc:AlternateContent>
  <xr:revisionPtr revIDLastSave="0" documentId="13_ncr:1_{E6B53F84-4599-4379-9F0F-D3E02BAD01CB}" xr6:coauthVersionLast="47" xr6:coauthVersionMax="47" xr10:uidLastSave="{00000000-0000-0000-0000-000000000000}"/>
  <bookViews>
    <workbookView xWindow="28680" yWindow="-120" windowWidth="29040" windowHeight="1572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<sst xmlns="http://schemas.openxmlformats.org/spreadsheetml/2006/main" count="6984" uniqueCount="3250">
  <si>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</si>
  <si>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</si>
  <si>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</si>
  <si>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</si>
  <si>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</si>
  <si>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</si>
  <si>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</si>
  <si>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</si>
  <si>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</si>
  <si>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</si>
  <si>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</si>
  <si>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</si>
  <si>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</si>
  <si>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</si>
  <si>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</si>
  <si>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</si>
  <si>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</si>
  <si>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</si>
  <si>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</si>
  <si>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</si>
  <si>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</si>
  <si>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</si>
  <si>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</si>
  <si>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</si>
  <si>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</si>
  <si>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</si>
  <si>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</si>
  <si>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</si>
  <si>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</si>
  <si>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</si>
  <si>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</si>
  <si>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</si>
  <si>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</si>
  <si>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</si>
  <si>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</si>
  <si>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</si>
  <si>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</si>
  <si>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</si>
  <si>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</si>
  <si>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</si>
  <si>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</si>
  <si>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</si>
  <si>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</si>
  <si>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</si>
  <si>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</si>
  <si>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</si>
  <si>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</si>
  <si>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</si>
  <si>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</si>
  <si>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</si>
  <si>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</si>
  <si>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</si>
  <si>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</si>
  <si>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</si>
  <si>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</si>
  <si>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</si>
  <si>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</si>
  <si>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</si>
  <si>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</si>
  <si>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</si>
  <si>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</si>
  <si>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</si>
  <si>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</si>
  <si>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</si>
  <si>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</si>
  <si>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</si>
  <si>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</si>
  <si>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</si>
  <si>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</si>
  <si>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</si>
  <si>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</si>
  <si>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</si>
  <si>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</si>
  <si>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</si>
  <si>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</si>
  <si>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</si>
  <si>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</si>
  <si>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</si>
  <si>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</si>
  <si>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</si>
  <si>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</si>
  <si>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</si>
  <si>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</si>
  <si>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</si>
  <si>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</si>
  <si>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</si>
  <si>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</si>
  <si>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</si>
  <si>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</si>
  <si>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</si>
  <si>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</si>
  <si>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</si>
  <si>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</si>
  <si>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</si>
  <si>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</si>
  <si>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</si>
  <si>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</si>
  <si>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</si>
  <si>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</si>
  <si>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</si>
  <si>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</si>
  <si>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</si>
  <si>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</si>
  <si>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</si>
  <si>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</si>
  <si>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</si>
  <si>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</si>
  <si>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</si>
  <si>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</si>
  <si>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</si>
  <si>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</si>
  <si>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</si>
  <si>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</si>
  <si>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</si>
  <si>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</si>
  <si>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</si>
  <si>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</si>
  <si>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</si>
  <si>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</si>
  <si>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</si>
  <si>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</si>
  <si>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</si>
  <si>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</si>
  <si>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</si>
  <si>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</si>
  <si>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</si>
  <si>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</si>
  <si>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</si>
  <si>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</si>
  <si>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</si>
  <si>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</si>
  <si>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</si>
  <si>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</si>
  <si>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</si>
  <si>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</si>
  <si>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</si>
  <si>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</si>
  <si>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</si>
  <si>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</si>
  <si>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</si>
  <si>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</si>
  <si>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</si>
  <si>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</si>
  <si>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</si>
  <si>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</si>
  <si>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</si>
  <si>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</si>
  <si>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</si>
  <si>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</si>
  <si>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</si>
  <si>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</si>
  <si>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</si>
  <si>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</si>
  <si>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</si>
  <si>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</si>
  <si>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</si>
  <si>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</si>
  <si>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</si>
  <si>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</si>
  <si>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</si>
  <si>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</si>
  <si>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</si>
  <si>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</si>
  <si>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</si>
  <si>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</si>
  <si>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</si>
  <si>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</si>
  <si>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</si>
  <si>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</si>
  <si>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</si>
  <si>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</si>
  <si>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</si>
  <si>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</si>
  <si>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</si>
  <si>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</si>
  <si>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</si>
  <si>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</si>
  <si>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</si>
  <si>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</si>
  <si>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</si>
  <si>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</si>
  <si>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</si>
  <si>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</si>
  <si>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</si>
  <si>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</si>
  <si>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</si>
  <si>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</si>
  <si>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</si>
  <si>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</si>
  <si>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</si>
  <si>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</si>
  <si>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</si>
  <si>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</si>
  <si>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</si>
  <si>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</si>
  <si>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</si>
  <si>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</si>
  <si>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</si>
  <si>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</si>
  <si>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</si>
  <si>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</si>
  <si>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</si>
  <si>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</si>
  <si>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</si>
  <si>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</si>
  <si>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</si>
  <si>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</si>
  <si>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</si>
  <si>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</si>
  <si>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</si>
  <si>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</si>
  <si>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</si>
  <si>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</si>
  <si>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</si>
  <si>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</si>
  <si>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</si>
  <si>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</si>
  <si>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</si>
  <si>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</si>
  <si>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</si>
  <si>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</si>
  <si>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</si>
  <si>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</si>
  <si>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</si>
  <si>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</si>
  <si>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</si>
  <si>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</si>
  <si>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</si>
  <si>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</si>
  <si>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</si>
  <si>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</si>
  <si>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</si>
  <si>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</si>
  <si>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</si>
  <si>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</si>
  <si>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</si>
  <si>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</si>
  <si>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</si>
  <si>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</si>
  <si>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</si>
  <si>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</si>
  <si>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</si>
  <si>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</si>
  <si>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</si>
  <si>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</si>
  <si>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</si>
  <si>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</si>
  <si>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</si>
  <si>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</si>
  <si>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</si>
  <si>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</si>
  <si>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</si>
  <si>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</si>
  <si>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</si>
  <si>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</si>
  <si>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</si>
  <si>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</si>
  <si>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</si>
  <si>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</si>
  <si>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</si>
  <si>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</si>
  <si>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</si>
  <si>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</si>
  <si>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</si>
  <si>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</si>
  <si>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</si>
  <si>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</si>
  <si>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</si>
  <si>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</si>
  <si>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</si>
  <si>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</si>
  <si>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</si>
  <si>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</si>
  <si>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</si>
  <si>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</si>
  <si>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</si>
  <si>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</si>
  <si>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</si>
  <si>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</si>
  <si>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</si>
  <si>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</si>
  <si>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</si>
  <si>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</si>
  <si>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</si>
  <si>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</si>
  <si>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</si>
  <si>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</si>
  <si>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</si>
  <si>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</si>
  <si>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</si>
  <si>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</si>
  <si>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</si>
  <si>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</si>
  <si>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</si>
  <si>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</si>
  <si>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</si>
  <si>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</si>
  <si>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</si>
  <si>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</si>
  <si>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</si>
  <si>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</si>
  <si>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</si>
  <si>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</si>
  <si>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</si>
  <si>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</si>
  <si>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</si>
  <si>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</si>
  <si>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</si>
  <si>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</si>
  <si>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</si>
  <si>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</si>
  <si>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</si>
  <si>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</si>
  <si>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</si>
  <si>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</si>
  <si>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</si>
  <si>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</si>
  <si>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</si>
  <si>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</si>
  <si>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</si>
  <si>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</si>
  <si>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</si>
  <si>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</si>
  <si>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</si>
  <si>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</si>
  <si>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</si>
  <si>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</si>
  <si>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</si>
  <si>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</si>
  <si>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</si>
  <si>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</si>
  <si>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</si>
  <si>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</si>
  <si>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</si>
  <si>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</si>
  <si>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</si>
  <si>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</si>
  <si>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</si>
  <si>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</si>
  <si>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</si>
  <si>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</si>
  <si>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</si>
  <si>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</si>
  <si>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</si>
  <si>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</si>
  <si>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</si>
  <si>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</si>
  <si>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</si>
  <si>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</si>
  <si>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</si>
  <si>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</si>
  <si>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</si>
  <si>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</si>
  <si>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</si>
  <si>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</si>
  <si>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</si>
  <si>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</si>
  <si>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</si>
  <si>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</si>
  <si>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</si>
  <si>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</si>
  <si>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</si>
  <si>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</si>
  <si>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</si>
  <si>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</si>
  <si>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</si>
  <si>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</si>
  <si>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</si>
  <si>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</si>
  <si>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</si>
  <si>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</si>
  <si>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</si>
  <si>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</si>
  <si>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</si>
  <si>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</si>
  <si>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</si>
  <si>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</si>
  <si>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</si>
  <si>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</si>
  <si>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</si>
  <si>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</si>
  <si>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</si>
  <si>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</si>
  <si>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</si>
  <si>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</si>
  <si>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</si>
  <si>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</si>
  <si>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</si>
  <si>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</si>
  <si>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</si>
  <si>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</si>
  <si>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</si>
  <si>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</si>
  <si>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</si>
  <si>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</si>
  <si>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</si>
  <si>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</si>
  <si>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</si>
  <si>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</si>
  <si>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</si>
  <si>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</si>
  <si>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</si>
  <si>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</si>
  <si>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</si>
  <si>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</si>
  <si>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</si>
  <si>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</si>
  <si>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</si>
  <si>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</si>
  <si>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</si>
  <si>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</si>
  <si>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</si>
  <si>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</si>
  <si>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</si>
  <si>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</si>
  <si>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</si>
  <si>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</si>
  <si>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</si>
  <si>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</si>
  <si>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</si>
  <si>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</si>
  <si>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</si>
  <si>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</si>
  <si>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</si>
  <si>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</si>
  <si>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</si>
  <si>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</si>
  <si>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</si>
  <si>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</si>
  <si>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</si>
  <si>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</si>
  <si>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</si>
  <si>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</si>
  <si>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</si>
  <si>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</si>
  <si>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</si>
  <si>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</si>
  <si>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</si>
  <si>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</si>
  <si>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</si>
  <si>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</si>
  <si>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</si>
  <si>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</si>
  <si>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</si>
  <si>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</si>
  <si>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</si>
  <si>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</si>
  <si>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</si>
  <si>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</si>
  <si>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</si>
  <si>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</si>
  <si>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</si>
  <si>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</si>
  <si>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</si>
  <si>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</si>
  <si>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</si>
  <si>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</si>
  <si>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</si>
  <si>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</si>
  <si>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</si>
  <si>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</si>
  <si>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</si>
  <si>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</si>
  <si>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</si>
  <si>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</si>
  <si>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</si>
  <si>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</si>
  <si>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</si>
  <si>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</si>
  <si>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</si>
  <si>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</si>
  <si>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</si>
  <si>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</si>
  <si>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</si>
  <si>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</si>
  <si>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</si>
  <si>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</si>
  <si>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</si>
  <si>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</si>
  <si>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</si>
  <si>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</si>
  <si>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</si>
  <si>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</si>
  <si>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</si>
  <si>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</si>
  <si>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</si>
  <si>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</si>
  <si>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</si>
  <si>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</si>
  <si>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</si>
  <si>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</si>
  <si>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</si>
  <si>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</si>
  <si>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</si>
  <si>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</si>
  <si>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</si>
  <si>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</si>
  <si>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</si>
  <si>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</si>
  <si>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</si>
  <si>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</si>
  <si>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</si>
  <si>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</si>
  <si>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</si>
  <si>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</si>
  <si>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</si>
  <si>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</si>
  <si>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</si>
  <si>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</si>
  <si>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</si>
  <si>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</si>
  <si>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</si>
  <si>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</si>
  <si>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</si>
  <si>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</si>
  <si>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</si>
  <si>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</si>
  <si>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</si>
  <si>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</si>
  <si>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</si>
  <si>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</si>
  <si>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</si>
  <si>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</si>
  <si>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</si>
  <si>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</si>
  <si>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</si>
  <si>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</si>
  <si>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</si>
  <si>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</si>
  <si>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</si>
  <si>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</si>
  <si>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</si>
  <si>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</si>
  <si>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</si>
  <si>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</si>
  <si>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</si>
  <si>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</si>
  <si>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</si>
  <si>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</si>
  <si>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</si>
  <si>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</si>
  <si>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</si>
  <si>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</si>
  <si>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</si>
  <si>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</si>
  <si>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</si>
  <si>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</si>
  <si>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</si>
  <si>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</si>
  <si>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</si>
  <si>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</si>
  <si>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</si>
  <si>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</si>
  <si>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</si>
  <si>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</si>
  <si>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</si>
  <si>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</si>
  <si>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</si>
  <si>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</si>
  <si>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</si>
  <si>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</si>
  <si>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</si>
  <si>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</si>
  <si>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</si>
  <si>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</si>
  <si>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</si>
  <si>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</si>
  <si>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</si>
  <si>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</si>
  <si>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</si>
  <si>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</si>
  <si>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</si>
  <si>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</si>
  <si>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</si>
  <si>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</si>
  <si>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</si>
  <si>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</si>
  <si>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</si>
  <si>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</si>
  <si>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</si>
  <si>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</si>
  <si>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</si>
  <si>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</si>
  <si>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</si>
  <si>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</si>
  <si>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</si>
  <si>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</si>
  <si>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</si>
  <si>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</si>
  <si>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</si>
  <si>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</si>
  <si>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</si>
  <si>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</si>
  <si>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</si>
  <si>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</si>
  <si>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</si>
  <si>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</si>
  <si>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</si>
  <si>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</si>
  <si>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</si>
  <si>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</si>
  <si>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</si>
  <si>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</si>
  <si>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</si>
  <si>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</si>
  <si>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</si>
  <si>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</si>
  <si>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</si>
  <si>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</si>
  <si>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</si>
  <si>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</si>
  <si>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</si>
  <si>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</si>
  <si>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</si>
  <si>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</si>
  <si>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</si>
  <si>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</si>
  <si>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</si>
  <si>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</si>
  <si>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</si>
  <si>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</si>
  <si>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</si>
  <si>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</si>
  <si>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</si>
  <si>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</si>
  <si>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</si>
  <si>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</si>
  <si>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</si>
  <si>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</si>
  <si>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</si>
  <si>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</si>
  <si>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</si>
  <si>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</si>
  <si>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</si>
  <si>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</si>
  <si>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</si>
  <si>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</si>
  <si>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</si>
  <si>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</si>
  <si>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</si>
  <si>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</si>
  <si>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</si>
  <si>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</si>
  <si>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</si>
  <si>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</si>
  <si>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</si>
  <si>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</si>
  <si>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</si>
  <si>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</si>
  <si>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</si>
  <si>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</si>
  <si>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</si>
  <si>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</si>
  <si>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</si>
  <si>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</si>
  <si>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</si>
  <si>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</si>
  <si>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</si>
  <si>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</si>
  <si>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</si>
  <si>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</si>
  <si>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</si>
  <si>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</si>
  <si>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</si>
  <si>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</si>
  <si>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</si>
  <si>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</si>
  <si>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</si>
  <si>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</si>
  <si>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</si>
  <si>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</si>
  <si>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</si>
  <si>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</si>
  <si>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</si>
  <si>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</si>
  <si>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</si>
  <si>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</si>
  <si>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</si>
  <si>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</si>
  <si>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</si>
  <si>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</si>
  <si>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</si>
  <si>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</si>
  <si>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</si>
  <si>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</si>
  <si>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</si>
  <si>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</si>
  <si>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</si>
  <si>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</si>
  <si>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</si>
  <si>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</si>
  <si>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</si>
  <si>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</si>
  <si>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</si>
  <si>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</si>
  <si>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</si>
  <si>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</si>
  <si>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</si>
  <si>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</si>
  <si>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</si>
  <si>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</si>
  <si>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</si>
  <si>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</si>
  <si>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</si>
  <si>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</si>
  <si>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</si>
  <si>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</si>
  <si>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</si>
  <si>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</si>
  <si>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</si>
  <si>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</si>
  <si>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</si>
  <si>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</si>
  <si>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</si>
  <si>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</si>
  <si>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</si>
  <si>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</si>
  <si>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</si>
  <si>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</si>
  <si>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</si>
  <si>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</si>
  <si>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</si>
  <si>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</si>
  <si>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</si>
  <si>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</si>
  <si>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</si>
  <si>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</si>
  <si>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</si>
  <si>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</si>
  <si>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</si>
  <si>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</si>
  <si>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</si>
  <si>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</si>
  <si>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</si>
  <si>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</si>
  <si>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</si>
  <si>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</si>
  <si>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</si>
  <si>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</si>
  <si>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</si>
  <si>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</si>
  <si>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</si>
  <si>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</si>
  <si>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</si>
  <si>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</si>
  <si>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</si>
  <si>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</si>
  <si>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</si>
  <si>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</si>
  <si>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</si>
  <si>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</si>
  <si>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</si>
  <si>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</si>
  <si>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</si>
  <si>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</si>
  <si>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</si>
  <si>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</si>
  <si>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</si>
  <si>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</si>
  <si>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</si>
  <si>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</si>
  <si>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</si>
  <si>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</si>
  <si>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</si>
  <si>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</si>
  <si>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</si>
  <si>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</si>
  <si>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</si>
  <si>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</si>
  <si>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</si>
  <si>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</si>
  <si>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</si>
  <si>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</si>
  <si>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</si>
  <si>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</si>
  <si>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</si>
  <si>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</si>
  <si>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</si>
  <si>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</si>
  <si>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</si>
  <si>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</si>
  <si>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</si>
  <si>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</si>
  <si>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</si>
  <si>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</si>
  <si>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</si>
  <si>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</si>
  <si>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</si>
  <si>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</si>
  <si>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</si>
  <si>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</si>
  <si>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</si>
  <si>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</si>
  <si>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</si>
  <si>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</si>
  <si>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</si>
  <si>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</si>
  <si>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</si>
  <si>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</si>
  <si>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</si>
  <si>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</si>
  <si>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</si>
  <si>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</si>
  <si>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</si>
  <si>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</si>
  <si>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</si>
  <si>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</si>
  <si>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</si>
  <si>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</si>
  <si>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</si>
  <si>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</si>
  <si>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</si>
  <si>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</si>
  <si>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</si>
  <si>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</si>
  <si>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</si>
  <si>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</si>
  <si>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</si>
  <si>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</si>
  <si>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</si>
  <si>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</si>
  <si>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</si>
  <si>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</si>
  <si>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</si>
  <si>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</si>
  <si>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</si>
  <si>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</si>
  <si>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</si>
  <si>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</si>
  <si>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</si>
  <si>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</si>
  <si>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</si>
  <si>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</si>
  <si>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</si>
  <si>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</si>
  <si>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</si>
  <si>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</si>
  <si>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</si>
  <si>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</si>
  <si>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</si>
  <si>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</si>
  <si>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</si>
  <si>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</si>
  <si>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</si>
  <si>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</si>
  <si>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</si>
  <si>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</si>
  <si>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</si>
  <si>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</si>
  <si>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</si>
  <si>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</si>
  <si>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</si>
  <si>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</si>
  <si>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</si>
  <si>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</si>
  <si>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</si>
  <si>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</si>
  <si>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</si>
  <si>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</si>
  <si>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</si>
  <si>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</si>
  <si>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</si>
  <si>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</si>
  <si>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</si>
  <si>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</si>
  <si>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</si>
  <si>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</si>
  <si>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</si>
  <si>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</si>
  <si>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</si>
  <si>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</si>
  <si>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</si>
  <si>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</si>
  <si>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</si>
  <si>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</si>
  <si>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</si>
  <si>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</si>
  <si>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</si>
  <si>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</si>
  <si>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</si>
  <si>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</si>
  <si>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</si>
  <si>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</si>
  <si>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</si>
  <si>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</si>
  <si>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</si>
  <si>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</si>
  <si>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</si>
  <si>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</si>
  <si>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</si>
  <si>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</si>
  <si>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</si>
  <si>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</si>
  <si>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</si>
  <si>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</si>
  <si>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</si>
  <si>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</si>
  <si>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</si>
  <si>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</si>
  <si>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</si>
  <si>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</si>
  <si>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</si>
  <si>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</si>
  <si>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</si>
  <si>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</si>
  <si>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</si>
  <si>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</si>
  <si>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</si>
  <si>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</si>
  <si>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</si>
  <si>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</si>
  <si>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</si>
  <si>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</si>
  <si>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</si>
  <si>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</si>
  <si>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</si>
  <si>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</si>
  <si>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</si>
  <si>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</si>
  <si>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</si>
  <si>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</si>
  <si>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</si>
  <si>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</si>
  <si>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</si>
  <si>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</si>
  <si>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</si>
  <si>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</si>
  <si>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</si>
  <si>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</si>
  <si>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</si>
  <si>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</si>
  <si>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</si>
  <si>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</si>
  <si>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</si>
  <si>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</si>
  <si>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</si>
  <si>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</si>
  <si>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</si>
  <si>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</si>
  <si>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</si>
  <si>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</si>
  <si>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</si>
  <si>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</si>
  <si>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</si>
  <si>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</si>
  <si>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</si>
  <si>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</si>
  <si>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</si>
  <si>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</si>
  <si>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</si>
  <si>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</si>
  <si>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</si>
  <si>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</si>
  <si>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</si>
  <si>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</si>
  <si>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</si>
  <si>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</si>
  <si>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</si>
  <si>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</si>
  <si>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</si>
  <si>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</si>
  <si>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</si>
  <si>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</si>
  <si>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</si>
  <si>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</si>
  <si>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</si>
  <si>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</si>
  <si>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</si>
  <si>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</si>
  <si>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</si>
  <si>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</si>
  <si>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</si>
  <si>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</si>
  <si>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</si>
  <si>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</si>
  <si>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</si>
  <si>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</si>
  <si>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</si>
  <si>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</si>
  <si>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</si>
  <si>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</si>
  <si>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</si>
  <si>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</si>
  <si>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</si>
  <si>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</si>
  <si>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</si>
  <si>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</si>
  <si>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</si>
  <si>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</si>
  <si>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</si>
  <si>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</si>
  <si>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</si>
  <si>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</si>
  <si>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</si>
  <si>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</si>
  <si>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</si>
  <si>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</si>
  <si>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</si>
  <si>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</si>
  <si>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</si>
  <si>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</si>
  <si>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</si>
  <si>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</si>
  <si>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</si>
  <si>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</si>
  <si>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</si>
  <si>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</si>
  <si>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</si>
  <si>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</si>
  <si>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</si>
  <si>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</si>
  <si>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</si>
  <si>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</si>
  <si>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</si>
  <si>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</si>
  <si>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</si>
  <si>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</si>
  <si>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</si>
  <si>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</si>
  <si>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</si>
  <si>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</si>
  <si>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</si>
  <si>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</si>
  <si>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</si>
  <si>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</si>
  <si>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</si>
  <si>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</si>
  <si>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</si>
  <si>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</si>
  <si>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</si>
  <si>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</si>
  <si>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</si>
  <si>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</si>
  <si>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</si>
  <si>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</si>
  <si>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</si>
  <si>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</si>
  <si>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</si>
  <si>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</si>
  <si>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</si>
  <si>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</si>
  <si>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</si>
  <si>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</si>
  <si>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</si>
  <si>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</si>
  <si>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</si>
  <si>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</si>
  <si>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</si>
  <si>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</si>
  <si>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</si>
  <si>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</si>
  <si>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</si>
  <si>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</si>
  <si>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</si>
  <si>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</si>
  <si>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</si>
  <si>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</si>
  <si>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</si>
  <si>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</si>
  <si>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</si>
  <si>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</si>
  <si>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</si>
  <si>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</si>
  <si>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</si>
  <si>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</si>
  <si>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</si>
  <si>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</si>
  <si>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</si>
  <si>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</si>
  <si>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</si>
  <si>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</si>
  <si>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</si>
  <si>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</si>
  <si>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</si>
  <si>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</si>
  <si>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</si>
  <si>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</si>
  <si>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</si>
  <si>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</si>
  <si>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</si>
  <si>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</si>
  <si>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</si>
  <si>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</si>
  <si>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</si>
  <si>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</si>
  <si>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</si>
  <si>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</si>
  <si>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</si>
  <si>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</si>
  <si>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</si>
  <si>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</si>
  <si>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</si>
  <si>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</si>
  <si>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</si>
  <si>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</si>
  <si>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</si>
  <si>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</si>
  <si>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</si>
  <si>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</si>
  <si>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</si>
  <si>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</si>
  <si>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</si>
  <si>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</si>
  <si>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</si>
  <si>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</si>
  <si>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</si>
  <si>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</si>
  <si>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</si>
  <si>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</si>
  <si>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</si>
  <si>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</si>
  <si>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</si>
  <si>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</si>
  <si>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</si>
  <si>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</si>
  <si>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</si>
  <si>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</si>
  <si>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</si>
  <si>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</si>
  <si>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</si>
  <si>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</si>
  <si>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</si>
  <si>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</si>
  <si>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</si>
  <si>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</si>
  <si>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</si>
  <si>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</si>
  <si>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</si>
  <si>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</si>
  <si>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</si>
  <si>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</si>
  <si>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</si>
  <si>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</si>
  <si>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</si>
  <si>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</si>
  <si>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</si>
  <si>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</si>
  <si>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</si>
  <si>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</si>
  <si>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</si>
  <si>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</si>
  <si>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</si>
  <si>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</si>
  <si>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</si>
  <si>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</si>
  <si>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</si>
  <si>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</si>
  <si>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</si>
  <si>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</si>
  <si>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</si>
  <si>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</si>
  <si>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</si>
  <si>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</si>
  <si>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</si>
  <si>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</si>
  <si>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</si>
  <si>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</si>
  <si>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</si>
  <si>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</si>
  <si>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</si>
  <si>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</si>
  <si>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</si>
  <si>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</si>
  <si>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</si>
  <si>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</si>
  <si>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</si>
  <si>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</si>
  <si>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</si>
  <si>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</si>
  <si>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</si>
  <si>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</si>
  <si>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</si>
  <si>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</si>
  <si>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</si>
  <si>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</si>
  <si>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</si>
  <si>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</si>
  <si>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</si>
  <si>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</si>
  <si>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</si>
  <si>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</si>
  <si>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</si>
  <si>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</si>
  <si>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</si>
  <si>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</si>
  <si>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</si>
  <si>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</si>
  <si>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</si>
  <si>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</si>
  <si>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</si>
  <si>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</si>
  <si>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</si>
  <si>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</si>
  <si>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</si>
  <si>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</si>
  <si>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</si>
  <si>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</si>
  <si>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</si>
  <si>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</si>
  <si>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</si>
  <si>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</si>
  <si>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</si>
  <si>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</si>
  <si>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</si>
  <si>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</si>
  <si>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</si>
  <si>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</si>
  <si>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</si>
  <si>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</si>
  <si>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</si>
  <si>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</si>
  <si>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</si>
  <si>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</si>
  <si>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</si>
  <si>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</si>
  <si>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</si>
  <si>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</si>
  <si>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</si>
  <si>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</si>
  <si>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</si>
  <si>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</si>
  <si>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</si>
  <si>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</si>
  <si>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</si>
  <si>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</si>
  <si>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</si>
  <si>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</si>
  <si>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</si>
  <si>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</si>
  <si>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</si>
  <si>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</si>
  <si>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</si>
  <si>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</si>
  <si>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</si>
  <si>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</si>
  <si>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</si>
  <si>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</si>
  <si>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</si>
  <si>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</si>
  <si>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</si>
  <si>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</si>
  <si>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</si>
  <si>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</si>
  <si>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</si>
  <si>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</si>
  <si>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</si>
  <si>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</si>
  <si>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</si>
  <si>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</si>
  <si>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</si>
  <si>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</si>
  <si>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</si>
  <si>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</si>
  <si>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</si>
  <si>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</si>
  <si>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</si>
  <si>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</si>
  <si>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</si>
  <si>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</si>
  <si>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</si>
  <si>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</si>
  <si>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</si>
  <si>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</si>
  <si>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</si>
  <si>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</si>
  <si>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</si>
  <si>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</si>
  <si>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</si>
  <si>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</si>
  <si>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</si>
  <si>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</si>
  <si>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</si>
  <si>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</si>
  <si>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</si>
  <si>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</si>
  <si>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</si>
  <si>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</si>
  <si>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</si>
  <si>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</si>
  <si>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</si>
  <si>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</si>
  <si>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</si>
  <si>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</si>
  <si>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</si>
  <si>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</si>
  <si>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</si>
  <si>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</si>
  <si>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</si>
  <si>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</si>
  <si>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</si>
  <si>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</si>
  <si>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</si>
  <si>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</si>
  <si>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</si>
  <si>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</si>
  <si>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</si>
  <si>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</si>
  <si>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</si>
  <si>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</si>
  <si>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</si>
  <si>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</si>
  <si>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</si>
  <si>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</si>
  <si>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</si>
  <si>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</si>
  <si>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</si>
  <si>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</si>
  <si>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</si>
  <si>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</si>
  <si>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</si>
  <si>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</si>
  <si>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</si>
  <si>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</si>
  <si>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</si>
  <si>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</si>
  <si>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</si>
  <si>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</si>
  <si>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</si>
  <si>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</si>
  <si>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</si>
  <si>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</si>
  <si>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</si>
  <si>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</si>
  <si>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</si>
  <si>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</si>
  <si>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</si>
  <si>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</si>
  <si>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</si>
  <si>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</si>
  <si>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</si>
  <si>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</si>
  <si>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</si>
  <si>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</si>
  <si>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</si>
  <si>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</si>
  <si>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</si>
  <si>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</si>
  <si>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</si>
  <si>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</si>
  <si>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</si>
  <si>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</si>
  <si>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</si>
  <si>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</si>
  <si>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</si>
  <si>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</si>
  <si>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</si>
  <si>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</si>
  <si>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</si>
  <si>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</si>
  <si>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</si>
  <si>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</si>
  <si>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</si>
  <si>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</si>
  <si>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</si>
  <si>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</si>
  <si>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</si>
  <si>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</si>
  <si>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</si>
  <si>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</si>
  <si>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</si>
  <si>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</si>
  <si>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</si>
  <si>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</si>
  <si>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</si>
  <si>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</si>
  <si>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</si>
  <si>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</si>
  <si>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</si>
  <si>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</si>
  <si>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</si>
  <si>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</si>
  <si>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</si>
  <si>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</si>
  <si>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</si>
  <si>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</si>
  <si>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</si>
  <si>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</si>
  <si>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</si>
  <si>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</si>
  <si>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</si>
  <si>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</si>
  <si>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</si>
  <si>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</si>
  <si>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</si>
  <si>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</si>
  <si>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</si>
  <si>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</si>
  <si>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</si>
  <si>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</si>
  <si>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</si>
  <si>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</si>
  <si>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</si>
  <si>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</si>
  <si>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</si>
  <si>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</si>
  <si>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</si>
  <si>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</si>
  <si>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</si>
  <si>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</si>
  <si>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</si>
  <si>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</si>
  <si>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</si>
  <si>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</si>
  <si>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</si>
  <si>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</si>
  <si>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</si>
  <si>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</si>
  <si>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</si>
  <si>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</si>
  <si>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</si>
  <si>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</si>
  <si>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</si>
  <si>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</si>
  <si>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</si>
  <si>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</si>
  <si>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</si>
  <si>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</si>
  <si>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</si>
  <si>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</si>
  <si>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</si>
  <si>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</si>
  <si>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</si>
  <si>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</si>
  <si>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</si>
  <si>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</si>
  <si>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</si>
  <si>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</si>
  <si>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</si>
  <si>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</si>
  <si>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</si>
  <si>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</si>
  <si>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</si>
  <si>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</si>
  <si>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</si>
  <si>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</si>
  <si>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</si>
  <si>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</si>
  <si>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</si>
  <si>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</si>
  <si>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</si>
  <si>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</si>
  <si>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</si>
  <si>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</si>
  <si>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</si>
  <si>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</si>
  <si>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</si>
  <si>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</si>
  <si>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</si>
  <si>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</si>
  <si>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</si>
  <si>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</si>
  <si>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</si>
  <si>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</si>
  <si>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</si>
  <si>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</si>
  <si>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</si>
  <si>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</si>
  <si>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</si>
  <si>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</si>
  <si>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</si>
  <si>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</si>
  <si>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</si>
  <si>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</si>
  <si>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</si>
  <si>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</si>
  <si>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</si>
  <si>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</si>
  <si>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</si>
  <si>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</si>
  <si>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</si>
  <si>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</si>
  <si>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</si>
  <si>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</si>
  <si>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</si>
  <si>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</si>
  <si>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</si>
  <si>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</si>
  <si>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</si>
  <si>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</si>
  <si>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</si>
  <si>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</si>
  <si>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</si>
  <si>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</si>
  <si>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</si>
  <si>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</si>
  <si>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</si>
  <si>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</si>
  <si>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</si>
  <si>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</si>
  <si>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</si>
  <si>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</si>
  <si>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</si>
  <si>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</si>
  <si>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</si>
  <si>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</si>
  <si>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</si>
  <si>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</si>
  <si>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</si>
  <si>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</si>
  <si>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</si>
  <si>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</si>
  <si>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</si>
  <si>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</si>
  <si>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</si>
  <si>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</si>
  <si>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</si>
  <si>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</si>
  <si>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</si>
  <si>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</si>
  <si>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</si>
  <si>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</si>
  <si>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</si>
  <si>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</si>
  <si>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</si>
  <si>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</si>
  <si>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</si>
  <si>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</si>
  <si>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</si>
  <si>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</si>
  <si>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</si>
  <si>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</si>
  <si>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</si>
  <si>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</si>
  <si>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</si>
  <si>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</si>
  <si>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</si>
  <si>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</si>
  <si>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</si>
  <si>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</si>
  <si>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</si>
  <si>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</si>
  <si>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</si>
  <si>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</si>
  <si>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</si>
  <si>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</si>
  <si>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</si>
  <si>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</si>
  <si>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</si>
  <si>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</si>
  <si>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</si>
  <si>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</si>
  <si>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</si>
  <si>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</si>
  <si>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</si>
  <si>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</si>
  <si>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</si>
  <si>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</si>
  <si>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</si>
  <si>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</si>
  <si>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</si>
  <si>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</si>
  <si>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</si>
  <si>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</si>
  <si>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</si>
  <si>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</si>
  <si>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</si>
  <si>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</si>
  <si>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</si>
  <si>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</si>
  <si>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</si>
  <si>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</si>
  <si>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</si>
  <si>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</si>
  <si>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</si>
  <si>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</si>
  <si>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</si>
  <si>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</si>
  <si>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</si>
  <si>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</si>
  <si>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</si>
  <si>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</si>
  <si>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</si>
  <si>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</si>
  <si>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</si>
  <si>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</si>
  <si>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</si>
  <si>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</si>
  <si>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</si>
  <si>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</si>
  <si>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</si>
  <si>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</si>
  <si>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</si>
  <si>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</si>
  <si>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</si>
  <si>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</si>
  <si>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</si>
  <si>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</si>
  <si>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</si>
  <si>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</si>
  <si>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</si>
  <si>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</si>
  <si>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</si>
  <si>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</si>
  <si>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</si>
  <si>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</si>
  <si>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</si>
  <si>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</si>
  <si>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</si>
  <si>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</si>
  <si>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</si>
  <si>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</si>
  <si>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</si>
  <si>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</si>
  <si>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</si>
  <si>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</si>
  <si>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</si>
  <si>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</si>
  <si>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</si>
  <si>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</si>
  <si>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</si>
  <si>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</si>
  <si>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</si>
  <si>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</si>
  <si>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</si>
  <si>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</si>
  <si>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</si>
  <si>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</si>
  <si>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</si>
  <si>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</si>
  <si>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</si>
  <si>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</si>
  <si>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</si>
  <si>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</si>
  <si>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</si>
  <si>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</si>
  <si>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</si>
  <si>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</si>
  <si>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</si>
  <si>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</si>
  <si>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</si>
  <si>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</si>
  <si>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</si>
  <si>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</si>
  <si>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</si>
  <si>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</si>
  <si>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</si>
  <si>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</si>
  <si>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</si>
  <si>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</si>
  <si>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</si>
  <si>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</si>
  <si>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</si>
  <si>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</si>
  <si>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</si>
  <si>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</si>
  <si>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</si>
  <si>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</si>
  <si>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</si>
  <si>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</si>
  <si>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</si>
  <si>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</si>
  <si>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</si>
  <si>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</si>
  <si>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</si>
  <si>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</si>
  <si>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</si>
  <si>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</si>
  <si>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</si>
  <si>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</si>
  <si>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</si>
  <si>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</si>
  <si>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</si>
  <si>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</si>
  <si>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</si>
  <si>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</si>
  <si>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</si>
  <si>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</si>
  <si>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</si>
  <si>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</si>
  <si>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</si>
  <si>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</si>
  <si>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</si>
  <si>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</si>
  <si>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</si>
  <si>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</si>
  <si>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</si>
  <si>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</si>
  <si>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</si>
  <si>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</si>
  <si>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</si>
  <si>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</si>
  <si>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</si>
  <si>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</si>
  <si>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</si>
  <si>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</si>
  <si>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</si>
  <si>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</si>
  <si>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</si>
  <si>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</si>
  <si>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</si>
  <si>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</si>
  <si>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</si>
  <si>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</si>
  <si>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</si>
  <si>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</si>
  <si>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</si>
  <si>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</si>
  <si>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</si>
  <si>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</si>
  <si>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</si>
  <si>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</si>
  <si>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</si>
  <si>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</si>
  <si>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</si>
  <si>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</si>
  <si>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</si>
  <si>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</si>
  <si>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</si>
  <si>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</si>
  <si>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</si>
  <si>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</si>
  <si>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</si>
  <si>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</si>
  <si>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</si>
  <si>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</si>
  <si>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</si>
  <si>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</si>
  <si>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</si>
  <si>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</si>
  <si>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</si>
  <si>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</si>
  <si>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</si>
  <si>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</si>
  <si>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</si>
  <si>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</si>
  <si>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</si>
  <si>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</si>
  <si>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</si>
  <si>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</si>
  <si>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</si>
  <si>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</si>
  <si>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</si>
  <si>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</si>
  <si>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</si>
  <si>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</si>
  <si>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</si>
  <si>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</si>
  <si>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</si>
  <si>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</si>
  <si>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</si>
  <si>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</si>
  <si>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</si>
  <si>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</si>
  <si>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</si>
  <si>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</si>
  <si>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</si>
  <si>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</si>
  <si>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</si>
  <si>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</si>
  <si>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</si>
  <si>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</si>
  <si>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</si>
  <si>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</si>
  <si>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</si>
  <si>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</si>
  <si>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</si>
  <si>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</si>
  <si>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</si>
  <si>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</si>
  <si>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</si>
  <si>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</si>
  <si>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</si>
  <si>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</si>
  <si>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</si>
  <si>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</si>
  <si>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</si>
  <si>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</si>
  <si>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</si>
  <si>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</si>
  <si>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</si>
  <si>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</si>
  <si>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</si>
  <si>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</si>
  <si>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</si>
  <si>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</si>
  <si>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</si>
  <si>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</si>
  <si>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</si>
  <si>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</si>
  <si>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</si>
  <si>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</si>
  <si>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</si>
  <si>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</si>
  <si>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</si>
  <si>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</si>
  <si>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</si>
  <si>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</si>
  <si>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</si>
  <si>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</si>
  <si>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</si>
  <si>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</si>
  <si>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</si>
  <si>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</si>
  <si>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</si>
  <si>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</si>
  <si>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</si>
  <si>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</si>
  <si>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</si>
  <si>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</si>
  <si>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</si>
  <si>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</si>
  <si>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</si>
  <si>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</si>
  <si>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</si>
  <si>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</si>
  <si>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</si>
  <si>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</si>
  <si>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</si>
  <si>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</si>
  <si>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</si>
  <si>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</si>
  <si>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</si>
  <si>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</si>
  <si>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</si>
  <si>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</si>
  <si>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</si>
  <si>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</si>
  <si>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</si>
  <si>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</si>
  <si>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</si>
  <si>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</si>
  <si>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</si>
  <si>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</si>
  <si>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</si>
  <si>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</si>
  <si>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</si>
  <si>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</si>
  <si>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</si>
  <si>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</si>
  <si>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</si>
  <si>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</si>
  <si>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</si>
  <si>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</si>
  <si>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</si>
  <si>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</si>
  <si>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</si>
  <si>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</si>
  <si>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</si>
  <si>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</si>
  <si>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</si>
  <si>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</si>
  <si>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</si>
  <si>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</si>
  <si>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</si>
  <si>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</si>
  <si>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</si>
  <si>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</si>
  <si>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</si>
  <si>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</si>
  <si>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</si>
  <si>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</si>
  <si>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</si>
  <si>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</si>
  <si>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</si>
  <si>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</si>
  <si>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</si>
  <si>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</si>
  <si>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</si>
  <si>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</si>
  <si>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</si>
  <si>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</si>
  <si>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</si>
  <si>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</si>
  <si>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</si>
  <si>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</si>
  <si>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</si>
  <si>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</si>
  <si>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</si>
  <si>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</si>
  <si>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</si>
  <si>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</si>
  <si>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</si>
  <si>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</si>
  <si>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</si>
  <si>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</si>
  <si>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</si>
  <si>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</si>
  <si>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</si>
  <si>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</si>
  <si>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</si>
  <si>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</si>
  <si>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</si>
  <si>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</si>
  <si>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</si>
  <si>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</si>
  <si>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</si>
  <si>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</si>
  <si>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</si>
  <si>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</si>
  <si>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</si>
  <si>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</si>
  <si>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</si>
  <si>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</si>
  <si>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</si>
  <si>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</si>
  <si>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</si>
  <si>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</si>
  <si>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</si>
  <si>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</si>
  <si>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</si>
  <si>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</si>
  <si>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</si>
  <si>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</si>
  <si>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</si>
  <si>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</si>
  <si>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</si>
  <si>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</si>
  <si>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</si>
  <si>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</si>
  <si>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</si>
  <si>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</si>
  <si>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</si>
  <si>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</si>
  <si>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</si>
  <si>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</si>
  <si>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</si>
  <si>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</si>
  <si>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</si>
  <si>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</si>
  <si>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</si>
  <si>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</si>
  <si>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</si>
  <si>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</si>
  <si>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</si>
  <si>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</si>
  <si>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</si>
  <si>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</si>
  <si>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</si>
  <si>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</si>
  <si>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</si>
  <si>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</si>
  <si>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</si>
  <si>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</si>
  <si>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</si>
  <si>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</si>
  <si>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</si>
  <si>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</si>
  <si>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</si>
  <si>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</si>
  <si>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</si>
  <si>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</si>
  <si>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</si>
  <si>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</si>
  <si>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</si>
  <si>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</si>
  <si>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</si>
  <si>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</si>
  <si>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</si>
  <si>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</si>
  <si>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</si>
  <si>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</si>
  <si>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</si>
  <si>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</si>
  <si>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</si>
  <si>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</si>
  <si>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</si>
  <si>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</si>
  <si>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</si>
  <si>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</si>
  <si>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</si>
  <si>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</si>
  <si>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</si>
  <si>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</si>
  <si>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</si>
  <si>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</si>
  <si>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</si>
  <si>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</si>
  <si>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</si>
  <si>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</si>
  <si>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</si>
  <si>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</si>
  <si>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</si>
  <si>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</si>
  <si>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</si>
  <si>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</si>
  <si>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</si>
  <si>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</si>
  <si>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</si>
  <si>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</si>
  <si>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</si>
  <si>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</si>
  <si>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</si>
  <si>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</si>
  <si>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</si>
  <si>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</si>
  <si>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</si>
  <si>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</si>
  <si>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</si>
  <si>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</si>
  <si>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</si>
  <si>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</si>
  <si>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</si>
  <si>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</si>
  <si>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</si>
  <si>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</si>
  <si>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</si>
  <si>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</si>
  <si>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</si>
  <si>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</si>
  <si>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</si>
  <si>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</si>
  <si>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</si>
  <si>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</si>
  <si>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</si>
  <si>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</si>
  <si>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</si>
  <si>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</si>
  <si>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</si>
  <si>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</si>
  <si>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</si>
  <si>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</si>
  <si>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</si>
  <si>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</si>
  <si>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</si>
  <si>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</si>
  <si>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</si>
  <si>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</si>
  <si>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</si>
  <si>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</si>
  <si>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</si>
  <si>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</si>
  <si>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</si>
  <si>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</si>
  <si>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</si>
  <si>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</si>
  <si>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</si>
  <si>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</si>
  <si>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</si>
  <si>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</si>
  <si>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</si>
  <si>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</si>
  <si>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</si>
  <si>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</si>
  <si>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</si>
  <si>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</si>
  <si>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</si>
  <si>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</si>
  <si>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</si>
  <si>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</si>
  <si>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</si>
  <si>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</si>
  <si>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</si>
  <si>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</si>
  <si>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</si>
  <si>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</si>
  <si>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</si>
  <si>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</si>
  <si>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</si>
  <si>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</si>
  <si>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</si>
  <si>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</si>
  <si>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</si>
  <si>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</si>
  <si>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</si>
  <si>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</si>
  <si>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</si>
  <si>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</si>
  <si>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</si>
  <si>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</si>
  <si>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</si>
  <si>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</si>
  <si>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</si>
  <si>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</si>
  <si>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</si>
  <si>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</si>
  <si>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</si>
  <si>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</si>
  <si>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</si>
  <si>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</si>
  <si>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</si>
  <si>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</si>
  <si>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</si>
  <si>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</si>
  <si>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</si>
  <si>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</si>
  <si>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</si>
  <si>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</si>
  <si>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</si>
  <si>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</si>
  <si>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</si>
  <si>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</si>
  <si>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</si>
  <si>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</si>
  <si>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</si>
  <si>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</si>
  <si>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</si>
  <si>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</si>
  <si>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</si>
  <si>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</si>
  <si>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</si>
  <si>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</si>
  <si>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</si>
  <si>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</si>
  <si>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</si>
  <si>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</si>
  <si>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</si>
  <si>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</si>
  <si>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</si>
  <si>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</si>
  <si>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</si>
  <si>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</si>
  <si>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</si>
  <si>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</si>
  <si>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</si>
  <si>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</si>
  <si>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</si>
  <si>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</si>
  <si>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</si>
  <si>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</si>
  <si>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</si>
  <si>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</si>
  <si>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</si>
  <si>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</si>
  <si>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</si>
  <si>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</si>
  <si>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</si>
  <si>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</si>
  <si>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</si>
  <si>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</si>
  <si>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</si>
  <si>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</si>
  <si>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</si>
  <si>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</si>
  <si>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</si>
  <si>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</si>
  <si>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</si>
  <si>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</si>
  <si>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</si>
  <si>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</si>
  <si>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</si>
  <si>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</si>
  <si>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</si>
  <si>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</si>
  <si>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</si>
  <si>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</si>
  <si>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</si>
  <si>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</si>
  <si>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</si>
  <si>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</si>
  <si>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</si>
  <si>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</si>
  <si>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</si>
  <si>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</si>
  <si>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</si>
  <si>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</si>
  <si>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</si>
  <si>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</si>
  <si>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</si>
  <si>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</si>
  <si>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</si>
  <si>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</si>
  <si>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</si>
  <si>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</si>
  <si>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</si>
  <si>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</si>
  <si>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</si>
  <si>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</si>
  <si>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</si>
  <si>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</si>
  <si>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</si>
  <si>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</si>
  <si>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</si>
  <si>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</si>
  <si>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</si>
  <si>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</si>
  <si>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</si>
  <si>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</si>
  <si>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</si>
  <si>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</si>
  <si>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</si>
  <si>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</si>
  <si>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</si>
  <si>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</si>
  <si>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</si>
  <si>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</si>
  <si>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</si>
  <si>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</si>
  <si>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</si>
  <si>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</si>
  <si>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</si>
  <si>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</si>
  <si>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</si>
  <si>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</si>
  <si>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</si>
  <si>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</si>
  <si>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</si>
  <si>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</si>
  <si>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</si>
  <si>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</si>
  <si>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</si>
  <si>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</si>
  <si>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</si>
  <si>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</si>
  <si>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</si>
  <si>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</si>
  <si>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</si>
  <si>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</si>
  <si>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</si>
  <si>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</si>
  <si>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</si>
  <si>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</si>
  <si>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</si>
  <si>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</si>
  <si>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</si>
  <si>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</si>
  <si>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</si>
  <si>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</si>
  <si>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</si>
  <si>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</si>
  <si>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</si>
  <si>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</si>
  <si>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</si>
  <si>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</si>
  <si>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</si>
  <si>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</si>
  <si>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</si>
  <si>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</si>
  <si>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</si>
  <si>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</si>
  <si>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</si>
  <si>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</si>
  <si>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</si>
  <si>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</si>
  <si>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</si>
  <si>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</si>
  <si>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</si>
  <si>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</si>
  <si>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</si>
  <si>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</si>
  <si>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</si>
  <si>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</si>
  <si>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</si>
  <si>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</si>
  <si>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</si>
  <si>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</si>
  <si>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</si>
  <si>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</si>
  <si>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</si>
  <si>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</si>
  <si>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</si>
  <si>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</si>
  <si>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</si>
  <si>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</si>
  <si>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</si>
  <si>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</si>
  <si>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</si>
  <si>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</si>
  <si>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</si>
  <si>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</si>
  <si>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</si>
  <si>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</si>
  <si>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</si>
  <si>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</si>
  <si>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</si>
  <si>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</si>
  <si>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</si>
  <si>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</si>
  <si>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</si>
  <si>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</si>
  <si>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</si>
  <si>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</si>
  <si>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</si>
  <si>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</si>
  <si>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</si>
  <si>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</si>
  <si>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</si>
  <si>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</si>
  <si>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</si>
  <si>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</si>
  <si>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</si>
  <si>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</si>
  <si>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</si>
  <si>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</si>
  <si>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</si>
  <si>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</si>
  <si>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</si>
  <si>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</si>
  <si>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</si>
  <si>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</si>
  <si>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</si>
  <si>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</si>
  <si>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</si>
  <si>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</si>
  <si>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</si>
  <si>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</si>
  <si>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</si>
  <si>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</si>
  <si>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</si>
  <si>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</si>
  <si>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</si>
  <si>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</si>
  <si>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</si>
  <si>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</si>
  <si>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</si>
  <si>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</si>
  <si>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</si>
  <si>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</si>
  <si>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</si>
  <si>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</si>
  <si>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</si>
  <si>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</si>
  <si>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</si>
  <si>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</si>
  <si>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</si>
  <si>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</si>
  <si>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</si>
  <si>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</si>
  <si>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</si>
  <si>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</si>
  <si>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</si>
  <si>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</si>
  <si>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</si>
  <si>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</si>
  <si>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</si>
  <si>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</si>
  <si>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</si>
  <si>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</si>
  <si>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</si>
  <si>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</si>
  <si>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</si>
  <si>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</si>
  <si>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</si>
  <si>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</si>
  <si>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</si>
  <si>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</si>
  <si>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</si>
  <si>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</si>
  <si>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</si>
  <si>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</si>
  <si>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</si>
  <si>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</si>
  <si>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</si>
  <si>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</si>
  <si>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</si>
  <si>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</si>
  <si>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</si>
  <si>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</si>
  <si>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</si>
  <si>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</si>
  <si>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</si>
  <si>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</si>
  <si>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</si>
  <si>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</si>
  <si>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</si>
  <si>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</si>
  <si>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</si>
  <si>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</si>
  <si>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</si>
  <si>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</si>
  <si>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</si>
  <si>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</si>
  <si>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</si>
  <si>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</si>
  <si>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</si>
  <si>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</si>
  <si>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</si>
  <si>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</si>
  <si>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</si>
  <si>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</si>
  <si>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</si>
  <si>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</si>
  <si>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</si>
  <si>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</si>
  <si>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</si>
  <si>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</si>
  <si>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</si>
  <si>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</si>
  <si>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</si>
  <si>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</si>
  <si>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</si>
  <si>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</si>
  <si>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</si>
  <si>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</si>
  <si>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</si>
  <si>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</si>
  <si>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</si>
  <si>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</si>
  <si>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</si>
  <si>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</si>
  <si>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</si>
  <si>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</si>
  <si>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</si>
  <si>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</si>
  <si>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</si>
  <si>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</si>
  <si>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</si>
  <si>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</si>
  <si>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</si>
  <si>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</si>
  <si>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</si>
  <si>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</si>
  <si>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</si>
  <si>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</si>
  <si>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</si>
  <si>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</si>
  <si>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</si>
  <si>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</si>
  <si>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</si>
  <si>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</si>
  <si>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</si>
  <si>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</si>
  <si>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</si>
  <si>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</si>
  <si>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</si>
  <si>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</si>
  <si>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</si>
  <si>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</si>
  <si>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</si>
  <si>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</si>
  <si>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</si>
  <si>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</si>
  <si>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</si>
  <si>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</si>
  <si>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</si>
  <si>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</si>
  <si>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</si>
  <si>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</si>
  <si>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</si>
  <si>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</si>
  <si>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</si>
  <si>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</si>
  <si>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</si>
  <si>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</si>
  <si>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</si>
  <si>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</si>
  <si>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</si>
  <si>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</si>
  <si>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</si>
  <si>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</si>
  <si>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</si>
  <si>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</si>
  <si>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</si>
  <si>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</si>
  <si>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</si>
  <si>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</si>
  <si>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</si>
  <si>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</si>
  <si>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</si>
  <si>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</si>
  <si>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</si>
  <si>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</si>
  <si>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</si>
  <si>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</si>
  <si>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</si>
  <si>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</si>
  <si>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</si>
  <si>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</si>
  <si>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</si>
  <si>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</si>
  <si>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</si>
  <si>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</si>
  <si>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</si>
  <si>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</si>
  <si>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</si>
  <si>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</si>
  <si>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</si>
  <si>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</si>
  <si>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</si>
  <si>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</si>
  <si>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</si>
  <si>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</si>
  <si>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</si>
  <si>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</si>
  <si>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</si>
  <si>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</si>
  <si>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</si>
  <si>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</si>
  <si>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</si>
  <si>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</si>
  <si>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</si>
  <si>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</si>
  <si>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</si>
  <si>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</si>
  <si>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</si>
  <si>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</si>
  <si>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</si>
  <si>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</si>
  <si>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</si>
  <si>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</si>
  <si>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</si>
  <si>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</si>
  <si>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</si>
  <si>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</si>
  <si>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</si>
  <si>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</si>
  <si>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</si>
  <si>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</si>
  <si>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</si>
  <si>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</si>
  <si>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</si>
  <si>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</si>
  <si>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</si>
  <si>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</si>
  <si>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</si>
  <si>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</si>
  <si>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</si>
  <si>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</si>
  <si>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</si>
  <si>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</si>
  <si>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</si>
  <si>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</si>
  <si>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</si>
  <si>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</si>
  <si>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</si>
  <si>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</si>
  <si>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</si>
  <si>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</si>
  <si>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</si>
  <si>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</si>
  <si>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</si>
  <si>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</si>
  <si>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</si>
  <si>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</si>
  <si>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</si>
  <si>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</si>
  <si>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</si>
  <si>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</si>
  <si>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</si>
  <si>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</si>
  <si>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</si>
  <si>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</si>
  <si>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</si>
  <si>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</si>
  <si>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</si>
  <si>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</si>
  <si>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</si>
  <si>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</si>
  <si>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</si>
  <si>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</si>
  <si>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</si>
  <si>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</si>
  <si>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</si>
  <si>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</si>
  <si>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</si>
  <si>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</si>
  <si>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</si>
  <si>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</si>
  <si>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</si>
  <si>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</si>
  <si>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</si>
  <si>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</si>
  <si>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</si>
  <si>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</si>
  <si>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</si>
  <si>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</si>
  <si>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</si>
  <si>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</si>
  <si>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</si>
  <si>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</si>
  <si>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</si>
  <si>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</si>
  <si>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</si>
  <si>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</si>
  <si>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</si>
  <si>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</si>
  <si>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</si>
  <si>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</si>
  <si>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</si>
  <si>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</si>
  <si>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</si>
  <si>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</si>
  <si>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</si>
  <si>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</si>
  <si>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</si>
  <si>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</si>
  <si>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</si>
  <si>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</si>
  <si>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</si>
  <si>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</si>
  <si>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</si>
  <si>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</si>
  <si>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</si>
  <si>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</si>
  <si>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</si>
  <si>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</si>
  <si>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</si>
  <si>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</si>
  <si>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</si>
  <si>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</si>
  <si>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</si>
  <si>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</si>
  <si>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</si>
  <si>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</si>
  <si>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</si>
  <si>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</si>
  <si>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</si>
  <si>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</si>
  <si>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</si>
  <si>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</si>
  <si>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</si>
  <si>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</si>
  <si>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</si>
  <si>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</si>
  <si>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</si>
  <si>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</si>
  <si>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</si>
  <si>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</si>
  <si>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</si>
  <si>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</si>
  <si>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</si>
  <si>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</si>
  <si>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</si>
  <si>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</si>
  <si>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</si>
  <si>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</si>
  <si>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</si>
  <si>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</si>
  <si>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</si>
  <si>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</si>
  <si>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</si>
  <si>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</si>
  <si>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</si>
  <si>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</si>
  <si>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</si>
  <si>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</si>
  <si>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</si>
  <si>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</si>
  <si>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</si>
  <si>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</si>
  <si>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</si>
  <si>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</si>
  <si>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</si>
  <si>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</si>
  <si>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</si>
  <si>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</si>
  <si>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</si>
  <si>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</si>
  <si>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</si>
  <si>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</si>
  <si>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</si>
  <si>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</si>
  <si>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</si>
  <si>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</si>
  <si>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</si>
  <si>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</si>
  <si>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</si>
  <si>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</si>
  <si>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</si>
  <si>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</si>
  <si>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</si>
  <si>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</si>
  <si>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</si>
  <si>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</si>
  <si>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</si>
  <si>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</si>
  <si>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</si>
  <si>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</si>
  <si>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</si>
  <si>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</si>
  <si>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</si>
  <si>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</si>
  <si>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</si>
  <si>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</si>
  <si>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</si>
  <si>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</si>
  <si>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</si>
  <si>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</si>
  <si>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</si>
  <si>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</si>
  <si>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</si>
  <si>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</si>
  <si>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</si>
  <si>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</si>
  <si>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</si>
  <si>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</si>
  <si>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</si>
  <si>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</si>
  <si>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</si>
  <si>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</si>
  <si>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</si>
  <si>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</si>
  <si>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</si>
  <si>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</si>
  <si>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</si>
  <si>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</si>
  <si>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</si>
  <si>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</si>
  <si>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</si>
  <si>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</si>
  <si>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</si>
  <si>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</si>
  <si>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</si>
  <si>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</si>
  <si>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</si>
  <si>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</si>
  <si>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</si>
  <si>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</si>
  <si>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</si>
  <si>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</si>
  <si>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</si>
  <si>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</si>
  <si>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</si>
  <si>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</si>
  <si>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</si>
  <si>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</si>
  <si>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</si>
  <si>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</si>
  <si>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</si>
  <si>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</si>
  <si>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</si>
  <si>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</si>
  <si>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</si>
  <si>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</si>
  <si>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</si>
  <si>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</si>
  <si>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</si>
  <si>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</si>
  <si>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</si>
  <si>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</si>
  <si>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</si>
  <si>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</si>
  <si>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</si>
  <si>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</si>
  <si>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</si>
  <si>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</si>
  <si>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</si>
  <si>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</si>
  <si>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</si>
  <si>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</si>
  <si>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</si>
  <si>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</si>
  <si>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</si>
  <si>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</si>
  <si>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</si>
  <si>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</si>
  <si>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</si>
  <si>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</si>
  <si>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</si>
  <si>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</si>
  <si>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</si>
  <si>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</si>
  <si>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</si>
  <si>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</si>
  <si>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</si>
  <si>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</si>
  <si>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</si>
  <si>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</si>
  <si>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</si>
  <si>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</si>
  <si>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</si>
  <si>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</si>
  <si>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</si>
  <si>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</si>
  <si>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</si>
  <si>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</si>
  <si>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</si>
  <si>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</si>
  <si>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</si>
  <si>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</si>
  <si>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</si>
  <si>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</si>
  <si>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</si>
  <si>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</si>
  <si>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</si>
  <si>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</si>
  <si>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</si>
  <si>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</si>
  <si>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</si>
  <si>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</si>
  <si>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</si>
  <si>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</si>
  <si>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</si>
  <si>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</si>
  <si>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</si>
  <si>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</si>
  <si>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</si>
  <si>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</si>
  <si>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</si>
  <si>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</si>
  <si>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</si>
  <si>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</si>
  <si>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</si>
  <si>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</si>
  <si>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</si>
  <si>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</si>
  <si>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</si>
  <si>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</si>
  <si>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</si>
  <si>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</si>
  <si>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</si>
  <si>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</si>
  <si>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</si>
  <si>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</si>
  <si>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</si>
  <si>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</si>
  <si>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</si>
  <si>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</si>
  <si>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</si>
  <si>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</si>
  <si>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</si>
  <si>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</si>
  <si>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</si>
  <si>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</si>
  <si>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</si>
  <si>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</si>
  <si>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</si>
  <si>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</si>
  <si>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</si>
  <si>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</si>
  <si>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</si>
  <si>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</si>
  <si>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</si>
  <si>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</si>
  <si>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</si>
  <si>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</si>
  <si>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</si>
  <si>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</si>
  <si>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</si>
  <si>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</si>
  <si>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</si>
  <si>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</si>
  <si>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</si>
  <si>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</si>
  <si>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</si>
  <si>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</si>
  <si>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</si>
  <si>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</si>
  <si>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</si>
  <si>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</si>
  <si>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</si>
  <si>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</si>
  <si>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</si>
  <si>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</si>
  <si>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</si>
  <si>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</si>
  <si>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</si>
  <si>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</si>
  <si>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</si>
  <si>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</si>
  <si>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</si>
  <si>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</si>
  <si>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</si>
  <si>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</si>
  <si>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</si>
  <si>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</si>
  <si>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</si>
  <si>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</si>
  <si>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</si>
  <si>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</si>
  <si>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</si>
  <si>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</si>
  <si>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</si>
  <si>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</si>
  <si>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</si>
  <si>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</si>
  <si>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</si>
  <si>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</si>
  <si>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</si>
  <si>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</si>
  <si>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</si>
  <si>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</si>
  <si>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</si>
  <si>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</si>
  <si>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</si>
  <si>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</si>
  <si>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</si>
  <si>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</si>
  <si>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</si>
  <si>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</si>
  <si>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</si>
  <si>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</si>
  <si>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</si>
  <si>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</si>
  <si>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</si>
  <si>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</si>
  <si>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</si>
  <si>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</si>
  <si>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</si>
  <si>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</si>
  <si>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</si>
  <si>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</si>
  <si>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</si>
  <si>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</si>
  <si>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</si>
  <si>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</si>
  <si>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</si>
  <si>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</si>
  <si>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</si>
  <si>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</si>
  <si>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</si>
  <si>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</si>
  <si>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</si>
  <si>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</si>
  <si>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</si>
  <si>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</si>
  <si>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</si>
  <si>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</si>
  <si>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</si>
  <si>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</si>
  <si>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</si>
  <si>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</si>
  <si>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</si>
  <si>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</si>
  <si>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</si>
  <si>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</si>
  <si>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</si>
  <si>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</si>
  <si>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</si>
  <si>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</si>
  <si>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</si>
  <si>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</si>
  <si>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</si>
  <si>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</si>
  <si>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</si>
  <si>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</si>
  <si>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</si>
  <si>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</si>
  <si>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</si>
  <si>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</si>
  <si>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</si>
  <si>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</si>
  <si>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</si>
  <si>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</si>
  <si>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</si>
  <si>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</si>
  <si>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</si>
  <si>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</si>
  <si>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</si>
  <si>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</si>
  <si>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</si>
  <si>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</si>
  <si>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</si>
  <si>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</si>
  <si>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</si>
  <si>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</si>
  <si>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</si>
  <si>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</si>
  <si>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</si>
  <si>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</si>
  <si>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</si>
  <si>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</si>
  <si>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</si>
  <si>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</si>
  <si>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</si>
  <si>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</si>
  <si>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</si>
  <si>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</si>
  <si>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</si>
  <si>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</si>
  <si>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</si>
  <si>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</si>
  <si>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</si>
  <si>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</si>
  <si>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</si>
  <si>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</si>
  <si>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</si>
  <si>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</si>
  <si>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</si>
  <si>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</si>
  <si>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</si>
  <si>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</si>
  <si>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</si>
  <si>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</si>
  <si>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</si>
  <si>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</si>
  <si>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</si>
  <si>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</si>
  <si>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</si>
  <si>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</si>
  <si>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</si>
  <si>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</si>
  <si>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</si>
  <si>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</si>
  <si>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</si>
  <si>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</si>
  <si>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</si>
  <si>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</si>
  <si>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</si>
  <si>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</si>
  <si>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</si>
  <si>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</si>
  <si>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</si>
  <si>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</si>
  <si>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</si>
  <si>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</si>
  <si>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</si>
  <si>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</si>
  <si>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</si>
  <si>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</si>
  <si>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</si>
  <si>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</si>
  <si>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</si>
  <si>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</si>
  <si>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</si>
  <si>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</si>
  <si>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</si>
  <si>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</si>
  <si>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</si>
  <si>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</si>
  <si>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</si>
  <si>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</si>
  <si>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</si>
  <si>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</si>
  <si>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</si>
  <si>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</si>
  <si>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</si>
  <si>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</si>
  <si>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</si>
  <si>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</si>
  <si>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</si>
  <si>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a - pozemný hokej - bežné transfery</t>
  </si>
  <si>
    <t>202509</t>
  </si>
  <si>
    <t xml:space="preserve">Hrubé mzdy vyplatené osobám (zamestnancom) vrátane odvodov zamestnávateľa
počet fyzických osôb 1
obdobie: September </t>
  </si>
  <si>
    <t>3175107500</t>
  </si>
  <si>
    <t>FP č. 25/00086</t>
  </si>
  <si>
    <t>7181550791</t>
  </si>
  <si>
    <t>elektrická energia 09/2025</t>
  </si>
  <si>
    <t>36677281</t>
  </si>
  <si>
    <t>ZSE Energia, a.s.</t>
  </si>
  <si>
    <t>2851815984</t>
  </si>
  <si>
    <t xml:space="preserve">Úhrada FP č. 25/00088, FP č. 25/00087, mobilné služby </t>
  </si>
  <si>
    <t>35697270</t>
  </si>
  <si>
    <t>Orange Slovensko, a.s.</t>
  </si>
  <si>
    <t>3125235626</t>
  </si>
  <si>
    <t>Dan z nehnutelnosti</t>
  </si>
  <si>
    <t>Hlavne mesto SR</t>
  </si>
  <si>
    <t>Úhrada INT č. 25100101</t>
  </si>
  <si>
    <t>251071</t>
  </si>
  <si>
    <t>Úhrada INT č. 25100101 Cestovne zraz CTM dievcata 14.09.2025</t>
  </si>
  <si>
    <t>Úhrada INT č. 25100100</t>
  </si>
  <si>
    <t>251070</t>
  </si>
  <si>
    <t>Úhrada INT č. 25100100 Dialnicna znamka pre trenera trg. pozemn hokeja Nova Dubnica</t>
  </si>
  <si>
    <t>3425028597</t>
  </si>
  <si>
    <t xml:space="preserve">Úhrada FP č. 25/00085, Internet </t>
  </si>
  <si>
    <t>35680202</t>
  </si>
  <si>
    <t>SWAN, a.s.</t>
  </si>
  <si>
    <t>251062</t>
  </si>
  <si>
    <t>Úhrada INT č. 25100102, letenka pre trénera dusseldorf zahreb na ME muži</t>
  </si>
  <si>
    <t xml:space="preserve">Hebbel </t>
  </si>
  <si>
    <t>FP č. 25/00093</t>
  </si>
  <si>
    <t>5414628352</t>
  </si>
  <si>
    <t xml:space="preserve">Úhrada FP č. 25/00093, kancelárske potreby </t>
  </si>
  <si>
    <t>36562939</t>
  </si>
  <si>
    <t>Alza.sk s. r. o.</t>
  </si>
  <si>
    <t>2581000003</t>
  </si>
  <si>
    <t xml:space="preserve">Úhrada FP č. 25/00092, Príspevok klubom </t>
  </si>
  <si>
    <t>31795773</t>
  </si>
  <si>
    <t>Klub pozemného hokeja Rača</t>
  </si>
  <si>
    <t>251064</t>
  </si>
  <si>
    <t>Úhrada INT č. 25100105, Cestovné pre rozhodcu pískanie U10</t>
  </si>
  <si>
    <t>241</t>
  </si>
  <si>
    <t xml:space="preserve">Úhrada FP č. 25/00091, štartovné suda cup CTM dievčatá </t>
  </si>
  <si>
    <t>00484326</t>
  </si>
  <si>
    <t>TJ Slavia Hradec Králové, z.s.</t>
  </si>
  <si>
    <t>Úhrada PZ č. 251800004</t>
  </si>
  <si>
    <t>2064818</t>
  </si>
  <si>
    <t xml:space="preserve">Úhrada PZ č. 251800004, Prijatá zálohová faktúra od dodávateľa relia webinár </t>
  </si>
  <si>
    <t>31369308</t>
  </si>
  <si>
    <t>RELIA, spoločnosť s ručením obmedzeným</t>
  </si>
  <si>
    <t>Úhrada INT č. 25100104</t>
  </si>
  <si>
    <t>251066</t>
  </si>
  <si>
    <t xml:space="preserve">Úhrada INT č. 25100104, Preprava počas turnaja v Leverkusene turnaj príprava muži </t>
  </si>
  <si>
    <t>Airporttaxis</t>
  </si>
  <si>
    <t>251063</t>
  </si>
  <si>
    <t>Úhrada INT č. 25100109, Cestovne zraz CTM dievcata 19.10.2025</t>
  </si>
  <si>
    <t>Úhrada INT č. 25100108</t>
  </si>
  <si>
    <t>251061</t>
  </si>
  <si>
    <t>Úhrada INT č. 25100108, letenka pre trénera na zraz zreprezentácie Viena Dusseldorf 21.12.2025</t>
  </si>
  <si>
    <t>Úhrada INT č. 25100110</t>
  </si>
  <si>
    <t>251126</t>
  </si>
  <si>
    <t>Úhrada INT č. 25100110, Letenky sustredenie Leverkusen Hrac  Praha</t>
  </si>
  <si>
    <t>FP č. 25/00096</t>
  </si>
  <si>
    <t>4254607431</t>
  </si>
  <si>
    <t xml:space="preserve"> Vodné a stočné</t>
  </si>
  <si>
    <t>35850370</t>
  </si>
  <si>
    <t>Bratislavská vodárenská spoločnosť, a.s.</t>
  </si>
  <si>
    <t xml:space="preserve">FP č. 25/00095, </t>
  </si>
  <si>
    <t>20250001</t>
  </si>
  <si>
    <t xml:space="preserve"> Príspevok klubom </t>
  </si>
  <si>
    <t>37854887</t>
  </si>
  <si>
    <t>Klub pozemného hokeja HOKO Zlaté Moravce</t>
  </si>
  <si>
    <t>Úhrada INT č. 25100111</t>
  </si>
  <si>
    <t>251048</t>
  </si>
  <si>
    <t xml:space="preserve">Úhrada INT č. 25100111, prepravbné náklady pre asistenta trénera počas turnaja v Leverkusene a ME zahreb </t>
  </si>
  <si>
    <t>Úhrada INT č. 25100112</t>
  </si>
  <si>
    <t>251059</t>
  </si>
  <si>
    <t>Úhrada INT č. 25100112, Zmluva o dobrovolníctve Team manažér reperentácie</t>
  </si>
  <si>
    <t>FP č. 25/00098</t>
  </si>
  <si>
    <t>3425031377</t>
  </si>
  <si>
    <t>Úhrada FP č. 25/00098, internet mesačný poplatok</t>
  </si>
  <si>
    <t>202510</t>
  </si>
  <si>
    <t xml:space="preserve">Hrubé mzdy vyplatené osobám (zamestnancom) vrátane odvodov zamestnávateľa
počet fyzických osôb 1
obdobie: Október </t>
  </si>
  <si>
    <t>35937874</t>
  </si>
  <si>
    <t>Všeobecná zdravotná poisťovňa</t>
  </si>
  <si>
    <t>Úhrada FP č. 25/00103</t>
  </si>
  <si>
    <t>7201352454</t>
  </si>
  <si>
    <t>Úhrada FP č. 25/00103, elektrická energia 10/2025</t>
  </si>
  <si>
    <t>Úhrada FP č. 25/00102, FP č. 25/00101</t>
  </si>
  <si>
    <t>2856494609</t>
  </si>
  <si>
    <t xml:space="preserve">Úhrada FP č. 25/00102, FP č. 25/00101, mobilné služby </t>
  </si>
  <si>
    <t xml:space="preserve">Poplatok za tournaj príprava turnaj leverkusen muži </t>
  </si>
  <si>
    <t>RTHC Bayer Leverkusen e. V.</t>
  </si>
  <si>
    <t>Úhrada FP č. 25/00097</t>
  </si>
  <si>
    <t>20250002</t>
  </si>
  <si>
    <t xml:space="preserve">Úhrada FP č. 25/00097, Príspevok klubom </t>
  </si>
  <si>
    <t xml:space="preserve">Ubytovnie turnaj pragochemareprezentácia ženy </t>
  </si>
  <si>
    <t>osoba</t>
  </si>
  <si>
    <t xml:space="preserve">Príprava pragochema cup stravovanie reprezentácia ženy </t>
  </si>
  <si>
    <t>Úhrada PZ č. 251800007</t>
  </si>
  <si>
    <t>22501858</t>
  </si>
  <si>
    <t>navyšenie kapacity webu szph.sk</t>
  </si>
  <si>
    <t>36702897</t>
  </si>
  <si>
    <t>ELBIA, s. r. o.</t>
  </si>
  <si>
    <t>Úhrada FP č. 25/00107</t>
  </si>
  <si>
    <t>72025</t>
  </si>
  <si>
    <t>37917099</t>
  </si>
  <si>
    <t>Hokejový klub mládeže /HKM/ Nová Dubnica pozemný hokej</t>
  </si>
  <si>
    <t xml:space="preserve">FP č. 25/00106, </t>
  </si>
  <si>
    <t>2025491</t>
  </si>
  <si>
    <t>tričká s potlačou pre reprezentáciu</t>
  </si>
  <si>
    <t>36747599</t>
  </si>
  <si>
    <t>LB DESIGN, s.r.o.</t>
  </si>
  <si>
    <t>INT č. 25100119</t>
  </si>
  <si>
    <t>251095</t>
  </si>
  <si>
    <t xml:space="preserve">Cestovné rozhodcovský seminár </t>
  </si>
  <si>
    <t>INT č. 25100120</t>
  </si>
  <si>
    <t>251096</t>
  </si>
  <si>
    <t>FP č. 25/00104</t>
  </si>
  <si>
    <t>182025</t>
  </si>
  <si>
    <t>fyzio repre muži</t>
  </si>
  <si>
    <t>52846067</t>
  </si>
  <si>
    <t>DANEK FYZIO s. r. o.</t>
  </si>
  <si>
    <t>Úhrada INT č. 25100121</t>
  </si>
  <si>
    <t>251097</t>
  </si>
  <si>
    <t>Úhrada INT č. 25100121, Cestovne slovenska liga rozhodca 11.10 a 26.10.2025</t>
  </si>
  <si>
    <t>Úhrada INT č. 25100122</t>
  </si>
  <si>
    <t>251098</t>
  </si>
  <si>
    <t>Úhrada INT č. 25100122, cestovne turnaj Leverkusen Muzi priprava</t>
  </si>
  <si>
    <t>Úhrada INT č. 25100123</t>
  </si>
  <si>
    <t>251099</t>
  </si>
  <si>
    <t>Úhrada INT č. 25100123, Cestovne pre hracku  turnaj Suda cup ctm U15</t>
  </si>
  <si>
    <t>Úhrada INT č. 25100124</t>
  </si>
  <si>
    <t>251101</t>
  </si>
  <si>
    <t xml:space="preserve">Úhrada INT č. 25100124, Prepravné náklady na sústrdenie Bratislav a ME muži pre asistenta trénera reprezentácie mužov </t>
  </si>
  <si>
    <t>Úhrada INT č. 25100126</t>
  </si>
  <si>
    <t>251100</t>
  </si>
  <si>
    <t xml:space="preserve">Úhrada INT č. 25100126, trg pozemného hokeja nová dubnica cestovné za November </t>
  </si>
  <si>
    <t>PZ č. 251800006</t>
  </si>
  <si>
    <t>9125815686</t>
  </si>
  <si>
    <t xml:space="preserve">Úhrada PZ č. 251800006, letenky do Porta ME ženy </t>
  </si>
  <si>
    <t>35897821</t>
  </si>
  <si>
    <t>pelicantravel.com s.r.o.</t>
  </si>
  <si>
    <t>FP č. 25/00044</t>
  </si>
  <si>
    <t>4254296511</t>
  </si>
  <si>
    <t>FP č. 25/00109</t>
  </si>
  <si>
    <t>3425034131</t>
  </si>
  <si>
    <t>Úhrada FP č. 25/00109, internet mesačný poplatok</t>
  </si>
  <si>
    <t>202511</t>
  </si>
  <si>
    <t xml:space="preserve">Hrubé mzdy vyplatené osobám (zamestnancom) vrátane odvodov zamestnávateľa
počet fyzických osôb 1
obdobie: November </t>
  </si>
  <si>
    <t xml:space="preserve">Hrubé mzdy vyplatené osobám (zamestnancom) vrátane odvodov zamestnávateľa
počet fyzických osôb 1
obdobie: November  </t>
  </si>
  <si>
    <t>FP č. 25/00118,</t>
  </si>
  <si>
    <t>2581000004</t>
  </si>
  <si>
    <t xml:space="preserve">Úhrada FP č. 25/00118, Uhrada štartovného turnaj Pragochema repreuzentácia ženy </t>
  </si>
  <si>
    <t>Úhrada FP č. 25/00111</t>
  </si>
  <si>
    <t>8125064962</t>
  </si>
  <si>
    <t>Úhrada FP č. 25/00111, Letenky Porto</t>
  </si>
  <si>
    <t>Úhrada FP č. 25/00114</t>
  </si>
  <si>
    <t>10250424</t>
  </si>
  <si>
    <t>35862289</t>
  </si>
  <si>
    <t>DOM ŠPORTU, s.r.o.</t>
  </si>
  <si>
    <t>INTč. 25100131</t>
  </si>
  <si>
    <t>251102</t>
  </si>
  <si>
    <t>trg pozemneho hokeja Nova Dubnica November, cestovné</t>
  </si>
  <si>
    <t>Úhrada INT č. 25100133</t>
  </si>
  <si>
    <t>251103</t>
  </si>
  <si>
    <t>Úhrada INT č. 25100133, Cestovne na zraz odchod na suda cup 07-09.11.2025</t>
  </si>
  <si>
    <t>Úhrada INT č. 25100129,</t>
  </si>
  <si>
    <t>251111</t>
  </si>
  <si>
    <t>Úhrada INT č. 25100129, Cestovne zraz CTM U15 15.11.2025</t>
  </si>
  <si>
    <t>Úhrada FP č. 25/00121</t>
  </si>
  <si>
    <t>2581000005</t>
  </si>
  <si>
    <t xml:space="preserve">Úhrada FP č. 25/00121, Prenájom telocvične ZŠ Tbiliská, príspevok klubom doúčtovanie </t>
  </si>
  <si>
    <t>56822</t>
  </si>
  <si>
    <t>ubytovanie trénerov počas sústredenia mužov 21-22.12.2025</t>
  </si>
  <si>
    <t>Hotel set, s.r.o</t>
  </si>
  <si>
    <t>Úhrada FP č. 25/00119</t>
  </si>
  <si>
    <t>252000342</t>
  </si>
  <si>
    <t xml:space="preserve">Úhrada FP č. 25/00119, Ubytovanie ME U21 porto </t>
  </si>
  <si>
    <t>Agencia Valpi</t>
  </si>
  <si>
    <t>FP25/00029</t>
  </si>
  <si>
    <t>2581000001</t>
  </si>
  <si>
    <t>Príspevok klubom</t>
  </si>
  <si>
    <t>FP č. 25/00067</t>
  </si>
  <si>
    <t>202501</t>
  </si>
  <si>
    <t>52856071</t>
  </si>
  <si>
    <t>Hokejová Akadémia Šenkvice</t>
  </si>
  <si>
    <t>Hrvatski hokejski savez</t>
  </si>
  <si>
    <t>FP 25/00111</t>
  </si>
  <si>
    <t>elektrická energia 12/2025</t>
  </si>
  <si>
    <t>FP25/00122</t>
  </si>
  <si>
    <t>25VF00107</t>
  </si>
  <si>
    <t>29.01.2026</t>
  </si>
  <si>
    <t xml:space="preserve">Preprava na turnaj CTM dievčatá suda cup hradec králove </t>
  </si>
  <si>
    <t>Bus4you</t>
  </si>
  <si>
    <t>a - pozemný hokej - kapitálové transfery</t>
  </si>
  <si>
    <t xml:space="preserve">sústredenie  reprezentácia ženy platba za ubytovanie a stravu </t>
  </si>
  <si>
    <t xml:space="preserve">X-bionic </t>
  </si>
  <si>
    <t xml:space="preserve">elektrická energia </t>
  </si>
  <si>
    <t>ID</t>
  </si>
  <si>
    <t>ubytovanie ME ženy porto</t>
  </si>
  <si>
    <t>doplatok za batožinu ME ženy porto</t>
  </si>
  <si>
    <t xml:space="preserve">Hrubé mzdy vyplatené osobám (zamestnancom) vrátane odvodov zamestnávateľa
počet fyzických osôb 1
obdobie: December   </t>
  </si>
  <si>
    <t xml:space="preserve">Hrubé mzdy vyplatené osobám (zamestnancom) vrátane odvodov zamestnávateľa
počet fyzických osôb 1
obdobie: December  </t>
  </si>
  <si>
    <t>Prenájom telocvične na zápasy slovenskej ligy</t>
  </si>
  <si>
    <t>zmluva</t>
  </si>
  <si>
    <t>nájomné 1Q2026</t>
  </si>
  <si>
    <t>02.02.2026</t>
  </si>
  <si>
    <t xml:space="preserve">Fyzio ME ženy </t>
  </si>
  <si>
    <t xml:space="preserve">Martin Blinkova </t>
  </si>
  <si>
    <t>03.02.2026</t>
  </si>
  <si>
    <t xml:space="preserve">Fyzio počas ME muži odmena </t>
  </si>
  <si>
    <t>INT 25100140</t>
  </si>
  <si>
    <t xml:space="preserve">prepravné náklady pre trénera reprezetácie žien tréningový kemp december </t>
  </si>
  <si>
    <t xml:space="preserve">Cestovné náklady rozhodca na ME a slovenská liga </t>
  </si>
  <si>
    <t>05.02.2026</t>
  </si>
  <si>
    <t>odmena trénera reprezentácie muži</t>
  </si>
  <si>
    <t xml:space="preserve">Preprava na swechat reprezentácia na ME porto </t>
  </si>
  <si>
    <t>24.02.2026</t>
  </si>
  <si>
    <t>prepravné náklady pre hráča trg kemp a ME muži</t>
  </si>
  <si>
    <t>POKL 02/12</t>
  </si>
  <si>
    <t>25.02.2026</t>
  </si>
  <si>
    <t xml:space="preserve">Zmluva o dobrovolníctve asistent tréner žien </t>
  </si>
  <si>
    <t>Pokl 02/13</t>
  </si>
  <si>
    <t>Zmluva o dobrovolníctve asistent tréner Team manažér žien</t>
  </si>
  <si>
    <t>06.03.2026</t>
  </si>
  <si>
    <t xml:space="preserve">Poplatok za komunálny odpad </t>
  </si>
  <si>
    <t>10.03.2026</t>
  </si>
  <si>
    <t>odmena trénera reprezentácie žien</t>
  </si>
  <si>
    <t>20.03.2026</t>
  </si>
  <si>
    <t xml:space="preserve">Prenájom telocvične na zápasy slovenskej ligy </t>
  </si>
  <si>
    <t xml:space="preserve">Odmena asistenta trénera reprezentácie mužov </t>
  </si>
  <si>
    <t xml:space="preserve">osoba </t>
  </si>
  <si>
    <t>02.03.2026</t>
  </si>
  <si>
    <t xml:space="preserve">Príspevok klubom Refakturácia nákladov na turnaj U16 </t>
  </si>
  <si>
    <t>23.02.2026</t>
  </si>
  <si>
    <t xml:space="preserve">Nákup hokejok a vybavenia pre trénerov </t>
  </si>
  <si>
    <t>Balling Hockey. Spanielsko</t>
  </si>
  <si>
    <t>09.02.2026</t>
  </si>
  <si>
    <t xml:space="preserve">Hrubé mzdy vyplatené osobám (zamestnancom) vrátane odvodov zamestnávateľa
počet fyzických osôb 1
obdobie: Január   </t>
  </si>
  <si>
    <t xml:space="preserve">Hrubé mzdy vyplatené osobám (zamestnancom) vrátane odvodov zamestnávateľa
počet fyzických osôb 1
obdobie: Január </t>
  </si>
  <si>
    <t xml:space="preserve">Hrubé mzdy vyplatené osobám (zamestnancom) vrátane odvodov zamestnávateľa
počet fyzických osôb 1
obdobie: Február   </t>
  </si>
  <si>
    <t xml:space="preserve">Hrubé mzdy vyplatené osobám (zamestnancom) vrátane odvodov zamestnávateľa
počet fyzických osôb 1
obdobie: Február    </t>
  </si>
  <si>
    <t>Zmluva o dobrovolníctve assitent tréner reprzentácie U18</t>
  </si>
  <si>
    <t>Úhrada FP č. 25/00114, prenájom haly na zaápasy slovenskej ligy deti a mládež</t>
  </si>
  <si>
    <t>prenájom telocvične na zápasy slovnskej ligy deti a mládež</t>
  </si>
  <si>
    <t>prenájom telocvične na zápasy slovenskej ligy pre deti a mládež</t>
  </si>
  <si>
    <t xml:space="preserve">Pracovná cesta
Názov Majstrovstvá európy 
Termín 07-11.01.2026
Miesto - mesto a štát Záhreb
Spôsob dopravy: autom
Počet všetkých osôb na pracovnej ceste: 18
z toho:
- športovci: 12
- tréneri  + fyzioterapeut + masér +team manažér ): 6
- Platba za ubytovanie a stravu </t>
  </si>
  <si>
    <t>001/01/01</t>
  </si>
  <si>
    <t>PF26/003</t>
  </si>
  <si>
    <t>Kontaktná osoba zodpovedná za vyplnený formulár
meno a priezvisko: Matej Boho
e-mail: szph@szph.sk
tel. kontakt (mobil): 0918 555 519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</si>
</sst>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168" val="15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59"/>
      <c r="D1" s="359"/>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1674</v>
      </c>
      <c r="C6" s="205"/>
      <c r="D6" s="205"/>
    </row>
    <row r="7" spans="1:4" s="18" customFormat="1" ht="15" customHeight="1" x14ac:dyDescent="0.25">
      <c r="A7" s="294"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4" t="s">
        <v>1331</v>
      </c>
      <c r="C10" s="205"/>
      <c r="D10" s="205"/>
    </row>
    <row r="11" spans="1:4" s="18" customFormat="1" ht="42.75" customHeight="1" x14ac:dyDescent="0.25">
      <c r="A11" s="294" t="s">
        <v>1332</v>
      </c>
      <c r="C11" s="205"/>
      <c r="D11" s="205"/>
    </row>
    <row r="12" spans="1:4" s="18" customFormat="1" ht="20.399999999999999" customHeight="1" x14ac:dyDescent="0.25">
      <c r="A12" s="302" t="s">
        <v>1351</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60"/>
      <c r="D21" s="360"/>
    </row>
    <row r="22" spans="1:4" x14ac:dyDescent="0.25">
      <c r="C22" s="361"/>
      <c r="D22" s="360"/>
    </row>
    <row r="23" spans="1:4" ht="66" x14ac:dyDescent="0.25">
      <c r="A23" s="23" t="s">
        <v>1352</v>
      </c>
      <c r="C23" s="255"/>
      <c r="D23" s="256"/>
    </row>
    <row r="24" spans="1:4" ht="12.75" customHeight="1" x14ac:dyDescent="0.25">
      <c r="C24" s="357"/>
      <c r="D24" s="358"/>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1333</v>
      </c>
    </row>
    <row r="32" spans="1:4" ht="12.6" customHeight="1" x14ac:dyDescent="0.25"/>
    <row r="33" spans="1:3" ht="15.75" customHeight="1" x14ac:dyDescent="0.25">
      <c r="A33" s="19" t="s">
        <v>1334</v>
      </c>
    </row>
    <row r="34" spans="1:3" ht="12.6" customHeight="1" x14ac:dyDescent="0.25"/>
    <row r="35" spans="1:3" ht="52.8" x14ac:dyDescent="0.25">
      <c r="A35" s="19" t="s">
        <v>1336</v>
      </c>
    </row>
    <row r="36" spans="1:3" ht="12" customHeight="1" x14ac:dyDescent="0.25"/>
    <row r="37" spans="1:3" ht="26.4" x14ac:dyDescent="0.25">
      <c r="A37" s="271" t="s">
        <v>1335</v>
      </c>
    </row>
    <row r="39" spans="1:3" ht="79.2" x14ac:dyDescent="0.25">
      <c r="A39" s="23" t="s">
        <v>1337</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1338</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1339</v>
      </c>
    </row>
    <row r="49" spans="1:1" ht="12" customHeight="1" x14ac:dyDescent="0.25"/>
    <row r="50" spans="1:1" ht="39.6" x14ac:dyDescent="0.25">
      <c r="A50" s="19" t="s">
        <v>1340</v>
      </c>
    </row>
    <row r="51" spans="1:1" ht="12.75" customHeight="1" x14ac:dyDescent="0.25"/>
    <row r="52" spans="1:1" ht="79.2" x14ac:dyDescent="0.25">
      <c r="A52" s="19" t="s">
        <v>1341</v>
      </c>
    </row>
    <row r="53" spans="1:1" ht="12.75" customHeight="1" x14ac:dyDescent="0.25"/>
    <row r="54" spans="1:1" ht="39.6" x14ac:dyDescent="0.25">
      <c r="A54" s="19" t="s">
        <v>1342</v>
      </c>
    </row>
    <row r="56" spans="1:1" x14ac:dyDescent="0.25">
      <c r="A56" s="19" t="s">
        <v>16</v>
      </c>
    </row>
    <row r="58" spans="1:1" x14ac:dyDescent="0.25">
      <c r="A58" s="19" t="s">
        <v>17</v>
      </c>
    </row>
    <row r="60" spans="1:1" ht="121.8" customHeight="1" x14ac:dyDescent="0.25">
      <c r="A60" s="23" t="s">
        <v>1343</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1344</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1362</v>
      </c>
    </row>
    <row r="73" spans="1:1" ht="39.6" x14ac:dyDescent="0.25">
      <c r="A73" s="23" t="s">
        <v>1363</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1353</v>
      </c>
    </row>
    <row r="96" spans="1:2" x14ac:dyDescent="0.25">
      <c r="A96" s="23"/>
    </row>
    <row r="97" spans="1:4" x14ac:dyDescent="0.25">
      <c r="A97" s="260" t="s">
        <v>40</v>
      </c>
    </row>
    <row r="98" spans="1:4" ht="68.400000000000006" customHeight="1" x14ac:dyDescent="0.25">
      <c r="A98" s="23" t="s">
        <v>1354</v>
      </c>
    </row>
    <row r="99" spans="1:4" x14ac:dyDescent="0.25">
      <c r="A99" s="23"/>
    </row>
    <row r="100" spans="1:4" x14ac:dyDescent="0.25">
      <c r="A100" s="260" t="s">
        <v>41</v>
      </c>
    </row>
    <row r="101" spans="1:4" ht="79.2" x14ac:dyDescent="0.25">
      <c r="A101" s="23" t="s">
        <v>1355</v>
      </c>
    </row>
    <row r="102" spans="1:4" x14ac:dyDescent="0.25">
      <c r="A102" s="23"/>
    </row>
    <row r="103" spans="1:4" x14ac:dyDescent="0.25">
      <c r="A103" s="295" t="s">
        <v>42</v>
      </c>
    </row>
    <row r="104" spans="1:4" ht="52.8" x14ac:dyDescent="0.25">
      <c r="A104" s="23" t="s">
        <v>1356</v>
      </c>
    </row>
    <row r="105" spans="1:4" x14ac:dyDescent="0.25">
      <c r="A105" s="23"/>
      <c r="B105" s="20" t="s">
        <v>43</v>
      </c>
    </row>
    <row r="106" spans="1:4" x14ac:dyDescent="0.25">
      <c r="A106" s="260" t="s">
        <v>44</v>
      </c>
    </row>
    <row r="107" spans="1:4" ht="71.25" customHeight="1" x14ac:dyDescent="0.25">
      <c r="A107" s="19" t="s">
        <v>1357</v>
      </c>
    </row>
    <row r="108" spans="1:4" ht="39.6" x14ac:dyDescent="0.25">
      <c r="A108" s="19" t="s">
        <v>1347</v>
      </c>
    </row>
    <row r="109" spans="1:4" ht="26.4" x14ac:dyDescent="0.25">
      <c r="A109" s="19" t="s">
        <v>45</v>
      </c>
    </row>
    <row r="110" spans="1:4" ht="10.5" customHeight="1" x14ac:dyDescent="0.25">
      <c r="D110" s="20" t="s">
        <v>43</v>
      </c>
    </row>
    <row r="111" spans="1:4" ht="99.75" customHeight="1" x14ac:dyDescent="0.25">
      <c r="A111" s="23" t="s">
        <v>1346</v>
      </c>
    </row>
    <row r="112" spans="1:4" ht="26.4" x14ac:dyDescent="0.25">
      <c r="A112" s="19" t="s">
        <v>1345</v>
      </c>
    </row>
    <row r="114" spans="1:2" ht="184.8" x14ac:dyDescent="0.25">
      <c r="A114" s="23" t="s">
        <v>1358</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1359</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1348</v>
      </c>
    </row>
    <row r="133" spans="1:1" ht="61.5" customHeight="1" x14ac:dyDescent="0.25">
      <c r="A133" s="301" t="s">
        <v>1360</v>
      </c>
    </row>
    <row r="134" spans="1:1" x14ac:dyDescent="0.25">
      <c r="A134" s="260" t="s">
        <v>1361</v>
      </c>
    </row>
    <row r="135" spans="1:1" ht="105.6" x14ac:dyDescent="0.25">
      <c r="A135" s="301" t="s">
        <v>1349</v>
      </c>
    </row>
    <row r="136" spans="1:1" x14ac:dyDescent="0.25">
      <c r="A136"/>
    </row>
    <row r="137" spans="1:1" ht="71.55" customHeight="1" x14ac:dyDescent="0.25">
      <c r="A137" s="300"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Slovenský zväz pozemného hokeja, Jurkovičova 5, Bratislava, 831 06</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5">
      <c r="A14" s="139" t="s">
        <v>1266</v>
      </c>
      <c r="B14" s="385" t="s">
        <v>1284</v>
      </c>
      <c r="C14" s="386"/>
      <c r="F14" s="311"/>
      <c r="N14" s="137" t="str">
        <f t="shared" si="0"/>
        <v xml:space="preserve">n - </v>
      </c>
      <c r="O14" s="137" t="s">
        <v>364</v>
      </c>
    </row>
    <row r="15" spans="1:16" ht="34.35" customHeight="1" x14ac:dyDescent="0.25">
      <c r="A15" s="139" t="s">
        <v>1285</v>
      </c>
      <c r="B15" s="385"/>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 customHeight="1" x14ac:dyDescent="0.25">
      <c r="A17" s="139" t="s">
        <v>1272</v>
      </c>
      <c r="B17" s="142">
        <f>F9</f>
        <v>0</v>
      </c>
      <c r="C17" s="137"/>
      <c r="F17" s="388"/>
      <c r="N17" s="137" t="str">
        <f t="shared" si="0"/>
        <v xml:space="preserve">q - </v>
      </c>
      <c r="O17" s="137" t="s">
        <v>367</v>
      </c>
    </row>
    <row r="18" spans="1:16" ht="15.6" thickBot="1" x14ac:dyDescent="0.3">
      <c r="B18" s="193" t="s">
        <v>1286</v>
      </c>
      <c r="C18" s="194">
        <v>31</v>
      </c>
      <c r="N18" s="137" t="str">
        <f t="shared" si="0"/>
        <v xml:space="preserve">r - </v>
      </c>
      <c r="O18" s="137" t="s">
        <v>368</v>
      </c>
    </row>
    <row r="19" spans="1:16" x14ac:dyDescent="0.25">
      <c r="B19" s="193" t="s">
        <v>1274</v>
      </c>
      <c r="C19" s="142" t="str">
        <f>Spolu!C4</f>
        <v>31751075</v>
      </c>
      <c r="F19" s="145" t="s">
        <v>1270</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1275</v>
      </c>
      <c r="G21" s="284">
        <v>421947749446</v>
      </c>
      <c r="H21" s="148"/>
      <c r="N21" s="137" t="str">
        <f>O21&amp;" - "&amp;P21</f>
        <v>026 01 - Šport pre všetkých, školský a univerzitný šport</v>
      </c>
      <c r="O21" s="137" t="s">
        <v>317</v>
      </c>
      <c r="P21" s="137" t="s">
        <v>318</v>
      </c>
    </row>
    <row r="22" spans="1:16" x14ac:dyDescent="0.25">
      <c r="A22" s="137"/>
      <c r="B22" s="137"/>
      <c r="F22" s="147" t="s">
        <v>1276</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1289</v>
      </c>
    </row>
    <row r="2" spans="1:2" ht="30" customHeight="1" x14ac:dyDescent="0.25">
      <c r="A2" s="389" t="s">
        <v>1290</v>
      </c>
      <c r="B2" s="389"/>
    </row>
    <row r="3" spans="1:2"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49"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62" t="s">
        <v>57</v>
      </c>
      <c r="B1" s="362"/>
      <c r="C1" s="362"/>
      <c r="D1" s="362"/>
      <c r="E1" s="362"/>
      <c r="F1" s="362"/>
      <c r="G1" s="362"/>
      <c r="H1" s="362"/>
      <c r="I1" s="52"/>
      <c r="J1" s="37"/>
    </row>
    <row r="2" spans="1:11" ht="15.6" x14ac:dyDescent="0.3">
      <c r="A2" s="368" t="s">
        <v>58</v>
      </c>
      <c r="B2" s="368"/>
      <c r="C2" s="368"/>
      <c r="D2" s="368"/>
      <c r="E2" s="368"/>
      <c r="F2" s="368"/>
      <c r="G2" s="368"/>
      <c r="H2" s="366" t="str">
        <f>+Doklady!I100</f>
        <v>V4</v>
      </c>
      <c r="I2" s="366"/>
    </row>
    <row r="3" spans="1:11" ht="13.8" x14ac:dyDescent="0.25">
      <c r="A3" s="40"/>
      <c r="B3" s="40"/>
      <c r="C3" s="40"/>
      <c r="D3" s="40"/>
      <c r="E3" s="40"/>
      <c r="F3" s="40"/>
      <c r="G3" s="40"/>
      <c r="H3" s="367">
        <f>+Doklady!I101</f>
        <v>45961</v>
      </c>
      <c r="I3" s="367"/>
    </row>
    <row r="4" spans="1:11" ht="15.75" customHeight="1" x14ac:dyDescent="0.25">
      <c r="A4" s="41" t="s">
        <v>59</v>
      </c>
      <c r="B4" s="363" t="s">
        <v>60</v>
      </c>
      <c r="C4" s="364"/>
      <c r="D4" s="364"/>
      <c r="E4" s="365"/>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71" t="s">
        <v>311</v>
      </c>
      <c r="B1" s="372"/>
      <c r="C1" s="174">
        <v>45688</v>
      </c>
      <c r="D1" s="26"/>
      <c r="G1" s="252">
        <v>45688</v>
      </c>
    </row>
    <row r="2" spans="1:7" ht="13.8" x14ac:dyDescent="0.25">
      <c r="A2" s="28"/>
      <c r="B2" s="28"/>
      <c r="G2" s="252">
        <v>45716</v>
      </c>
    </row>
    <row r="3" spans="1:7" ht="13.8" x14ac:dyDescent="0.25">
      <c r="A3" s="30" t="s">
        <v>312</v>
      </c>
      <c r="B3" s="369" t="str">
        <f>INDEX(Adr!B:B,Doklady!B102+1)</f>
        <v>Slovenský zväz pozemného hokeja</v>
      </c>
      <c r="C3" s="369"/>
      <c r="D3" s="369"/>
      <c r="G3" s="252">
        <v>45747</v>
      </c>
    </row>
    <row r="4" spans="1:7" ht="13.8" x14ac:dyDescent="0.25">
      <c r="A4" s="30" t="s">
        <v>313</v>
      </c>
      <c r="B4" s="29" t="str">
        <f>RIGHT("0000"&amp;INDEX(Adr!A:A,Doklady!B102+1),8)</f>
        <v>31751075</v>
      </c>
      <c r="G4" s="252">
        <v>45777</v>
      </c>
    </row>
    <row r="5" spans="1:7" ht="13.8" x14ac:dyDescent="0.25">
      <c r="A5" s="30" t="s">
        <v>314</v>
      </c>
      <c r="B5" s="29" t="str">
        <f>INDEX(Adr!D:D,Doklady!B102+1)&amp;", "&amp;INDEX(Adr!E:E,Doklady!B102+1)</f>
        <v>Jurkovičova 5,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93075</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93075</v>
      </c>
      <c r="G15" s="252"/>
    </row>
    <row r="16" spans="1:7" ht="13.8" x14ac:dyDescent="0.25">
      <c r="G16" s="252"/>
    </row>
    <row r="17" spans="1:5" ht="72" customHeight="1" x14ac:dyDescent="0.25">
      <c r="A17" s="370" t="s">
        <v>328</v>
      </c>
      <c r="B17" s="370"/>
      <c r="C17" s="370"/>
      <c r="D17" s="370"/>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pageSetUpPr fitToPage="1"/>
  </sheetPr>
  <dimension ref="A1:Z145"/>
  <sheetViews>
    <sheetView tabSelected="1" topLeftCell="A45" zoomScale="130" zoomScaleNormal="130" workbookViewId="0">
      <selection activeCell="B141" sqref="B141"/>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45" t="s">
        <v>329</v>
      </c>
      <c r="B1" s="345"/>
      <c r="C1" s="345"/>
      <c r="D1" s="345"/>
      <c r="E1" s="345"/>
      <c r="F1" s="345"/>
      <c r="G1" s="345"/>
      <c r="H1" s="345"/>
      <c r="I1" s="345"/>
    </row>
    <row r="2" spans="1:26" ht="7.5" customHeight="1" x14ac:dyDescent="0.2">
      <c r="C2" s="8"/>
      <c r="D2" s="8"/>
      <c r="E2" s="8"/>
      <c r="F2" s="8"/>
      <c r="G2" s="8"/>
      <c r="H2" s="8"/>
      <c r="I2" s="8"/>
    </row>
    <row r="3" spans="1:26" s="9" customFormat="1" ht="26.1" customHeight="1" x14ac:dyDescent="0.25">
      <c r="B3" s="160" t="s">
        <v>59</v>
      </c>
      <c r="C3" s="346" t="str">
        <f>INDEX(Adr!B2:B242,Doklady!B102)</f>
        <v>Slovenský zväz pozemného hokeja</v>
      </c>
      <c r="D3" s="346"/>
      <c r="E3" s="346"/>
      <c r="F3" s="346"/>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INDEX(Adr!A2:A242,Doklady!B102)</f>
        <v>31751075</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INDEX(Adr!D2:D242,Doklady!B102)&amp;", "&amp;INDEX(Adr!E2:E242,Doklady!B102)&amp;", "&amp;INDEX(Adr!F2:F242,Doklady!B102)</f>
        <v>Jurkovičova 5, Bratislava, 831 06</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47" t="s">
        <v>334</v>
      </c>
      <c r="F9" s="348"/>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1">
        <f>SUMIF(K:K,A10,I:I)</f>
        <v>0</v>
      </c>
      <c r="F10" s="342"/>
      <c r="L10" s="120" t="s">
        <v>335</v>
      </c>
      <c r="M10" s="118"/>
      <c r="N10" s="118"/>
      <c r="O10" s="118"/>
      <c r="P10" s="118"/>
      <c r="Q10" s="118"/>
      <c r="R10" s="118"/>
      <c r="S10" s="118"/>
    </row>
    <row r="11" spans="1:26" ht="17.399999999999999" x14ac:dyDescent="0.3">
      <c r="A11" s="69" t="s">
        <v>319</v>
      </c>
      <c r="B11" s="70" t="s">
        <v>320</v>
      </c>
      <c r="C11" s="126">
        <f>SUMIF(FP!J:J,Doklady!$B$1&amp;A11,FP!D:D)</f>
        <v>93075</v>
      </c>
      <c r="D11" s="126">
        <f>+C11-E11</f>
        <v>93075.000000000015</v>
      </c>
      <c r="E11" s="349">
        <f>+I39-I42+I44-I47</f>
        <v>-1.4551915228366852E-11</v>
      </c>
      <c r="F11" s="350"/>
      <c r="J11" s="176"/>
      <c r="L11" s="161" t="str">
        <f>L41</f>
        <v>a - pozemný hokej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41">
        <f>SUMIF(K:K,A12,I:I)</f>
        <v>0</v>
      </c>
      <c r="F12" s="342"/>
      <c r="J12" s="177"/>
      <c r="L12" s="161" t="str">
        <f>L42</f>
        <v>a - pozemný hokej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41">
        <f>SUMIF(K:K,A13,I:I)</f>
        <v>0</v>
      </c>
      <c r="F13" s="342"/>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1">
        <f>SUMIF(K:K,A14,I:I)</f>
        <v>0</v>
      </c>
      <c r="F14" s="352"/>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33" t="s">
        <v>337</v>
      </c>
      <c r="C16" s="334"/>
      <c r="D16" s="334"/>
      <c r="E16" s="334"/>
      <c r="F16" s="334"/>
      <c r="G16" s="334"/>
      <c r="H16" s="33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36" t="s">
        <v>340</v>
      </c>
      <c r="C17" s="336"/>
      <c r="D17" s="336"/>
      <c r="E17" s="336"/>
      <c r="F17" s="336"/>
      <c r="G17" s="336"/>
      <c r="H17" s="336"/>
      <c r="I17" s="73">
        <f>SUMIF(FP!I:I,Doklady!$B$1&amp;A17,FP!D:D)</f>
        <v>93075</v>
      </c>
      <c r="T17" s="86"/>
    </row>
    <row r="18" spans="1:20" x14ac:dyDescent="0.2">
      <c r="A18" s="135" t="s">
        <v>341</v>
      </c>
      <c r="B18" s="336" t="s">
        <v>342</v>
      </c>
      <c r="C18" s="336"/>
      <c r="D18" s="336"/>
      <c r="E18" s="336"/>
      <c r="F18" s="336"/>
      <c r="G18" s="336"/>
      <c r="H18" s="336"/>
      <c r="I18" s="73">
        <f>SUMIF(FP!I:I,Doklady!$B$1&amp;A18,FP!D:D)</f>
        <v>0</v>
      </c>
    </row>
    <row r="19" spans="1:20" x14ac:dyDescent="0.2">
      <c r="A19" s="115" t="s">
        <v>343</v>
      </c>
      <c r="B19" s="336" t="s">
        <v>344</v>
      </c>
      <c r="C19" s="336"/>
      <c r="D19" s="336"/>
      <c r="E19" s="336"/>
      <c r="F19" s="336"/>
      <c r="G19" s="336"/>
      <c r="H19" s="336"/>
      <c r="I19" s="73">
        <f>SUMIF(FP!I:I,Doklady!$B$1&amp;A19,FP!D:D)</f>
        <v>0</v>
      </c>
    </row>
    <row r="20" spans="1:20" x14ac:dyDescent="0.2">
      <c r="A20" s="135" t="s">
        <v>345</v>
      </c>
      <c r="B20" s="330" t="s">
        <v>346</v>
      </c>
      <c r="C20" s="331"/>
      <c r="D20" s="331"/>
      <c r="E20" s="331"/>
      <c r="F20" s="331"/>
      <c r="G20" s="331"/>
      <c r="H20" s="332"/>
      <c r="I20" s="73">
        <f>SUMIF(FP!I:I,Doklady!$B$1&amp;A20,FP!D:D)</f>
        <v>0</v>
      </c>
      <c r="T20" s="86"/>
    </row>
    <row r="21" spans="1:20" x14ac:dyDescent="0.2">
      <c r="A21" s="115" t="s">
        <v>347</v>
      </c>
      <c r="B21" s="330" t="s">
        <v>348</v>
      </c>
      <c r="C21" s="331"/>
      <c r="D21" s="331"/>
      <c r="E21" s="331"/>
      <c r="F21" s="331"/>
      <c r="G21" s="331"/>
      <c r="H21" s="332"/>
      <c r="I21" s="73">
        <f>SUMIF(FP!I:I,Doklady!$B$1&amp;A21,FP!D:D)</f>
        <v>0</v>
      </c>
      <c r="T21" s="86"/>
    </row>
    <row r="22" spans="1:20" x14ac:dyDescent="0.2">
      <c r="A22" s="135" t="s">
        <v>349</v>
      </c>
      <c r="B22" s="337" t="s">
        <v>350</v>
      </c>
      <c r="C22" s="338"/>
      <c r="D22" s="338"/>
      <c r="E22" s="338"/>
      <c r="F22" s="338"/>
      <c r="G22" s="338"/>
      <c r="H22" s="339"/>
      <c r="I22" s="73">
        <f>SUMIF(FP!I:I,Doklady!$B$1&amp;A22,FP!D:D)</f>
        <v>0</v>
      </c>
      <c r="T22" s="86"/>
    </row>
    <row r="23" spans="1:20" x14ac:dyDescent="0.2">
      <c r="A23" s="115" t="s">
        <v>351</v>
      </c>
      <c r="B23" s="330" t="s">
        <v>352</v>
      </c>
      <c r="C23" s="331"/>
      <c r="D23" s="331"/>
      <c r="E23" s="331"/>
      <c r="F23" s="331"/>
      <c r="G23" s="331"/>
      <c r="H23" s="332"/>
      <c r="I23" s="73">
        <f>SUMIF(FP!I:I,Doklady!$B$1&amp;A23,FP!D:D)</f>
        <v>0</v>
      </c>
      <c r="T23" s="86"/>
    </row>
    <row r="24" spans="1:20" x14ac:dyDescent="0.2">
      <c r="A24" s="135" t="s">
        <v>353</v>
      </c>
      <c r="B24" s="330" t="s">
        <v>354</v>
      </c>
      <c r="C24" s="331"/>
      <c r="D24" s="331"/>
      <c r="E24" s="331"/>
      <c r="F24" s="331"/>
      <c r="G24" s="331"/>
      <c r="H24" s="332"/>
      <c r="I24" s="73">
        <f>SUMIF(FP!I:I,Doklady!$B$1&amp;A24,FP!D:D)</f>
        <v>0</v>
      </c>
      <c r="T24" s="86"/>
    </row>
    <row r="25" spans="1:20" x14ac:dyDescent="0.2">
      <c r="A25" s="115" t="s">
        <v>355</v>
      </c>
      <c r="B25" s="353" t="s">
        <v>2235</v>
      </c>
      <c r="C25" s="354"/>
      <c r="D25" s="354"/>
      <c r="E25" s="354"/>
      <c r="F25" s="354"/>
      <c r="G25" s="354"/>
      <c r="H25" s="355"/>
      <c r="I25" s="73">
        <f>SUMIF(FP!I:I,Doklady!$B$1&amp;A25,FP!D:D)</f>
        <v>0</v>
      </c>
      <c r="T25" s="86"/>
    </row>
    <row r="26" spans="1:20" x14ac:dyDescent="0.2">
      <c r="A26" s="135" t="s">
        <v>356</v>
      </c>
      <c r="B26" s="330" t="s">
        <v>357</v>
      </c>
      <c r="C26" s="331"/>
      <c r="D26" s="331"/>
      <c r="E26" s="331"/>
      <c r="F26" s="331"/>
      <c r="G26" s="331"/>
      <c r="H26" s="332"/>
      <c r="I26" s="73">
        <f>SUMIF(FP!I:I,Doklady!$B$1&amp;A26,FP!D:D)</f>
        <v>0</v>
      </c>
      <c r="T26" s="86"/>
    </row>
    <row r="27" spans="1:20" x14ac:dyDescent="0.2">
      <c r="A27" s="115" t="s">
        <v>358</v>
      </c>
      <c r="B27" s="330" t="s">
        <v>359</v>
      </c>
      <c r="C27" s="331"/>
      <c r="D27" s="331"/>
      <c r="E27" s="331"/>
      <c r="F27" s="331"/>
      <c r="G27" s="331"/>
      <c r="H27" s="332"/>
      <c r="I27" s="73">
        <f>SUMIF(FP!I:I,Doklady!$B$1&amp;A27,FP!D:D)</f>
        <v>0</v>
      </c>
      <c r="T27" s="86"/>
    </row>
    <row r="28" spans="1:20" x14ac:dyDescent="0.2">
      <c r="A28" s="135" t="s">
        <v>360</v>
      </c>
      <c r="B28" s="330" t="s">
        <v>2989</v>
      </c>
      <c r="C28" s="331"/>
      <c r="D28" s="331"/>
      <c r="E28" s="331"/>
      <c r="F28" s="331"/>
      <c r="G28" s="331"/>
      <c r="H28" s="332"/>
      <c r="I28" s="73">
        <f>SUMIF(FP!I:I,Doklady!$B$1&amp;A28,FP!D:D)</f>
        <v>0</v>
      </c>
      <c r="T28" s="86"/>
    </row>
    <row r="29" spans="1:20" x14ac:dyDescent="0.2">
      <c r="A29" s="115" t="s">
        <v>362</v>
      </c>
      <c r="B29" s="330" t="s">
        <v>363</v>
      </c>
      <c r="C29" s="331"/>
      <c r="D29" s="331"/>
      <c r="E29" s="331"/>
      <c r="F29" s="331"/>
      <c r="G29" s="331"/>
      <c r="H29" s="332"/>
      <c r="I29" s="73">
        <f>SUMIF(FP!I:I,Doklady!$B$1&amp;A29,FP!D:D)</f>
        <v>0</v>
      </c>
      <c r="T29" s="86"/>
    </row>
    <row r="30" spans="1:20" hidden="1" x14ac:dyDescent="0.2">
      <c r="A30" s="135" t="s">
        <v>364</v>
      </c>
      <c r="B30" s="330"/>
      <c r="C30" s="331"/>
      <c r="D30" s="331"/>
      <c r="E30" s="331"/>
      <c r="F30" s="331"/>
      <c r="G30" s="331"/>
      <c r="H30" s="332"/>
      <c r="I30" s="73">
        <f>SUMIF(FP!I:I,Doklady!$B$1&amp;A30,FP!D:D)</f>
        <v>0</v>
      </c>
      <c r="T30" s="86"/>
    </row>
    <row r="31" spans="1:20" hidden="1" x14ac:dyDescent="0.2">
      <c r="A31" s="115" t="s">
        <v>365</v>
      </c>
      <c r="B31" s="330"/>
      <c r="C31" s="331"/>
      <c r="D31" s="331"/>
      <c r="E31" s="331"/>
      <c r="F31" s="331"/>
      <c r="G31" s="331"/>
      <c r="H31" s="332"/>
      <c r="I31" s="73">
        <f>SUMIF(FP!I:I,Doklady!$B$1&amp;A31,FP!D:D)</f>
        <v>0</v>
      </c>
      <c r="T31" s="86"/>
    </row>
    <row r="32" spans="1:20" hidden="1" x14ac:dyDescent="0.2">
      <c r="A32" s="135" t="s">
        <v>366</v>
      </c>
      <c r="B32" s="326"/>
      <c r="C32" s="327"/>
      <c r="D32" s="327"/>
      <c r="E32" s="327"/>
      <c r="F32" s="327"/>
      <c r="G32" s="327"/>
      <c r="H32" s="328"/>
      <c r="I32" s="73">
        <f>SUMIF(FP!I:I,Doklady!$B$1&amp;A32,FP!D:D)</f>
        <v>0</v>
      </c>
      <c r="T32" s="86"/>
    </row>
    <row r="33" spans="1:21" hidden="1" x14ac:dyDescent="0.2">
      <c r="A33" s="115" t="s">
        <v>367</v>
      </c>
      <c r="B33" s="326"/>
      <c r="C33" s="327"/>
      <c r="D33" s="327"/>
      <c r="E33" s="327"/>
      <c r="F33" s="327"/>
      <c r="G33" s="327"/>
      <c r="H33" s="328"/>
      <c r="I33" s="73">
        <f>SUMIF(FP!I:I,Doklady!$B$1&amp;A33,FP!D:D)</f>
        <v>0</v>
      </c>
      <c r="T33" s="86"/>
    </row>
    <row r="34" spans="1:21" hidden="1" x14ac:dyDescent="0.2">
      <c r="A34" s="135" t="s">
        <v>368</v>
      </c>
      <c r="B34" s="329"/>
      <c r="C34" s="329"/>
      <c r="D34" s="329"/>
      <c r="E34" s="329"/>
      <c r="F34" s="329"/>
      <c r="G34" s="329"/>
      <c r="H34" s="329"/>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pozemný hokej</v>
      </c>
      <c r="C38" s="68" t="s">
        <v>1671</v>
      </c>
      <c r="D38" s="68" t="s">
        <v>1672</v>
      </c>
      <c r="E38" s="68" t="s">
        <v>1673</v>
      </c>
      <c r="F38" s="68" t="s">
        <v>1670</v>
      </c>
      <c r="G38" s="68" t="s">
        <v>370</v>
      </c>
      <c r="H38" s="68" t="s">
        <v>371</v>
      </c>
      <c r="I38" s="67" t="s">
        <v>327</v>
      </c>
      <c r="L38" s="84">
        <f>COUNTIF(FP!N:N,Doklady!B1&amp;"aB")</f>
        <v>1</v>
      </c>
    </row>
    <row r="39" spans="1:21" x14ac:dyDescent="0.2">
      <c r="A39" s="115" t="s">
        <v>339</v>
      </c>
      <c r="B39" s="116" t="s">
        <v>372</v>
      </c>
      <c r="C39" s="78">
        <f>I39*0.2</f>
        <v>18615</v>
      </c>
      <c r="D39" s="78">
        <f>I39*0.2</f>
        <v>18615</v>
      </c>
      <c r="E39" s="78">
        <f>I39*0.25</f>
        <v>23268.75</v>
      </c>
      <c r="F39" s="78">
        <f>+I39*0.15</f>
        <v>13961.25</v>
      </c>
      <c r="G39" s="78">
        <f>+MAX(I39-C39-D39-E39-F39-H39,0)</f>
        <v>18615</v>
      </c>
      <c r="H39" s="78">
        <f>+IFERROR(VLOOKUP(K40&amp;" - kapitálové transfery",B$53:C$90,2,0),0)</f>
        <v>0</v>
      </c>
      <c r="I39" s="73">
        <f>SUMIF(FP!K:K,K40,FP!D:D)</f>
        <v>93075</v>
      </c>
      <c r="L39" s="84">
        <f>COUNTIF(FP!N:N,Doklady!B1&amp;"aK")</f>
        <v>0</v>
      </c>
      <c r="T39" s="86"/>
    </row>
    <row r="40" spans="1:21" x14ac:dyDescent="0.2">
      <c r="A40" s="115" t="s">
        <v>339</v>
      </c>
      <c r="B40" s="116" t="s">
        <v>373</v>
      </c>
      <c r="C40" s="78">
        <f>DSUM(Doklady!A103:J10000,"GGG",Spolu!L40:M42)</f>
        <v>18615</v>
      </c>
      <c r="D40" s="78">
        <f>DSUM(Doklady!A103:J10000,"GGG",Spolu!N40:O42)</f>
        <v>18615</v>
      </c>
      <c r="E40" s="78">
        <f>DSUM(Doklady!A103:J10000,"GGG",Spolu!P40:Q42)</f>
        <v>42766.38</v>
      </c>
      <c r="F40" s="78">
        <f>DSUM(Doklady!A103:J10000,"GGG",Spolu!R40:S42)</f>
        <v>9475.02</v>
      </c>
      <c r="G40" s="78">
        <f>DSUM(Doklady!A103:J10000,"GGG",Spolu!T40:U42)-H40</f>
        <v>5210.5999999999995</v>
      </c>
      <c r="H40" s="78">
        <f>+IFERROR(VLOOKUP(K40&amp;" - kapitálové transfery",B$53:D$90,3,0),0)</f>
        <v>0</v>
      </c>
      <c r="I40" s="73">
        <f>+C40+D40+E40+F40+G40+H40</f>
        <v>94682.000000000015</v>
      </c>
      <c r="J40" s="218" t="str">
        <f>+K45</f>
        <v>.</v>
      </c>
      <c r="K40" s="218" t="str">
        <f>IF(L38&gt;0,INDEX(FP!K:K,Doklady!B2),".")</f>
        <v>pozemný hokej</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pozemný hokej - bežné transfery</v>
      </c>
      <c r="M41" s="120">
        <v>1</v>
      </c>
      <c r="N41" s="161" t="str">
        <f>+L41</f>
        <v>a - pozemný hokej - bežné transfery</v>
      </c>
      <c r="O41" s="120">
        <v>2</v>
      </c>
      <c r="P41" s="161" t="str">
        <f>+L41</f>
        <v>a - pozemný hokej - bežné transfery</v>
      </c>
      <c r="Q41" s="120">
        <v>3</v>
      </c>
      <c r="R41" s="161" t="str">
        <f>+L41</f>
        <v>a - pozemný hokej - bežné transfery</v>
      </c>
      <c r="S41" s="120">
        <v>4</v>
      </c>
      <c r="T41" s="161" t="str">
        <f>+L41</f>
        <v>a - pozemný hokej - bežné transfery</v>
      </c>
      <c r="U41" s="120">
        <v>5</v>
      </c>
    </row>
    <row r="42" spans="1:21" ht="10.5" customHeight="1" x14ac:dyDescent="0.2">
      <c r="A42" s="115" t="s">
        <v>339</v>
      </c>
      <c r="B42" s="116" t="s">
        <v>376</v>
      </c>
      <c r="C42" s="73">
        <f>+C40</f>
        <v>18615</v>
      </c>
      <c r="D42" s="216">
        <f>+D40</f>
        <v>18615</v>
      </c>
      <c r="E42" s="216">
        <f>+E40</f>
        <v>42766.38</v>
      </c>
      <c r="F42" s="216">
        <f>+MIN(F39:F40)</f>
        <v>9475.02</v>
      </c>
      <c r="G42" s="216">
        <f>+MIN(G39+MAX(F39-F40,0)-MAX(E40-E39,0)-MAX(D40-D39,0)-MAX(C40-C39,0),G40)</f>
        <v>3603.6000000000022</v>
      </c>
      <c r="H42" s="216">
        <f>+MIN(H39:H40)</f>
        <v>0</v>
      </c>
      <c r="I42" s="73">
        <f>+C42+D42+E42+MIN(F39:F40)+G42+H42</f>
        <v>93075.000000000015</v>
      </c>
      <c r="J42" s="219">
        <f>+K47</f>
        <v>0</v>
      </c>
      <c r="K42" s="219">
        <f>+I42-H42</f>
        <v>93075.000000000015</v>
      </c>
      <c r="L42" s="161" t="str">
        <f>+SUBSTITUTE(L41,"bežné","kapitálové")</f>
        <v>a - pozemný hokej - kapitálové transfery</v>
      </c>
      <c r="M42" s="120">
        <v>1</v>
      </c>
      <c r="N42" s="161" t="str">
        <f>+L42</f>
        <v>a - pozemný hokej - kapitálové transfery</v>
      </c>
      <c r="O42" s="120">
        <v>2</v>
      </c>
      <c r="P42" s="161" t="str">
        <f>+L42</f>
        <v>a - pozemný hokej - kapitálové transfery</v>
      </c>
      <c r="Q42" s="120">
        <v>3</v>
      </c>
      <c r="R42" s="161" t="str">
        <f>+L42</f>
        <v>a - pozemný hokej - kapitálové transfery</v>
      </c>
      <c r="S42" s="120">
        <v>4</v>
      </c>
      <c r="T42" s="161" t="str">
        <f>+L42</f>
        <v>a - pozemný hokej - kapitálové transfery</v>
      </c>
      <c r="U42" s="120">
        <v>5</v>
      </c>
    </row>
    <row r="43" spans="1:21" ht="20.399999999999999"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3"/>
      <c r="B50" s="344"/>
      <c r="C50" s="344"/>
      <c r="D50" s="344"/>
      <c r="E50" s="344"/>
      <c r="F50" s="344"/>
      <c r="G50" s="344"/>
      <c r="H50" s="344"/>
      <c r="I50" s="344"/>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pozemný hokej - bežné transfery</v>
      </c>
      <c r="C53" s="73">
        <f>IF(A53&lt;&gt;"",INDEX(FP!D:D,Doklady!B$2+(ROW()-53)),"")</f>
        <v>93075</v>
      </c>
      <c r="D53" s="73">
        <f>IF(A53&lt;&gt;"",Doklady!I1-Doklady!J1,"")</f>
        <v>93075</v>
      </c>
      <c r="E53" s="73">
        <f>IF(A53&lt;&gt;"",MIN(D53,C53)*Doklady!C1/(1-Doklady!C1),"")</f>
        <v>0</v>
      </c>
      <c r="F53" s="71">
        <f>IF(A53&lt;&gt;"",Doklady!J1,"")</f>
        <v>0</v>
      </c>
      <c r="G53" s="73">
        <f>+IFERROR(HLOOKUP(IF(RIGHT(B53,15)="bežné transfery",LEFT(B53,LEN(B53)-18),0),$J$40:$K$42,3,0),MIN(C53,D53))</f>
        <v>93075.000000000015</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93075</v>
      </c>
      <c r="D130" s="228">
        <f t="shared" ref="D130:I130" si="9">SUM(D53:D129)</f>
        <v>93075</v>
      </c>
      <c r="E130" s="228">
        <f t="shared" si="9"/>
        <v>0</v>
      </c>
      <c r="F130" s="228">
        <f t="shared" si="9"/>
        <v>0</v>
      </c>
      <c r="G130" s="228">
        <f t="shared" si="9"/>
        <v>93075.000000000015</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56"/>
      <c r="E140" s="356"/>
      <c r="F140" s="356"/>
      <c r="G140" s="356"/>
      <c r="H140" s="356"/>
      <c r="I140" s="356"/>
      <c r="J140" s="85"/>
    </row>
    <row r="141" spans="1:26" ht="68.25" customHeight="1" x14ac:dyDescent="0.25">
      <c r="A141" s="9"/>
      <c r="B141" s="281" t="s">
        <v>3249</v>
      </c>
      <c r="C141" s="214"/>
      <c r="D141" s="340" t="s">
        <v>393</v>
      </c>
      <c r="E141" s="340"/>
      <c r="F141" s="340"/>
      <c r="G141" s="340"/>
      <c r="H141" s="340"/>
      <c r="I141" s="340"/>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62" fitToWidth="0"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pageSetUpPr fitToPage="1"/>
  </sheetPr>
  <dimension ref="A1:Y5000"/>
  <sheetViews>
    <sheetView topLeftCell="A139" zoomScale="130" zoomScaleNormal="130" workbookViewId="0">
      <selection activeCell="I204" sqref="I204"/>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pozemný hokej - bežné transfery</v>
      </c>
      <c r="B1" s="232" t="str">
        <f>INDEX(Adr!A:A,B102+1)</f>
        <v>31751075</v>
      </c>
      <c r="C1" s="233">
        <f>IF(ROW()&lt;=B$3,INDEX(FP!E:E,B$2+ROW()-1),"")</f>
        <v>0</v>
      </c>
      <c r="D1" s="234" t="str">
        <f>IF(ROW()&lt;=B$3,INDEX(FP!F:F,B$2+ROW()-1),"")</f>
        <v>a</v>
      </c>
      <c r="E1" s="234"/>
      <c r="F1" s="234" t="str">
        <f>IF(ROW()&lt;=B$3,INDEX(FP!G:G,B$2+ROW()-1),"")</f>
        <v>026 02</v>
      </c>
      <c r="G1" s="234"/>
      <c r="H1" s="235" t="str">
        <f>IF(ROW()&lt;=B$3,INDEX(FP!C:C,B$2+ROW()-1),"")</f>
        <v>pozemný hokej - bežné transfery</v>
      </c>
      <c r="I1" s="236">
        <f t="shared" ref="I1:I6" si="0">IF(ROW()&lt;=B$3,SUMIF(A$107:A$10042,A1,I$107:I$10042),"")</f>
        <v>93075</v>
      </c>
      <c r="J1" s="236">
        <f t="shared" ref="J1:J32" si="1">IF(ROW()&lt;=B$3,SUMIFS(I$103:I$50042,A$103:A$50042,K1,J$103:J$50042,L1),"")</f>
        <v>0</v>
      </c>
      <c r="K1" s="110" t="str">
        <f>$A1</f>
        <v>a - pozemný hokej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403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73" t="s">
        <v>329</v>
      </c>
      <c r="B100" s="373"/>
      <c r="C100" s="373"/>
      <c r="D100" s="373"/>
      <c r="E100" s="373"/>
      <c r="F100" s="373"/>
      <c r="G100" s="373"/>
      <c r="H100" s="373"/>
      <c r="I100" s="375" t="s">
        <v>2991</v>
      </c>
      <c r="J100" s="375"/>
      <c r="K100" s="89"/>
    </row>
    <row r="101" spans="1:25" ht="15.6" x14ac:dyDescent="0.3">
      <c r="A101" s="373"/>
      <c r="B101" s="373"/>
      <c r="C101" s="373"/>
      <c r="D101" s="373"/>
      <c r="E101" s="373"/>
      <c r="F101" s="373"/>
      <c r="G101" s="373"/>
      <c r="H101" s="373"/>
      <c r="I101" s="374">
        <v>45961</v>
      </c>
      <c r="J101" s="374"/>
    </row>
    <row r="102" spans="1:25" ht="13.8" x14ac:dyDescent="0.25">
      <c r="A102" s="249" t="s">
        <v>398</v>
      </c>
      <c r="B102" s="250">
        <v>168</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51" x14ac:dyDescent="0.25">
      <c r="A107" s="14" t="s">
        <v>3000</v>
      </c>
      <c r="B107" s="14"/>
      <c r="C107" s="14" t="s">
        <v>3001</v>
      </c>
      <c r="D107" s="16">
        <v>45932</v>
      </c>
      <c r="E107" s="16"/>
      <c r="F107" s="14" t="s">
        <v>3002</v>
      </c>
      <c r="G107" s="14"/>
      <c r="H107" s="14"/>
      <c r="I107" s="15">
        <v>999</v>
      </c>
      <c r="J107" s="77">
        <v>2</v>
      </c>
      <c r="K107" s="92"/>
    </row>
    <row r="108" spans="1:25" ht="51" x14ac:dyDescent="0.25">
      <c r="A108" s="14" t="s">
        <v>3000</v>
      </c>
      <c r="B108" s="14"/>
      <c r="C108" s="14" t="s">
        <v>3001</v>
      </c>
      <c r="D108" s="16">
        <v>45932</v>
      </c>
      <c r="E108" s="16"/>
      <c r="F108" s="14" t="s">
        <v>3002</v>
      </c>
      <c r="G108" s="14"/>
      <c r="H108" s="14"/>
      <c r="I108" s="15">
        <v>681</v>
      </c>
      <c r="J108" s="77">
        <v>4</v>
      </c>
      <c r="K108" s="92"/>
    </row>
    <row r="109" spans="1:25" ht="51" x14ac:dyDescent="0.25">
      <c r="A109" s="14" t="s">
        <v>3000</v>
      </c>
      <c r="B109" s="14"/>
      <c r="C109" s="14" t="s">
        <v>3003</v>
      </c>
      <c r="D109" s="16">
        <v>45932</v>
      </c>
      <c r="E109" s="16"/>
      <c r="F109" s="14" t="s">
        <v>3002</v>
      </c>
      <c r="G109" s="14"/>
      <c r="H109" s="14"/>
      <c r="I109" s="15">
        <v>95.33</v>
      </c>
      <c r="J109" s="77">
        <v>4</v>
      </c>
      <c r="K109" s="92"/>
    </row>
    <row r="110" spans="1:25" ht="13.2" x14ac:dyDescent="0.25">
      <c r="A110" s="14" t="s">
        <v>3000</v>
      </c>
      <c r="B110" s="14" t="s">
        <v>3004</v>
      </c>
      <c r="C110" s="14" t="s">
        <v>3005</v>
      </c>
      <c r="D110" s="16">
        <v>45937</v>
      </c>
      <c r="E110" s="16"/>
      <c r="F110" s="14" t="s">
        <v>3006</v>
      </c>
      <c r="G110" s="14" t="s">
        <v>3007</v>
      </c>
      <c r="H110" s="14" t="s">
        <v>3008</v>
      </c>
      <c r="I110" s="15">
        <v>98.06</v>
      </c>
      <c r="J110" s="77">
        <v>4</v>
      </c>
      <c r="K110" s="92"/>
    </row>
    <row r="111" spans="1:25" ht="20.399999999999999" x14ac:dyDescent="0.25">
      <c r="A111" s="14" t="s">
        <v>3000</v>
      </c>
      <c r="B111" s="14"/>
      <c r="C111" s="14" t="s">
        <v>3009</v>
      </c>
      <c r="D111" s="16">
        <v>45938</v>
      </c>
      <c r="E111" s="16"/>
      <c r="F111" s="14" t="s">
        <v>3010</v>
      </c>
      <c r="G111" s="14" t="s">
        <v>3011</v>
      </c>
      <c r="H111" s="14" t="s">
        <v>3012</v>
      </c>
      <c r="I111" s="15">
        <v>14.11</v>
      </c>
      <c r="J111" s="77">
        <v>4</v>
      </c>
      <c r="K111" s="92"/>
    </row>
    <row r="112" spans="1:25" ht="13.2" x14ac:dyDescent="0.25">
      <c r="A112" s="14" t="s">
        <v>3000</v>
      </c>
      <c r="B112" s="14"/>
      <c r="C112" s="14" t="s">
        <v>3013</v>
      </c>
      <c r="D112" s="16">
        <v>45938</v>
      </c>
      <c r="E112" s="16"/>
      <c r="F112" s="14" t="s">
        <v>3014</v>
      </c>
      <c r="G112" s="14"/>
      <c r="H112" s="14" t="s">
        <v>3015</v>
      </c>
      <c r="I112" s="15">
        <v>1045.98</v>
      </c>
      <c r="J112" s="77">
        <v>4</v>
      </c>
      <c r="K112" s="92"/>
    </row>
    <row r="113" spans="1:11" ht="20.399999999999999" x14ac:dyDescent="0.25">
      <c r="A113" s="14" t="s">
        <v>3000</v>
      </c>
      <c r="B113" s="14" t="s">
        <v>3016</v>
      </c>
      <c r="C113" s="14" t="s">
        <v>3017</v>
      </c>
      <c r="D113" s="16">
        <v>45939</v>
      </c>
      <c r="E113" s="16"/>
      <c r="F113" s="14" t="s">
        <v>3018</v>
      </c>
      <c r="G113" s="14"/>
      <c r="H113" s="14"/>
      <c r="I113" s="15">
        <v>79.42</v>
      </c>
      <c r="J113" s="77">
        <v>2</v>
      </c>
      <c r="K113" s="92"/>
    </row>
    <row r="114" spans="1:11" ht="20.399999999999999" x14ac:dyDescent="0.25">
      <c r="A114" s="14" t="s">
        <v>3000</v>
      </c>
      <c r="B114" s="14" t="s">
        <v>3019</v>
      </c>
      <c r="C114" s="14" t="s">
        <v>3020</v>
      </c>
      <c r="D114" s="16">
        <v>45939</v>
      </c>
      <c r="E114" s="16"/>
      <c r="F114" s="14" t="s">
        <v>3021</v>
      </c>
      <c r="G114" s="14"/>
      <c r="H114" s="14"/>
      <c r="I114" s="15">
        <v>90</v>
      </c>
      <c r="J114" s="77">
        <v>2</v>
      </c>
      <c r="K114" s="92"/>
    </row>
    <row r="115" spans="1:11" ht="13.2" x14ac:dyDescent="0.25">
      <c r="A115" s="14" t="s">
        <v>3000</v>
      </c>
      <c r="B115" s="14"/>
      <c r="C115" s="14" t="s">
        <v>3022</v>
      </c>
      <c r="D115" s="16">
        <v>45940</v>
      </c>
      <c r="E115" s="16"/>
      <c r="F115" s="14" t="s">
        <v>3023</v>
      </c>
      <c r="G115" s="14" t="s">
        <v>3024</v>
      </c>
      <c r="H115" s="14" t="s">
        <v>3025</v>
      </c>
      <c r="I115" s="15">
        <v>10.25</v>
      </c>
      <c r="J115" s="77">
        <v>4</v>
      </c>
      <c r="K115" s="92"/>
    </row>
    <row r="116" spans="1:11" ht="20.399999999999999" x14ac:dyDescent="0.25">
      <c r="A116" s="14" t="s">
        <v>3000</v>
      </c>
      <c r="B116" s="14"/>
      <c r="C116" s="14" t="s">
        <v>3026</v>
      </c>
      <c r="D116" s="16">
        <v>45943</v>
      </c>
      <c r="E116" s="16"/>
      <c r="F116" s="14" t="s">
        <v>3027</v>
      </c>
      <c r="G116" s="14"/>
      <c r="H116" s="14" t="s">
        <v>3028</v>
      </c>
      <c r="I116" s="15">
        <v>331</v>
      </c>
      <c r="J116" s="77">
        <v>3</v>
      </c>
      <c r="K116" s="92"/>
    </row>
    <row r="117" spans="1:11" ht="13.2" x14ac:dyDescent="0.25">
      <c r="A117" s="14" t="s">
        <v>3000</v>
      </c>
      <c r="B117" s="14" t="s">
        <v>3029</v>
      </c>
      <c r="C117" s="14" t="s">
        <v>3030</v>
      </c>
      <c r="D117" s="16">
        <v>45950</v>
      </c>
      <c r="E117" s="16"/>
      <c r="F117" s="14" t="s">
        <v>3031</v>
      </c>
      <c r="G117" s="14" t="s">
        <v>3032</v>
      </c>
      <c r="H117" s="14" t="s">
        <v>3033</v>
      </c>
      <c r="I117" s="15">
        <v>118.45</v>
      </c>
      <c r="J117" s="77">
        <v>4</v>
      </c>
      <c r="K117" s="92"/>
    </row>
    <row r="118" spans="1:11" ht="13.2" x14ac:dyDescent="0.25">
      <c r="A118" s="14" t="s">
        <v>3000</v>
      </c>
      <c r="B118" s="14"/>
      <c r="C118" s="14" t="s">
        <v>3034</v>
      </c>
      <c r="D118" s="16">
        <v>45951</v>
      </c>
      <c r="E118" s="16"/>
      <c r="F118" s="14" t="s">
        <v>3035</v>
      </c>
      <c r="G118" s="14" t="s">
        <v>3036</v>
      </c>
      <c r="H118" s="14" t="s">
        <v>3037</v>
      </c>
      <c r="I118" s="15">
        <v>5222</v>
      </c>
      <c r="J118" s="77">
        <v>1</v>
      </c>
      <c r="K118" s="92"/>
    </row>
    <row r="119" spans="1:11" ht="20.399999999999999" x14ac:dyDescent="0.25">
      <c r="A119" s="14" t="s">
        <v>3000</v>
      </c>
      <c r="B119" s="14"/>
      <c r="C119" s="14" t="s">
        <v>3038</v>
      </c>
      <c r="D119" s="16">
        <v>45952</v>
      </c>
      <c r="E119" s="16"/>
      <c r="F119" s="14" t="s">
        <v>3039</v>
      </c>
      <c r="G119" s="14"/>
      <c r="H119" s="14"/>
      <c r="I119" s="15">
        <v>45.6</v>
      </c>
      <c r="J119" s="77">
        <v>2</v>
      </c>
      <c r="K119" s="92"/>
    </row>
    <row r="120" spans="1:11" ht="20.399999999999999" x14ac:dyDescent="0.25">
      <c r="A120" s="14" t="s">
        <v>3000</v>
      </c>
      <c r="B120" s="14"/>
      <c r="C120" s="14" t="s">
        <v>3040</v>
      </c>
      <c r="D120" s="16">
        <v>45953</v>
      </c>
      <c r="E120" s="16"/>
      <c r="F120" s="14" t="s">
        <v>3041</v>
      </c>
      <c r="G120" s="14" t="s">
        <v>3042</v>
      </c>
      <c r="H120" s="14" t="s">
        <v>3043</v>
      </c>
      <c r="I120" s="15">
        <v>138.88</v>
      </c>
      <c r="J120" s="77">
        <v>2</v>
      </c>
      <c r="K120" s="92"/>
    </row>
    <row r="121" spans="1:11" ht="20.399999999999999" x14ac:dyDescent="0.25">
      <c r="A121" s="14" t="s">
        <v>3000</v>
      </c>
      <c r="B121" s="14" t="s">
        <v>3044</v>
      </c>
      <c r="C121" s="14" t="s">
        <v>3045</v>
      </c>
      <c r="D121" s="16">
        <v>45953</v>
      </c>
      <c r="E121" s="16"/>
      <c r="F121" s="14" t="s">
        <v>3046</v>
      </c>
      <c r="G121" s="14" t="s">
        <v>3047</v>
      </c>
      <c r="H121" s="14" t="s">
        <v>3048</v>
      </c>
      <c r="I121" s="15">
        <v>49.2</v>
      </c>
      <c r="J121" s="77">
        <v>5</v>
      </c>
      <c r="K121" s="92"/>
    </row>
    <row r="122" spans="1:11" ht="20.399999999999999" x14ac:dyDescent="0.25">
      <c r="A122" s="14" t="s">
        <v>3000</v>
      </c>
      <c r="B122" s="14" t="s">
        <v>3049</v>
      </c>
      <c r="C122" s="14" t="s">
        <v>3050</v>
      </c>
      <c r="D122" s="16">
        <v>45953</v>
      </c>
      <c r="E122" s="16"/>
      <c r="F122" s="14" t="s">
        <v>3051</v>
      </c>
      <c r="G122" s="14"/>
      <c r="H122" s="14" t="s">
        <v>3052</v>
      </c>
      <c r="I122" s="15">
        <v>306</v>
      </c>
      <c r="J122" s="77">
        <v>3</v>
      </c>
      <c r="K122" s="92"/>
    </row>
    <row r="123" spans="1:11" ht="20.399999999999999" x14ac:dyDescent="0.25">
      <c r="A123" s="14" t="s">
        <v>3000</v>
      </c>
      <c r="B123" s="14"/>
      <c r="C123" s="14" t="s">
        <v>3053</v>
      </c>
      <c r="D123" s="16">
        <v>45957</v>
      </c>
      <c r="E123" s="16"/>
      <c r="F123" s="14" t="s">
        <v>3054</v>
      </c>
      <c r="G123" s="14"/>
      <c r="H123" s="14"/>
      <c r="I123" s="15">
        <v>79.42</v>
      </c>
      <c r="J123" s="77">
        <v>2</v>
      </c>
      <c r="K123" s="92"/>
    </row>
    <row r="124" spans="1:11" ht="30.6" x14ac:dyDescent="0.25">
      <c r="A124" s="14" t="s">
        <v>3000</v>
      </c>
      <c r="B124" s="14" t="s">
        <v>3055</v>
      </c>
      <c r="C124" s="14" t="s">
        <v>3056</v>
      </c>
      <c r="D124" s="16">
        <v>45957</v>
      </c>
      <c r="E124" s="16"/>
      <c r="F124" s="14" t="s">
        <v>3057</v>
      </c>
      <c r="G124" s="14"/>
      <c r="H124" s="14" t="s">
        <v>3028</v>
      </c>
      <c r="I124" s="15">
        <v>861.59</v>
      </c>
      <c r="J124" s="77">
        <v>3</v>
      </c>
      <c r="K124" s="92"/>
    </row>
    <row r="125" spans="1:11" ht="20.399999999999999" x14ac:dyDescent="0.25">
      <c r="A125" s="14" t="s">
        <v>3000</v>
      </c>
      <c r="B125" s="14" t="s">
        <v>3058</v>
      </c>
      <c r="C125" s="14" t="s">
        <v>3059</v>
      </c>
      <c r="D125" s="16">
        <v>45959</v>
      </c>
      <c r="E125" s="16"/>
      <c r="F125" s="14" t="s">
        <v>3060</v>
      </c>
      <c r="G125" s="14"/>
      <c r="H125" s="14"/>
      <c r="I125" s="15">
        <v>326</v>
      </c>
      <c r="J125" s="77">
        <v>3</v>
      </c>
      <c r="K125" s="92"/>
    </row>
    <row r="126" spans="1:11" ht="20.399999999999999" x14ac:dyDescent="0.25">
      <c r="A126" s="14" t="s">
        <v>3000</v>
      </c>
      <c r="B126" s="14" t="s">
        <v>3061</v>
      </c>
      <c r="C126" s="14" t="s">
        <v>3062</v>
      </c>
      <c r="D126" s="16">
        <v>45960</v>
      </c>
      <c r="E126" s="16"/>
      <c r="F126" s="14" t="s">
        <v>3063</v>
      </c>
      <c r="G126" s="14" t="s">
        <v>3064</v>
      </c>
      <c r="H126" s="14" t="s">
        <v>3065</v>
      </c>
      <c r="I126" s="15">
        <v>12.23</v>
      </c>
      <c r="J126" s="77">
        <v>4</v>
      </c>
      <c r="K126" s="92"/>
    </row>
    <row r="127" spans="1:11" ht="20.399999999999999" x14ac:dyDescent="0.25">
      <c r="A127" s="14" t="s">
        <v>3000</v>
      </c>
      <c r="B127" s="14" t="s">
        <v>3066</v>
      </c>
      <c r="C127" s="14" t="s">
        <v>3067</v>
      </c>
      <c r="D127" s="16">
        <v>45960</v>
      </c>
      <c r="E127" s="16"/>
      <c r="F127" s="14" t="s">
        <v>3068</v>
      </c>
      <c r="G127" s="14" t="s">
        <v>3069</v>
      </c>
      <c r="H127" s="14" t="s">
        <v>3070</v>
      </c>
      <c r="I127" s="15">
        <v>1805.97</v>
      </c>
      <c r="J127" s="77">
        <v>1</v>
      </c>
      <c r="K127" s="92"/>
    </row>
    <row r="128" spans="1:11" ht="30.6" x14ac:dyDescent="0.25">
      <c r="A128" s="14" t="s">
        <v>3000</v>
      </c>
      <c r="B128" s="14" t="s">
        <v>3071</v>
      </c>
      <c r="C128" s="14" t="s">
        <v>3072</v>
      </c>
      <c r="D128" s="16">
        <v>45960</v>
      </c>
      <c r="E128" s="16"/>
      <c r="F128" s="14" t="s">
        <v>3073</v>
      </c>
      <c r="G128" s="14"/>
      <c r="H128" s="14"/>
      <c r="I128" s="15">
        <v>636.13</v>
      </c>
      <c r="J128" s="77">
        <v>3</v>
      </c>
      <c r="K128" s="92"/>
    </row>
    <row r="129" spans="1:11" ht="20.399999999999999" x14ac:dyDescent="0.25">
      <c r="A129" s="14" t="s">
        <v>3000</v>
      </c>
      <c r="B129" s="14" t="s">
        <v>3074</v>
      </c>
      <c r="C129" s="14" t="s">
        <v>3075</v>
      </c>
      <c r="D129" s="16">
        <v>45965</v>
      </c>
      <c r="E129" s="16"/>
      <c r="F129" s="14" t="s">
        <v>3076</v>
      </c>
      <c r="G129" s="14"/>
      <c r="H129" s="14"/>
      <c r="I129" s="15">
        <v>500</v>
      </c>
      <c r="J129" s="77">
        <v>3</v>
      </c>
      <c r="K129" s="92"/>
    </row>
    <row r="130" spans="1:11" ht="20.399999999999999" x14ac:dyDescent="0.25">
      <c r="A130" s="14" t="s">
        <v>3000</v>
      </c>
      <c r="B130" s="14" t="s">
        <v>3077</v>
      </c>
      <c r="C130" s="14" t="s">
        <v>3078</v>
      </c>
      <c r="D130" s="16">
        <v>45966</v>
      </c>
      <c r="E130" s="16"/>
      <c r="F130" s="14" t="s">
        <v>3079</v>
      </c>
      <c r="G130" s="14" t="s">
        <v>3024</v>
      </c>
      <c r="H130" s="14" t="s">
        <v>3025</v>
      </c>
      <c r="I130" s="15">
        <v>10.25</v>
      </c>
      <c r="J130" s="77">
        <v>4</v>
      </c>
      <c r="K130" s="92"/>
    </row>
    <row r="131" spans="1:11" ht="51" x14ac:dyDescent="0.25">
      <c r="A131" s="14" t="s">
        <v>3000</v>
      </c>
      <c r="B131" s="14"/>
      <c r="C131" s="14" t="s">
        <v>3080</v>
      </c>
      <c r="D131" s="16">
        <v>45967</v>
      </c>
      <c r="E131" s="16"/>
      <c r="F131" s="14" t="s">
        <v>3081</v>
      </c>
      <c r="G131" s="14"/>
      <c r="H131" s="14"/>
      <c r="I131" s="15">
        <v>1770.6</v>
      </c>
      <c r="J131" s="77">
        <v>2</v>
      </c>
      <c r="K131" s="92"/>
    </row>
    <row r="132" spans="1:11" ht="51" x14ac:dyDescent="0.25">
      <c r="A132" s="14" t="s">
        <v>3000</v>
      </c>
      <c r="B132" s="14"/>
      <c r="C132" s="14" t="s">
        <v>3080</v>
      </c>
      <c r="D132" s="16">
        <v>45967</v>
      </c>
      <c r="E132" s="16"/>
      <c r="F132" s="14" t="s">
        <v>3081</v>
      </c>
      <c r="G132" s="14"/>
      <c r="H132" s="14"/>
      <c r="I132" s="15">
        <v>681</v>
      </c>
      <c r="J132" s="77">
        <v>4</v>
      </c>
      <c r="K132" s="92"/>
    </row>
    <row r="133" spans="1:11" ht="51" x14ac:dyDescent="0.25">
      <c r="A133" s="14" t="s">
        <v>3000</v>
      </c>
      <c r="B133" s="14"/>
      <c r="C133" s="14" t="s">
        <v>3003</v>
      </c>
      <c r="D133" s="16">
        <v>45967</v>
      </c>
      <c r="E133" s="16"/>
      <c r="F133" s="14" t="s">
        <v>3081</v>
      </c>
      <c r="G133" s="14" t="s">
        <v>3082</v>
      </c>
      <c r="H133" s="14" t="s">
        <v>3083</v>
      </c>
      <c r="I133" s="15">
        <v>95.33</v>
      </c>
      <c r="J133" s="77">
        <v>4</v>
      </c>
      <c r="K133" s="92"/>
    </row>
    <row r="134" spans="1:11" ht="20.399999999999999" x14ac:dyDescent="0.25">
      <c r="A134" s="14" t="s">
        <v>3000</v>
      </c>
      <c r="B134" s="14" t="s">
        <v>3084</v>
      </c>
      <c r="C134" s="14" t="s">
        <v>3085</v>
      </c>
      <c r="D134" s="16">
        <v>45968</v>
      </c>
      <c r="E134" s="16"/>
      <c r="F134" s="14" t="s">
        <v>3086</v>
      </c>
      <c r="G134" s="14" t="s">
        <v>3007</v>
      </c>
      <c r="H134" s="14" t="s">
        <v>3008</v>
      </c>
      <c r="I134" s="15">
        <v>116.3</v>
      </c>
      <c r="J134" s="77">
        <v>4</v>
      </c>
      <c r="K134" s="92"/>
    </row>
    <row r="135" spans="1:11" ht="30.6" x14ac:dyDescent="0.25">
      <c r="A135" s="14" t="s">
        <v>3000</v>
      </c>
      <c r="B135" s="14" t="s">
        <v>3087</v>
      </c>
      <c r="C135" s="14" t="s">
        <v>3088</v>
      </c>
      <c r="D135" s="16">
        <v>45968</v>
      </c>
      <c r="E135" s="16"/>
      <c r="F135" s="14" t="s">
        <v>3089</v>
      </c>
      <c r="G135" s="14" t="s">
        <v>3011</v>
      </c>
      <c r="H135" s="14" t="s">
        <v>3012</v>
      </c>
      <c r="I135" s="15">
        <v>14.05</v>
      </c>
      <c r="J135" s="77">
        <v>4</v>
      </c>
      <c r="K135" s="92"/>
    </row>
    <row r="136" spans="1:11" ht="20.399999999999999" x14ac:dyDescent="0.25">
      <c r="A136" s="14" t="s">
        <v>3000</v>
      </c>
      <c r="B136" s="14"/>
      <c r="C136" s="14"/>
      <c r="D136" s="16">
        <v>45971</v>
      </c>
      <c r="E136" s="16"/>
      <c r="F136" s="14" t="s">
        <v>3090</v>
      </c>
      <c r="G136" s="14"/>
      <c r="H136" s="14" t="s">
        <v>3091</v>
      </c>
      <c r="I136" s="15">
        <v>450</v>
      </c>
      <c r="J136" s="77">
        <v>3</v>
      </c>
      <c r="K136" s="92"/>
    </row>
    <row r="137" spans="1:11" ht="20.399999999999999" x14ac:dyDescent="0.25">
      <c r="A137" s="14" t="s">
        <v>3000</v>
      </c>
      <c r="B137" s="14" t="s">
        <v>3092</v>
      </c>
      <c r="C137" s="14" t="s">
        <v>3093</v>
      </c>
      <c r="D137" s="16">
        <v>45971</v>
      </c>
      <c r="E137" s="16"/>
      <c r="F137" s="14" t="s">
        <v>3094</v>
      </c>
      <c r="G137" s="14" t="s">
        <v>3069</v>
      </c>
      <c r="H137" s="14" t="s">
        <v>3070</v>
      </c>
      <c r="I137" s="15">
        <v>1331.99</v>
      </c>
      <c r="J137" s="77">
        <v>1</v>
      </c>
      <c r="K137" s="92"/>
    </row>
    <row r="138" spans="1:11" ht="20.399999999999999" x14ac:dyDescent="0.25">
      <c r="A138" s="14" t="s">
        <v>3000</v>
      </c>
      <c r="B138" s="14"/>
      <c r="C138" s="14"/>
      <c r="D138" s="16"/>
      <c r="E138" s="16"/>
      <c r="F138" s="14" t="s">
        <v>3095</v>
      </c>
      <c r="G138" s="14"/>
      <c r="H138" s="14" t="s">
        <v>3096</v>
      </c>
      <c r="I138" s="15">
        <v>1252.96</v>
      </c>
      <c r="J138" s="77">
        <v>3</v>
      </c>
      <c r="K138" s="92"/>
    </row>
    <row r="139" spans="1:11" ht="20.399999999999999" x14ac:dyDescent="0.25">
      <c r="A139" s="14" t="s">
        <v>3000</v>
      </c>
      <c r="B139" s="14"/>
      <c r="C139" s="14" t="s">
        <v>3075</v>
      </c>
      <c r="D139" s="16">
        <v>45975</v>
      </c>
      <c r="E139" s="16"/>
      <c r="F139" s="14" t="s">
        <v>3242</v>
      </c>
      <c r="G139" s="14"/>
      <c r="H139" s="14" t="s">
        <v>3096</v>
      </c>
      <c r="I139" s="15">
        <v>500</v>
      </c>
      <c r="J139" s="77">
        <v>3</v>
      </c>
      <c r="K139" s="92"/>
    </row>
    <row r="140" spans="1:11" ht="20.399999999999999" x14ac:dyDescent="0.25">
      <c r="A140" s="14" t="s">
        <v>3000</v>
      </c>
      <c r="B140" s="14"/>
      <c r="C140" s="14"/>
      <c r="D140" s="16">
        <v>45975</v>
      </c>
      <c r="E140" s="16"/>
      <c r="F140" s="14" t="s">
        <v>3097</v>
      </c>
      <c r="G140" s="14"/>
      <c r="H140" s="14" t="s">
        <v>3096</v>
      </c>
      <c r="I140" s="15">
        <v>811.93</v>
      </c>
      <c r="J140" s="77">
        <v>3</v>
      </c>
      <c r="K140" s="92"/>
    </row>
    <row r="141" spans="1:11" ht="20.399999999999999" x14ac:dyDescent="0.25">
      <c r="A141" s="14" t="s">
        <v>3000</v>
      </c>
      <c r="B141" s="14" t="s">
        <v>3098</v>
      </c>
      <c r="C141" s="14" t="s">
        <v>3099</v>
      </c>
      <c r="D141" s="16">
        <v>45982</v>
      </c>
      <c r="E141" s="16"/>
      <c r="F141" s="14" t="s">
        <v>3100</v>
      </c>
      <c r="G141" s="14" t="s">
        <v>3101</v>
      </c>
      <c r="H141" s="14" t="s">
        <v>3102</v>
      </c>
      <c r="I141" s="15">
        <v>192.32</v>
      </c>
      <c r="J141" s="77">
        <v>3</v>
      </c>
      <c r="K141" s="92"/>
    </row>
    <row r="142" spans="1:11" ht="20.399999999999999" x14ac:dyDescent="0.25">
      <c r="A142" s="14" t="s">
        <v>3000</v>
      </c>
      <c r="B142" s="14" t="s">
        <v>3103</v>
      </c>
      <c r="C142" s="14" t="s">
        <v>3104</v>
      </c>
      <c r="D142" s="16">
        <v>45985</v>
      </c>
      <c r="E142" s="16"/>
      <c r="F142" s="14" t="s">
        <v>3068</v>
      </c>
      <c r="G142" s="14" t="s">
        <v>3105</v>
      </c>
      <c r="H142" s="14" t="s">
        <v>3106</v>
      </c>
      <c r="I142" s="15">
        <v>3082</v>
      </c>
      <c r="J142" s="77">
        <v>1</v>
      </c>
      <c r="K142" s="92"/>
    </row>
    <row r="143" spans="1:11" ht="20.399999999999999" x14ac:dyDescent="0.25">
      <c r="A143" s="14" t="s">
        <v>3000</v>
      </c>
      <c r="B143" s="14" t="s">
        <v>3107</v>
      </c>
      <c r="C143" s="14" t="s">
        <v>3108</v>
      </c>
      <c r="D143" s="16">
        <v>45985</v>
      </c>
      <c r="E143" s="16"/>
      <c r="F143" s="14" t="s">
        <v>3109</v>
      </c>
      <c r="G143" s="14" t="s">
        <v>3110</v>
      </c>
      <c r="H143" s="14" t="s">
        <v>3111</v>
      </c>
      <c r="I143" s="15">
        <v>224.78</v>
      </c>
      <c r="J143" s="77">
        <v>3</v>
      </c>
      <c r="K143" s="92"/>
    </row>
    <row r="144" spans="1:11" ht="20.399999999999999" x14ac:dyDescent="0.25">
      <c r="A144" s="14" t="s">
        <v>3000</v>
      </c>
      <c r="B144" s="14" t="s">
        <v>3112</v>
      </c>
      <c r="C144" s="14" t="s">
        <v>3113</v>
      </c>
      <c r="D144" s="16">
        <v>45986</v>
      </c>
      <c r="E144" s="16"/>
      <c r="F144" s="14" t="s">
        <v>3114</v>
      </c>
      <c r="G144" s="14"/>
      <c r="H144" s="14" t="s">
        <v>3096</v>
      </c>
      <c r="I144" s="15">
        <v>123.62</v>
      </c>
      <c r="J144" s="77">
        <v>2</v>
      </c>
      <c r="K144" s="92"/>
    </row>
    <row r="145" spans="1:11" ht="20.399999999999999" x14ac:dyDescent="0.25">
      <c r="A145" s="14" t="s">
        <v>3000</v>
      </c>
      <c r="B145" s="14" t="s">
        <v>3115</v>
      </c>
      <c r="C145" s="14" t="s">
        <v>3116</v>
      </c>
      <c r="D145" s="16">
        <v>45986</v>
      </c>
      <c r="E145" s="16"/>
      <c r="F145" s="14" t="s">
        <v>3114</v>
      </c>
      <c r="G145" s="14"/>
      <c r="H145" s="14" t="s">
        <v>3096</v>
      </c>
      <c r="I145" s="15">
        <v>45.22</v>
      </c>
      <c r="J145" s="77">
        <v>2</v>
      </c>
      <c r="K145" s="92"/>
    </row>
    <row r="146" spans="1:11" ht="13.2" x14ac:dyDescent="0.25">
      <c r="A146" s="14" t="s">
        <v>3000</v>
      </c>
      <c r="B146" s="14" t="s">
        <v>3117</v>
      </c>
      <c r="C146" s="14" t="s">
        <v>3118</v>
      </c>
      <c r="D146" s="16">
        <v>45986</v>
      </c>
      <c r="E146" s="16"/>
      <c r="F146" s="14" t="s">
        <v>3119</v>
      </c>
      <c r="G146" s="14" t="s">
        <v>3120</v>
      </c>
      <c r="H146" s="14" t="s">
        <v>3121</v>
      </c>
      <c r="I146" s="15">
        <v>360</v>
      </c>
      <c r="J146" s="77">
        <v>3</v>
      </c>
      <c r="K146" s="92"/>
    </row>
    <row r="147" spans="1:11" ht="20.399999999999999" x14ac:dyDescent="0.25">
      <c r="A147" s="14" t="s">
        <v>3000</v>
      </c>
      <c r="B147" s="14" t="s">
        <v>3122</v>
      </c>
      <c r="C147" s="14" t="s">
        <v>3123</v>
      </c>
      <c r="D147" s="16">
        <v>45986</v>
      </c>
      <c r="E147" s="16"/>
      <c r="F147" s="14" t="s">
        <v>3124</v>
      </c>
      <c r="G147" s="14"/>
      <c r="H147" s="14"/>
      <c r="I147" s="15">
        <v>88.16</v>
      </c>
      <c r="J147" s="77">
        <v>5</v>
      </c>
      <c r="K147" s="92"/>
    </row>
    <row r="148" spans="1:11" ht="20.399999999999999" x14ac:dyDescent="0.25">
      <c r="A148" s="14" t="s">
        <v>3000</v>
      </c>
      <c r="B148" s="14" t="s">
        <v>3125</v>
      </c>
      <c r="C148" s="14" t="s">
        <v>3126</v>
      </c>
      <c r="D148" s="16">
        <v>45986</v>
      </c>
      <c r="E148" s="16"/>
      <c r="F148" s="14" t="s">
        <v>3127</v>
      </c>
      <c r="G148" s="14"/>
      <c r="H148" s="14"/>
      <c r="I148" s="15">
        <v>53.09</v>
      </c>
      <c r="J148" s="77">
        <v>5</v>
      </c>
      <c r="K148" s="92"/>
    </row>
    <row r="149" spans="1:11" ht="20.399999999999999" x14ac:dyDescent="0.25">
      <c r="A149" s="14" t="s">
        <v>3000</v>
      </c>
      <c r="B149" s="14" t="s">
        <v>3128</v>
      </c>
      <c r="C149" s="14" t="s">
        <v>3129</v>
      </c>
      <c r="D149" s="16">
        <v>45986</v>
      </c>
      <c r="E149" s="16"/>
      <c r="F149" s="14" t="s">
        <v>3130</v>
      </c>
      <c r="G149" s="14"/>
      <c r="H149" s="14"/>
      <c r="I149" s="15">
        <v>247</v>
      </c>
      <c r="J149" s="77">
        <v>2</v>
      </c>
      <c r="K149" s="92"/>
    </row>
    <row r="150" spans="1:11" ht="30.6" x14ac:dyDescent="0.25">
      <c r="A150" s="14" t="s">
        <v>3000</v>
      </c>
      <c r="B150" s="14" t="s">
        <v>3131</v>
      </c>
      <c r="C150" s="14" t="s">
        <v>3132</v>
      </c>
      <c r="D150" s="16">
        <v>45986</v>
      </c>
      <c r="E150" s="16"/>
      <c r="F150" s="14" t="s">
        <v>3133</v>
      </c>
      <c r="G150" s="14"/>
      <c r="H150" s="14"/>
      <c r="I150" s="15">
        <v>914.81</v>
      </c>
      <c r="J150" s="77">
        <v>3</v>
      </c>
      <c r="K150" s="92"/>
    </row>
    <row r="151" spans="1:11" ht="20.399999999999999" x14ac:dyDescent="0.25">
      <c r="A151" s="14" t="s">
        <v>3000</v>
      </c>
      <c r="B151" s="14" t="s">
        <v>3134</v>
      </c>
      <c r="C151" s="14" t="s">
        <v>3135</v>
      </c>
      <c r="D151" s="16">
        <v>45989</v>
      </c>
      <c r="E151" s="16"/>
      <c r="F151" s="14" t="s">
        <v>3136</v>
      </c>
      <c r="G151" s="14"/>
      <c r="H151" s="14"/>
      <c r="I151" s="15">
        <v>208.24</v>
      </c>
      <c r="J151" s="77">
        <v>2</v>
      </c>
      <c r="K151" s="92"/>
    </row>
    <row r="152" spans="1:11" ht="20.399999999999999" x14ac:dyDescent="0.25">
      <c r="A152" s="14" t="s">
        <v>3000</v>
      </c>
      <c r="B152" s="14" t="s">
        <v>3137</v>
      </c>
      <c r="C152" s="14" t="s">
        <v>3138</v>
      </c>
      <c r="D152" s="16">
        <v>45989</v>
      </c>
      <c r="E152" s="16"/>
      <c r="F152" s="14" t="s">
        <v>3139</v>
      </c>
      <c r="G152" s="14" t="s">
        <v>3140</v>
      </c>
      <c r="H152" s="14" t="s">
        <v>3141</v>
      </c>
      <c r="I152" s="15">
        <v>2469</v>
      </c>
      <c r="J152" s="77">
        <v>3</v>
      </c>
      <c r="K152" s="92"/>
    </row>
    <row r="153" spans="1:11" ht="20.399999999999999" x14ac:dyDescent="0.25">
      <c r="A153" s="14" t="s">
        <v>3000</v>
      </c>
      <c r="B153" s="14" t="s">
        <v>3142</v>
      </c>
      <c r="C153" s="14" t="s">
        <v>3143</v>
      </c>
      <c r="D153" s="16">
        <v>45992</v>
      </c>
      <c r="E153" s="16"/>
      <c r="F153" s="14" t="s">
        <v>3063</v>
      </c>
      <c r="G153" s="14" t="s">
        <v>3064</v>
      </c>
      <c r="H153" s="14" t="s">
        <v>3065</v>
      </c>
      <c r="I153" s="15">
        <v>12.23</v>
      </c>
      <c r="J153" s="77">
        <v>4</v>
      </c>
      <c r="K153" s="92"/>
    </row>
    <row r="154" spans="1:11" ht="20.399999999999999" x14ac:dyDescent="0.25">
      <c r="A154" s="14" t="s">
        <v>3000</v>
      </c>
      <c r="B154" s="14" t="s">
        <v>3144</v>
      </c>
      <c r="C154" s="14" t="s">
        <v>3145</v>
      </c>
      <c r="D154" s="16">
        <v>45992</v>
      </c>
      <c r="E154" s="16"/>
      <c r="F154" s="14" t="s">
        <v>3146</v>
      </c>
      <c r="G154" s="14" t="s">
        <v>3024</v>
      </c>
      <c r="H154" s="14" t="s">
        <v>3025</v>
      </c>
      <c r="I154" s="15">
        <v>10.25</v>
      </c>
      <c r="J154" s="77">
        <v>4</v>
      </c>
      <c r="K154" s="92"/>
    </row>
    <row r="155" spans="1:11" ht="51" x14ac:dyDescent="0.25">
      <c r="A155" s="14" t="s">
        <v>3000</v>
      </c>
      <c r="B155" s="14" t="s">
        <v>3147</v>
      </c>
      <c r="C155" s="14" t="s">
        <v>3147</v>
      </c>
      <c r="D155" s="16">
        <v>45996</v>
      </c>
      <c r="E155" s="16"/>
      <c r="F155" s="14" t="s">
        <v>3148</v>
      </c>
      <c r="G155" s="14"/>
      <c r="H155" s="14" t="s">
        <v>3096</v>
      </c>
      <c r="I155" s="15">
        <v>1770.6</v>
      </c>
      <c r="J155" s="77">
        <v>2</v>
      </c>
      <c r="K155" s="92"/>
    </row>
    <row r="156" spans="1:11" ht="51" x14ac:dyDescent="0.25">
      <c r="A156" s="14" t="s">
        <v>3000</v>
      </c>
      <c r="B156" s="14" t="s">
        <v>3147</v>
      </c>
      <c r="C156" s="14" t="s">
        <v>3147</v>
      </c>
      <c r="D156" s="16">
        <v>45996</v>
      </c>
      <c r="E156" s="16"/>
      <c r="F156" s="14" t="s">
        <v>3149</v>
      </c>
      <c r="G156" s="14"/>
      <c r="H156" s="14" t="s">
        <v>3096</v>
      </c>
      <c r="I156" s="15">
        <v>681</v>
      </c>
      <c r="J156" s="77">
        <v>4</v>
      </c>
      <c r="K156" s="92"/>
    </row>
    <row r="157" spans="1:11" ht="51" x14ac:dyDescent="0.25">
      <c r="A157" s="14" t="s">
        <v>3000</v>
      </c>
      <c r="B157" s="14" t="s">
        <v>3147</v>
      </c>
      <c r="C157" s="14" t="s">
        <v>3147</v>
      </c>
      <c r="D157" s="16">
        <v>45996</v>
      </c>
      <c r="E157" s="16"/>
      <c r="F157" s="14" t="s">
        <v>3148</v>
      </c>
      <c r="G157" s="14"/>
      <c r="H157" s="14" t="s">
        <v>3096</v>
      </c>
      <c r="I157" s="15">
        <v>95.33</v>
      </c>
      <c r="J157" s="77">
        <v>4</v>
      </c>
      <c r="K157" s="92"/>
    </row>
    <row r="158" spans="1:11" ht="20.399999999999999" x14ac:dyDescent="0.25">
      <c r="A158" s="14" t="s">
        <v>3000</v>
      </c>
      <c r="B158" s="14" t="s">
        <v>3150</v>
      </c>
      <c r="C158" s="14" t="s">
        <v>3151</v>
      </c>
      <c r="D158" s="16">
        <v>45996</v>
      </c>
      <c r="E158" s="16"/>
      <c r="F158" s="14" t="s">
        <v>3152</v>
      </c>
      <c r="G158" s="14" t="s">
        <v>3036</v>
      </c>
      <c r="H158" s="14" t="s">
        <v>3037</v>
      </c>
      <c r="I158" s="15">
        <v>240</v>
      </c>
      <c r="J158" s="77">
        <v>3</v>
      </c>
      <c r="K158" s="92"/>
    </row>
    <row r="159" spans="1:11" ht="20.399999999999999" x14ac:dyDescent="0.25">
      <c r="A159" s="14" t="s">
        <v>3000</v>
      </c>
      <c r="B159" s="14" t="s">
        <v>3153</v>
      </c>
      <c r="C159" s="14" t="s">
        <v>3154</v>
      </c>
      <c r="D159" s="16">
        <v>46000</v>
      </c>
      <c r="E159" s="16"/>
      <c r="F159" s="14" t="s">
        <v>3155</v>
      </c>
      <c r="G159" s="14" t="s">
        <v>3140</v>
      </c>
      <c r="H159" s="14" t="s">
        <v>3141</v>
      </c>
      <c r="I159" s="15">
        <v>6986</v>
      </c>
      <c r="J159" s="77">
        <v>3</v>
      </c>
      <c r="K159" s="92"/>
    </row>
    <row r="160" spans="1:11" ht="20.399999999999999" x14ac:dyDescent="0.25">
      <c r="A160" s="14" t="s">
        <v>3000</v>
      </c>
      <c r="B160" s="14" t="s">
        <v>3156</v>
      </c>
      <c r="C160" s="14" t="s">
        <v>3157</v>
      </c>
      <c r="D160" s="16">
        <v>46006</v>
      </c>
      <c r="E160" s="16"/>
      <c r="F160" s="14" t="s">
        <v>3243</v>
      </c>
      <c r="G160" s="14" t="s">
        <v>3158</v>
      </c>
      <c r="H160" s="14" t="s">
        <v>3159</v>
      </c>
      <c r="I160" s="15">
        <v>2084.85</v>
      </c>
      <c r="J160" s="77">
        <v>2</v>
      </c>
      <c r="K160" s="92"/>
    </row>
    <row r="161" spans="1:11" ht="20.399999999999999" x14ac:dyDescent="0.25">
      <c r="A161" s="14" t="s">
        <v>3000</v>
      </c>
      <c r="B161" s="14" t="s">
        <v>3160</v>
      </c>
      <c r="C161" s="14" t="s">
        <v>3161</v>
      </c>
      <c r="D161" s="16">
        <v>46006</v>
      </c>
      <c r="E161" s="16"/>
      <c r="F161" s="14" t="s">
        <v>3162</v>
      </c>
      <c r="G161" s="14"/>
      <c r="H161" s="14" t="s">
        <v>3096</v>
      </c>
      <c r="I161" s="15">
        <v>104.12</v>
      </c>
      <c r="J161" s="77">
        <v>2</v>
      </c>
      <c r="K161" s="92"/>
    </row>
    <row r="162" spans="1:11" ht="20.399999999999999" x14ac:dyDescent="0.25">
      <c r="A162" s="14" t="s">
        <v>3000</v>
      </c>
      <c r="B162" s="14" t="s">
        <v>3163</v>
      </c>
      <c r="C162" s="14" t="s">
        <v>3164</v>
      </c>
      <c r="D162" s="16">
        <v>46006</v>
      </c>
      <c r="E162" s="16"/>
      <c r="F162" s="14" t="s">
        <v>3165</v>
      </c>
      <c r="G162" s="14"/>
      <c r="H162" s="14" t="s">
        <v>3096</v>
      </c>
      <c r="I162" s="15">
        <v>21.47</v>
      </c>
      <c r="J162" s="77">
        <v>2</v>
      </c>
      <c r="K162" s="92"/>
    </row>
    <row r="163" spans="1:11" ht="20.399999999999999" x14ac:dyDescent="0.25">
      <c r="A163" s="14" t="s">
        <v>3000</v>
      </c>
      <c r="B163" s="14" t="s">
        <v>3166</v>
      </c>
      <c r="C163" s="14" t="s">
        <v>3167</v>
      </c>
      <c r="D163" s="16">
        <v>46006</v>
      </c>
      <c r="E163" s="16"/>
      <c r="F163" s="14" t="s">
        <v>3168</v>
      </c>
      <c r="G163" s="14"/>
      <c r="H163" s="14" t="s">
        <v>3096</v>
      </c>
      <c r="I163" s="15">
        <v>79.42</v>
      </c>
      <c r="J163" s="77">
        <v>2</v>
      </c>
      <c r="K163" s="92"/>
    </row>
    <row r="164" spans="1:11" ht="20.399999999999999" x14ac:dyDescent="0.25">
      <c r="A164" s="14" t="s">
        <v>3000</v>
      </c>
      <c r="B164" s="14" t="s">
        <v>3169</v>
      </c>
      <c r="C164" s="14" t="s">
        <v>3170</v>
      </c>
      <c r="D164" s="16">
        <v>46007</v>
      </c>
      <c r="E164" s="16"/>
      <c r="F164" s="14" t="s">
        <v>3171</v>
      </c>
      <c r="G164" s="14" t="s">
        <v>3036</v>
      </c>
      <c r="H164" s="14" t="s">
        <v>3037</v>
      </c>
      <c r="I164" s="15">
        <v>768.1</v>
      </c>
      <c r="J164" s="77">
        <v>1</v>
      </c>
      <c r="K164" s="92"/>
    </row>
    <row r="165" spans="1:11" ht="20.399999999999999" x14ac:dyDescent="0.25">
      <c r="A165" s="14" t="s">
        <v>3000</v>
      </c>
      <c r="B165" s="14"/>
      <c r="C165" s="14" t="s">
        <v>3172</v>
      </c>
      <c r="D165" s="16">
        <v>46010</v>
      </c>
      <c r="E165" s="16"/>
      <c r="F165" s="14" t="s">
        <v>3173</v>
      </c>
      <c r="G165" s="14"/>
      <c r="H165" s="14" t="s">
        <v>3174</v>
      </c>
      <c r="I165" s="15">
        <v>320.2</v>
      </c>
      <c r="J165" s="77">
        <v>3</v>
      </c>
      <c r="K165" s="92"/>
    </row>
    <row r="166" spans="1:11" ht="20.399999999999999" x14ac:dyDescent="0.25">
      <c r="A166" s="14" t="s">
        <v>3000</v>
      </c>
      <c r="B166" s="14" t="s">
        <v>3175</v>
      </c>
      <c r="C166" s="14" t="s">
        <v>3176</v>
      </c>
      <c r="D166" s="16">
        <v>46010</v>
      </c>
      <c r="E166" s="16"/>
      <c r="F166" s="14" t="s">
        <v>3177</v>
      </c>
      <c r="G166" s="14"/>
      <c r="H166" s="14" t="s">
        <v>3178</v>
      </c>
      <c r="I166" s="15">
        <v>3780</v>
      </c>
      <c r="J166" s="77">
        <v>3</v>
      </c>
      <c r="K166" s="92"/>
    </row>
    <row r="167" spans="1:11" ht="13.2" x14ac:dyDescent="0.25">
      <c r="A167" s="14" t="s">
        <v>3000</v>
      </c>
      <c r="B167" s="14" t="s">
        <v>3179</v>
      </c>
      <c r="C167" s="14" t="s">
        <v>3180</v>
      </c>
      <c r="D167" s="16">
        <v>45771</v>
      </c>
      <c r="E167" s="16"/>
      <c r="F167" s="14" t="s">
        <v>3181</v>
      </c>
      <c r="G167" s="14" t="s">
        <v>3036</v>
      </c>
      <c r="H167" s="14" t="s">
        <v>3037</v>
      </c>
      <c r="I167" s="15">
        <v>3361.94</v>
      </c>
      <c r="J167" s="77">
        <v>1</v>
      </c>
      <c r="K167" s="92"/>
    </row>
    <row r="168" spans="1:11" ht="13.2" x14ac:dyDescent="0.25">
      <c r="A168" s="14" t="s">
        <v>3000</v>
      </c>
      <c r="B168" s="14" t="s">
        <v>3182</v>
      </c>
      <c r="C168" s="14" t="s">
        <v>3183</v>
      </c>
      <c r="D168" s="16">
        <v>45910</v>
      </c>
      <c r="E168" s="16"/>
      <c r="F168" s="14" t="s">
        <v>3181</v>
      </c>
      <c r="G168" s="14" t="s">
        <v>3184</v>
      </c>
      <c r="H168" s="14" t="s">
        <v>3185</v>
      </c>
      <c r="I168" s="15">
        <v>3043</v>
      </c>
      <c r="J168" s="77">
        <v>1</v>
      </c>
      <c r="K168" s="92"/>
    </row>
    <row r="169" spans="1:11" ht="122.4" x14ac:dyDescent="0.25">
      <c r="A169" s="14" t="s">
        <v>3000</v>
      </c>
      <c r="B169" s="14" t="s">
        <v>3248</v>
      </c>
      <c r="C169" s="14" t="s">
        <v>3247</v>
      </c>
      <c r="D169" s="16">
        <v>46029</v>
      </c>
      <c r="E169" s="16"/>
      <c r="F169" s="14" t="s">
        <v>3246</v>
      </c>
      <c r="G169" s="14"/>
      <c r="H169" s="14" t="s">
        <v>3186</v>
      </c>
      <c r="I169" s="15">
        <v>6129</v>
      </c>
      <c r="J169" s="77">
        <v>3</v>
      </c>
      <c r="K169" s="92"/>
    </row>
    <row r="170" spans="1:11" ht="13.2" x14ac:dyDescent="0.25">
      <c r="A170" s="14" t="s">
        <v>3000</v>
      </c>
      <c r="B170" s="14" t="s">
        <v>3187</v>
      </c>
      <c r="C170" s="14"/>
      <c r="D170" s="16">
        <v>46051</v>
      </c>
      <c r="E170" s="16"/>
      <c r="F170" s="14" t="s">
        <v>3188</v>
      </c>
      <c r="G170" s="14"/>
      <c r="H170" s="14" t="s">
        <v>3008</v>
      </c>
      <c r="I170" s="15">
        <v>338.52</v>
      </c>
      <c r="J170" s="77">
        <v>4</v>
      </c>
      <c r="K170" s="92"/>
    </row>
    <row r="171" spans="1:11" ht="20.399999999999999" x14ac:dyDescent="0.25">
      <c r="A171" s="14" t="s">
        <v>3000</v>
      </c>
      <c r="B171" s="14" t="s">
        <v>3189</v>
      </c>
      <c r="C171" s="14" t="s">
        <v>3190</v>
      </c>
      <c r="D171" s="16" t="s">
        <v>3191</v>
      </c>
      <c r="E171" s="16"/>
      <c r="F171" s="14" t="s">
        <v>3192</v>
      </c>
      <c r="G171" s="14"/>
      <c r="H171" s="14" t="s">
        <v>3193</v>
      </c>
      <c r="I171" s="15">
        <v>1240</v>
      </c>
      <c r="J171" s="77">
        <v>2</v>
      </c>
      <c r="K171" s="92"/>
    </row>
    <row r="172" spans="1:11" ht="20.399999999999999" x14ac:dyDescent="0.25">
      <c r="A172" s="14" t="s">
        <v>3194</v>
      </c>
      <c r="B172" s="14"/>
      <c r="C172" s="14">
        <v>5020256028</v>
      </c>
      <c r="D172" s="16" t="s">
        <v>3191</v>
      </c>
      <c r="E172" s="16"/>
      <c r="F172" s="14" t="s">
        <v>3195</v>
      </c>
      <c r="G172" s="14"/>
      <c r="H172" s="14" t="s">
        <v>3196</v>
      </c>
      <c r="I172" s="15">
        <v>1607</v>
      </c>
      <c r="J172" s="77">
        <v>3</v>
      </c>
      <c r="K172" s="92"/>
    </row>
    <row r="173" spans="1:11" ht="13.2" x14ac:dyDescent="0.25">
      <c r="A173" s="14" t="s">
        <v>3000</v>
      </c>
      <c r="B173" s="14"/>
      <c r="C173" s="14">
        <v>7221211954</v>
      </c>
      <c r="D173" s="16" t="s">
        <v>3191</v>
      </c>
      <c r="E173" s="16"/>
      <c r="F173" s="14" t="s">
        <v>3197</v>
      </c>
      <c r="G173" s="14"/>
      <c r="H173" s="14" t="s">
        <v>3008</v>
      </c>
      <c r="I173" s="15">
        <v>387.96</v>
      </c>
      <c r="J173" s="77">
        <v>4</v>
      </c>
      <c r="K173" s="92"/>
    </row>
    <row r="174" spans="1:11" ht="13.2" x14ac:dyDescent="0.25">
      <c r="A174" s="14" t="s">
        <v>3000</v>
      </c>
      <c r="B174" s="14" t="s">
        <v>3198</v>
      </c>
      <c r="C174" s="14"/>
      <c r="D174" s="16" t="s">
        <v>3191</v>
      </c>
      <c r="E174" s="16"/>
      <c r="F174" s="14" t="s">
        <v>3199</v>
      </c>
      <c r="G174" s="14"/>
      <c r="H174" s="14" t="s">
        <v>3096</v>
      </c>
      <c r="I174" s="15">
        <v>3780</v>
      </c>
      <c r="J174" s="77">
        <v>3</v>
      </c>
      <c r="K174" s="92"/>
    </row>
    <row r="175" spans="1:11" ht="13.2" x14ac:dyDescent="0.25">
      <c r="A175" s="14" t="s">
        <v>3000</v>
      </c>
      <c r="B175" s="14" t="s">
        <v>3198</v>
      </c>
      <c r="C175" s="14"/>
      <c r="D175" s="16" t="s">
        <v>3191</v>
      </c>
      <c r="E175" s="16"/>
      <c r="F175" s="14" t="s">
        <v>3200</v>
      </c>
      <c r="G175" s="14"/>
      <c r="H175" s="14" t="s">
        <v>3096</v>
      </c>
      <c r="I175" s="15">
        <v>920</v>
      </c>
      <c r="J175" s="77">
        <v>3</v>
      </c>
      <c r="K175" s="92"/>
    </row>
    <row r="176" spans="1:11" ht="51" x14ac:dyDescent="0.25">
      <c r="A176" s="14" t="s">
        <v>3000</v>
      </c>
      <c r="B176" s="14">
        <v>202512</v>
      </c>
      <c r="C176" s="14">
        <v>202512</v>
      </c>
      <c r="D176" s="16" t="s">
        <v>3191</v>
      </c>
      <c r="E176" s="16"/>
      <c r="F176" s="14" t="s">
        <v>3201</v>
      </c>
      <c r="G176" s="14"/>
      <c r="H176" s="14" t="s">
        <v>3096</v>
      </c>
      <c r="I176" s="15">
        <v>1305.04</v>
      </c>
      <c r="J176" s="77">
        <v>4</v>
      </c>
      <c r="K176" s="92"/>
    </row>
    <row r="177" spans="1:11" ht="51" x14ac:dyDescent="0.25">
      <c r="A177" s="14" t="s">
        <v>3000</v>
      </c>
      <c r="B177" s="14">
        <v>202512</v>
      </c>
      <c r="C177" s="14">
        <v>202512</v>
      </c>
      <c r="D177" s="16" t="s">
        <v>3191</v>
      </c>
      <c r="E177" s="16"/>
      <c r="F177" s="14" t="s">
        <v>3202</v>
      </c>
      <c r="G177" s="14"/>
      <c r="H177" s="14" t="s">
        <v>3096</v>
      </c>
      <c r="I177" s="15">
        <v>95.33</v>
      </c>
      <c r="J177" s="77">
        <v>4</v>
      </c>
      <c r="K177" s="92"/>
    </row>
    <row r="178" spans="1:11" ht="13.2" x14ac:dyDescent="0.25">
      <c r="A178" s="14" t="s">
        <v>3000</v>
      </c>
      <c r="B178" s="14"/>
      <c r="C178" s="14">
        <v>10250484</v>
      </c>
      <c r="D178" s="16" t="s">
        <v>3191</v>
      </c>
      <c r="E178" s="16"/>
      <c r="F178" s="14" t="s">
        <v>3203</v>
      </c>
      <c r="G178" s="14"/>
      <c r="H178" s="14" t="s">
        <v>3159</v>
      </c>
      <c r="I178" s="15">
        <v>1571.33</v>
      </c>
      <c r="J178" s="77">
        <v>2</v>
      </c>
      <c r="K178" s="92"/>
    </row>
    <row r="179" spans="1:11" ht="13.2" x14ac:dyDescent="0.25">
      <c r="A179" s="14" t="s">
        <v>3000</v>
      </c>
      <c r="B179" s="14"/>
      <c r="C179" s="14" t="s">
        <v>3204</v>
      </c>
      <c r="D179" s="16" t="s">
        <v>3191</v>
      </c>
      <c r="E179" s="16"/>
      <c r="F179" s="14" t="s">
        <v>3205</v>
      </c>
      <c r="G179" s="14"/>
      <c r="H179" s="14" t="s">
        <v>3015</v>
      </c>
      <c r="I179" s="15">
        <v>1584.55</v>
      </c>
      <c r="J179" s="77">
        <v>4</v>
      </c>
      <c r="K179" s="92"/>
    </row>
    <row r="180" spans="1:11" ht="13.2" x14ac:dyDescent="0.25">
      <c r="A180" s="14" t="s">
        <v>3000</v>
      </c>
      <c r="B180" s="14"/>
      <c r="C180" s="14">
        <v>20260002</v>
      </c>
      <c r="D180" s="16" t="s">
        <v>3206</v>
      </c>
      <c r="E180" s="16"/>
      <c r="F180" s="14" t="s">
        <v>3207</v>
      </c>
      <c r="G180" s="14"/>
      <c r="H180" s="14" t="s">
        <v>3208</v>
      </c>
      <c r="I180" s="15">
        <v>500</v>
      </c>
      <c r="J180" s="77">
        <v>3</v>
      </c>
      <c r="K180" s="92"/>
    </row>
    <row r="181" spans="1:11" ht="13.2" x14ac:dyDescent="0.25">
      <c r="A181" s="14" t="s">
        <v>3000</v>
      </c>
      <c r="B181" s="14"/>
      <c r="C181" s="14">
        <v>12026</v>
      </c>
      <c r="D181" s="16" t="s">
        <v>3209</v>
      </c>
      <c r="E181" s="16"/>
      <c r="F181" s="14" t="s">
        <v>3210</v>
      </c>
      <c r="G181" s="14"/>
      <c r="H181" s="14" t="s">
        <v>3121</v>
      </c>
      <c r="I181" s="15">
        <v>630</v>
      </c>
      <c r="J181" s="77">
        <v>3</v>
      </c>
      <c r="K181" s="92"/>
    </row>
    <row r="182" spans="1:11" ht="20.399999999999999" x14ac:dyDescent="0.25">
      <c r="A182" s="14" t="s">
        <v>3000</v>
      </c>
      <c r="B182" s="14" t="s">
        <v>3211</v>
      </c>
      <c r="C182" s="14"/>
      <c r="D182" s="16" t="s">
        <v>3209</v>
      </c>
      <c r="E182" s="16"/>
      <c r="F182" s="14" t="s">
        <v>3212</v>
      </c>
      <c r="G182" s="14"/>
      <c r="H182" s="14" t="s">
        <v>3096</v>
      </c>
      <c r="I182" s="15">
        <v>581.71</v>
      </c>
      <c r="J182" s="77">
        <v>3</v>
      </c>
      <c r="K182" s="92"/>
    </row>
    <row r="183" spans="1:11" ht="20.399999999999999" x14ac:dyDescent="0.25">
      <c r="A183" s="14" t="s">
        <v>3000</v>
      </c>
      <c r="B183" s="14"/>
      <c r="C183" s="14"/>
      <c r="D183" s="16" t="s">
        <v>3209</v>
      </c>
      <c r="E183" s="16"/>
      <c r="F183" s="14" t="s">
        <v>3213</v>
      </c>
      <c r="G183" s="14"/>
      <c r="H183" s="14" t="s">
        <v>3096</v>
      </c>
      <c r="I183" s="15">
        <v>217.78</v>
      </c>
      <c r="J183" s="77">
        <v>3</v>
      </c>
      <c r="K183" s="92"/>
    </row>
    <row r="184" spans="1:11" ht="20.399999999999999" x14ac:dyDescent="0.25">
      <c r="A184" s="14" t="s">
        <v>3000</v>
      </c>
      <c r="B184" s="14"/>
      <c r="C184" s="14">
        <v>102600043</v>
      </c>
      <c r="D184" s="16"/>
      <c r="E184" s="16"/>
      <c r="F184" s="14" t="s">
        <v>3244</v>
      </c>
      <c r="G184" s="14"/>
      <c r="H184" s="14" t="s">
        <v>3159</v>
      </c>
      <c r="I184" s="15">
        <v>1586</v>
      </c>
      <c r="J184" s="77">
        <v>2</v>
      </c>
      <c r="K184" s="92"/>
    </row>
    <row r="185" spans="1:11" ht="13.2" x14ac:dyDescent="0.25">
      <c r="A185" s="14" t="s">
        <v>3000</v>
      </c>
      <c r="B185" s="14" t="s">
        <v>3198</v>
      </c>
      <c r="C185" s="14"/>
      <c r="D185" s="16" t="s">
        <v>3214</v>
      </c>
      <c r="E185" s="16"/>
      <c r="F185" s="14" t="s">
        <v>3215</v>
      </c>
      <c r="G185" s="14"/>
      <c r="H185" s="14" t="s">
        <v>3096</v>
      </c>
      <c r="I185" s="15">
        <v>1500</v>
      </c>
      <c r="J185" s="77">
        <v>3</v>
      </c>
      <c r="K185" s="92"/>
    </row>
    <row r="186" spans="1:11" ht="20.399999999999999" x14ac:dyDescent="0.25">
      <c r="A186" s="14" t="s">
        <v>3000</v>
      </c>
      <c r="B186" s="14"/>
      <c r="C186" s="14">
        <v>20260008</v>
      </c>
      <c r="D186" s="16"/>
      <c r="E186" s="16"/>
      <c r="F186" s="14" t="s">
        <v>3216</v>
      </c>
      <c r="G186" s="14"/>
      <c r="H186" s="14" t="s">
        <v>3193</v>
      </c>
      <c r="I186" s="15">
        <v>440</v>
      </c>
      <c r="J186" s="77">
        <v>3</v>
      </c>
      <c r="K186" s="92"/>
    </row>
    <row r="187" spans="1:11" ht="20.399999999999999" x14ac:dyDescent="0.25">
      <c r="A187" s="14" t="s">
        <v>3000</v>
      </c>
      <c r="B187" s="14" t="s">
        <v>3198</v>
      </c>
      <c r="C187" s="14"/>
      <c r="D187" s="16" t="s">
        <v>3217</v>
      </c>
      <c r="E187" s="16"/>
      <c r="F187" s="14" t="s">
        <v>3218</v>
      </c>
      <c r="G187" s="14"/>
      <c r="H187" s="14" t="s">
        <v>3096</v>
      </c>
      <c r="I187" s="15">
        <v>598.16999999999996</v>
      </c>
      <c r="J187" s="77">
        <v>3</v>
      </c>
      <c r="K187" s="92"/>
    </row>
    <row r="188" spans="1:11" ht="13.2" x14ac:dyDescent="0.25">
      <c r="A188" s="14" t="s">
        <v>3000</v>
      </c>
      <c r="B188" s="14" t="s">
        <v>3219</v>
      </c>
      <c r="C188" s="14"/>
      <c r="D188" s="16" t="s">
        <v>3220</v>
      </c>
      <c r="E188" s="16"/>
      <c r="F188" s="14" t="s">
        <v>3221</v>
      </c>
      <c r="G188" s="14"/>
      <c r="H188" s="14" t="s">
        <v>3096</v>
      </c>
      <c r="I188" s="15">
        <v>500</v>
      </c>
      <c r="J188" s="77">
        <v>3</v>
      </c>
      <c r="K188" s="92"/>
    </row>
    <row r="189" spans="1:11" ht="20.399999999999999" x14ac:dyDescent="0.25">
      <c r="A189" s="14" t="s">
        <v>3000</v>
      </c>
      <c r="B189" s="14" t="s">
        <v>3222</v>
      </c>
      <c r="C189" s="14"/>
      <c r="D189" s="16" t="s">
        <v>3220</v>
      </c>
      <c r="E189" s="16"/>
      <c r="F189" s="14" t="s">
        <v>3223</v>
      </c>
      <c r="G189" s="14"/>
      <c r="H189" s="14" t="s">
        <v>3096</v>
      </c>
      <c r="I189" s="15">
        <v>500</v>
      </c>
      <c r="J189" s="77">
        <v>3</v>
      </c>
      <c r="K189" s="92"/>
    </row>
    <row r="190" spans="1:11" ht="20.399999999999999" x14ac:dyDescent="0.25">
      <c r="A190" s="14" t="s">
        <v>3000</v>
      </c>
      <c r="B190" s="14"/>
      <c r="C190" s="14">
        <v>102600057</v>
      </c>
      <c r="D190" s="16" t="s">
        <v>3224</v>
      </c>
      <c r="E190" s="16"/>
      <c r="F190" s="14" t="s">
        <v>3245</v>
      </c>
      <c r="G190" s="14"/>
      <c r="H190" s="14" t="s">
        <v>3159</v>
      </c>
      <c r="I190" s="15">
        <v>1180.81</v>
      </c>
      <c r="J190" s="77">
        <v>2</v>
      </c>
      <c r="K190" s="92"/>
    </row>
    <row r="191" spans="1:11" ht="13.2" x14ac:dyDescent="0.25">
      <c r="A191" s="14" t="s">
        <v>3000</v>
      </c>
      <c r="B191" s="14"/>
      <c r="C191" s="14">
        <v>7211297709</v>
      </c>
      <c r="D191" s="16" t="s">
        <v>3224</v>
      </c>
      <c r="E191" s="16"/>
      <c r="F191" s="14" t="s">
        <v>3197</v>
      </c>
      <c r="G191" s="14"/>
      <c r="H191" s="14" t="s">
        <v>3008</v>
      </c>
      <c r="I191" s="15">
        <v>419.81</v>
      </c>
      <c r="J191" s="77">
        <v>4</v>
      </c>
      <c r="K191" s="92"/>
    </row>
    <row r="192" spans="1:11" ht="13.2" x14ac:dyDescent="0.25">
      <c r="A192" s="14" t="s">
        <v>3000</v>
      </c>
      <c r="B192" s="14"/>
      <c r="C192" s="14">
        <v>3426012352</v>
      </c>
      <c r="D192" s="16" t="s">
        <v>3224</v>
      </c>
      <c r="E192" s="16"/>
      <c r="F192" s="14" t="s">
        <v>3225</v>
      </c>
      <c r="G192" s="14"/>
      <c r="H192" s="14" t="s">
        <v>3015</v>
      </c>
      <c r="I192" s="15">
        <v>358.92</v>
      </c>
      <c r="J192" s="77">
        <v>5</v>
      </c>
      <c r="K192" s="92"/>
    </row>
    <row r="193" spans="1:11" ht="13.2" x14ac:dyDescent="0.25">
      <c r="A193" s="14" t="s">
        <v>3000</v>
      </c>
      <c r="B193" s="14" t="s">
        <v>3198</v>
      </c>
      <c r="C193" s="14"/>
      <c r="D193" s="16" t="s">
        <v>3226</v>
      </c>
      <c r="E193" s="16"/>
      <c r="F193" s="14" t="s">
        <v>3227</v>
      </c>
      <c r="G193" s="14"/>
      <c r="H193" s="14" t="s">
        <v>3096</v>
      </c>
      <c r="I193" s="15">
        <v>2000</v>
      </c>
      <c r="J193" s="77">
        <v>3</v>
      </c>
      <c r="K193" s="92"/>
    </row>
    <row r="194" spans="1:11" ht="13.2" x14ac:dyDescent="0.25">
      <c r="A194" s="14" t="s">
        <v>3000</v>
      </c>
      <c r="B194" s="14"/>
      <c r="C194" s="14">
        <v>102600097</v>
      </c>
      <c r="D194" s="16" t="s">
        <v>3228</v>
      </c>
      <c r="E194" s="16"/>
      <c r="F194" s="14" t="s">
        <v>3229</v>
      </c>
      <c r="G194" s="14"/>
      <c r="H194" s="14" t="s">
        <v>3159</v>
      </c>
      <c r="I194" s="15">
        <v>879.45</v>
      </c>
      <c r="J194" s="77">
        <v>2</v>
      </c>
      <c r="K194" s="92"/>
    </row>
    <row r="195" spans="1:11" ht="20.399999999999999" x14ac:dyDescent="0.25">
      <c r="A195" s="14" t="s">
        <v>3000</v>
      </c>
      <c r="B195" s="14" t="s">
        <v>3198</v>
      </c>
      <c r="C195" s="14"/>
      <c r="D195" s="16" t="s">
        <v>3220</v>
      </c>
      <c r="E195" s="16"/>
      <c r="F195" s="14" t="s">
        <v>3230</v>
      </c>
      <c r="G195" s="14"/>
      <c r="H195" s="14" t="s">
        <v>3231</v>
      </c>
      <c r="I195" s="15">
        <v>1400</v>
      </c>
      <c r="J195" s="77">
        <v>3</v>
      </c>
      <c r="K195" s="92"/>
    </row>
    <row r="196" spans="1:11" ht="20.399999999999999" x14ac:dyDescent="0.25">
      <c r="A196" s="14" t="s">
        <v>3000</v>
      </c>
      <c r="B196" s="14"/>
      <c r="C196" s="14">
        <v>2681000002</v>
      </c>
      <c r="D196" s="16" t="s">
        <v>3232</v>
      </c>
      <c r="E196" s="16"/>
      <c r="F196" s="14" t="s">
        <v>3233</v>
      </c>
      <c r="G196" s="14"/>
      <c r="H196" s="14" t="s">
        <v>3037</v>
      </c>
      <c r="I196" s="15">
        <v>4661.2299999999996</v>
      </c>
      <c r="J196" s="77">
        <v>5</v>
      </c>
      <c r="K196" s="92"/>
    </row>
    <row r="197" spans="1:11" ht="13.2" x14ac:dyDescent="0.25">
      <c r="A197" s="14" t="s">
        <v>3000</v>
      </c>
      <c r="B197" s="14"/>
      <c r="C197" s="14">
        <v>26006</v>
      </c>
      <c r="D197" s="16" t="s">
        <v>3234</v>
      </c>
      <c r="E197" s="16"/>
      <c r="F197" s="14" t="s">
        <v>3235</v>
      </c>
      <c r="G197" s="14"/>
      <c r="H197" s="14" t="s">
        <v>3236</v>
      </c>
      <c r="I197" s="15">
        <v>728.75</v>
      </c>
      <c r="J197" s="77">
        <v>2</v>
      </c>
      <c r="K197" s="92"/>
    </row>
    <row r="198" spans="1:11" ht="51" x14ac:dyDescent="0.25">
      <c r="A198" s="14" t="s">
        <v>3000</v>
      </c>
      <c r="B198" s="14"/>
      <c r="C198" s="14"/>
      <c r="D198" s="16" t="s">
        <v>3237</v>
      </c>
      <c r="E198" s="16"/>
      <c r="F198" s="14" t="s">
        <v>3238</v>
      </c>
      <c r="G198" s="14"/>
      <c r="H198" s="14" t="s">
        <v>3096</v>
      </c>
      <c r="I198" s="15">
        <v>1770.6</v>
      </c>
      <c r="J198" s="77">
        <v>2</v>
      </c>
      <c r="K198" s="92"/>
    </row>
    <row r="199" spans="1:11" ht="51" x14ac:dyDescent="0.25">
      <c r="A199" s="14" t="s">
        <v>3000</v>
      </c>
      <c r="B199" s="14"/>
      <c r="C199" s="14"/>
      <c r="D199" s="16" t="s">
        <v>3237</v>
      </c>
      <c r="E199" s="16"/>
      <c r="F199" s="14" t="s">
        <v>3238</v>
      </c>
      <c r="G199" s="14"/>
      <c r="H199" s="14" t="s">
        <v>3096</v>
      </c>
      <c r="I199" s="15">
        <v>681</v>
      </c>
      <c r="J199" s="77">
        <v>4</v>
      </c>
      <c r="K199" s="92"/>
    </row>
    <row r="200" spans="1:11" ht="51" x14ac:dyDescent="0.25">
      <c r="A200" s="14" t="s">
        <v>3000</v>
      </c>
      <c r="B200" s="14"/>
      <c r="C200" s="14"/>
      <c r="D200" s="16" t="s">
        <v>3237</v>
      </c>
      <c r="E200" s="16"/>
      <c r="F200" s="14" t="s">
        <v>3239</v>
      </c>
      <c r="G200" s="14"/>
      <c r="H200" s="14" t="s">
        <v>3096</v>
      </c>
      <c r="I200" s="15">
        <v>95.33</v>
      </c>
      <c r="J200" s="77">
        <v>4</v>
      </c>
      <c r="K200" s="92"/>
    </row>
    <row r="201" spans="1:11" ht="51" x14ac:dyDescent="0.25">
      <c r="A201" s="14" t="s">
        <v>3000</v>
      </c>
      <c r="B201" s="14"/>
      <c r="C201" s="14"/>
      <c r="D201" s="16" t="s">
        <v>3232</v>
      </c>
      <c r="E201" s="16"/>
      <c r="F201" s="14" t="s">
        <v>3240</v>
      </c>
      <c r="G201" s="14"/>
      <c r="H201" s="14" t="s">
        <v>3096</v>
      </c>
      <c r="I201" s="15">
        <v>1770.6</v>
      </c>
      <c r="J201" s="77">
        <v>2</v>
      </c>
      <c r="K201" s="92"/>
    </row>
    <row r="202" spans="1:11" ht="51" x14ac:dyDescent="0.25">
      <c r="A202" s="14" t="s">
        <v>3000</v>
      </c>
      <c r="B202" s="14"/>
      <c r="C202" s="14"/>
      <c r="D202" s="16" t="s">
        <v>3232</v>
      </c>
      <c r="E202" s="16"/>
      <c r="F202" s="14" t="s">
        <v>3241</v>
      </c>
      <c r="G202" s="14"/>
      <c r="H202" s="14" t="s">
        <v>3096</v>
      </c>
      <c r="I202" s="15">
        <v>681</v>
      </c>
      <c r="J202" s="77">
        <v>4</v>
      </c>
      <c r="K202" s="92"/>
    </row>
    <row r="203" spans="1:11" ht="51" x14ac:dyDescent="0.25">
      <c r="A203" s="14" t="s">
        <v>3000</v>
      </c>
      <c r="B203" s="14"/>
      <c r="C203" s="14"/>
      <c r="D203" s="16" t="s">
        <v>3232</v>
      </c>
      <c r="E203" s="16"/>
      <c r="F203" s="14" t="s">
        <v>3241</v>
      </c>
      <c r="G203" s="14"/>
      <c r="H203" s="14" t="s">
        <v>3096</v>
      </c>
      <c r="I203" s="15">
        <v>95.33</v>
      </c>
      <c r="J203" s="77">
        <v>4</v>
      </c>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3" fitToHeight="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5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3.2"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2"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3.2" x14ac:dyDescent="0.25">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3.2" x14ac:dyDescent="0.25">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3.2" x14ac:dyDescent="0.25">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3.2" x14ac:dyDescent="0.25">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3.2" x14ac:dyDescent="0.25">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3.2" x14ac:dyDescent="0.25">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3.2" x14ac:dyDescent="0.25">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3.2"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0.399999999999999"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0.399999999999999"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7"/>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8"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6">
        <v>421905380634</v>
      </c>
      <c r="M111" s="319" t="s">
        <v>573</v>
      </c>
      <c r="N111" s="199"/>
      <c r="O111" s="199"/>
      <c r="P111" s="319" t="s">
        <v>1415</v>
      </c>
    </row>
    <row r="112" spans="1:16" x14ac:dyDescent="0.2">
      <c r="A112" s="198" t="s">
        <v>574</v>
      </c>
      <c r="B112" s="199" t="s">
        <v>575</v>
      </c>
      <c r="C112" s="200" t="s">
        <v>422</v>
      </c>
      <c r="D112" s="200" t="s">
        <v>473</v>
      </c>
      <c r="E112" s="200" t="s">
        <v>429</v>
      </c>
      <c r="F112" s="199" t="s">
        <v>524</v>
      </c>
      <c r="G112" s="199" t="s">
        <v>576</v>
      </c>
      <c r="H112" s="199" t="s">
        <v>577</v>
      </c>
      <c r="I112" s="200" t="s">
        <v>578</v>
      </c>
      <c r="J112" s="200" t="s">
        <v>424</v>
      </c>
      <c r="K112" s="315" t="s">
        <v>579</v>
      </c>
      <c r="L112" s="316">
        <v>421907100191</v>
      </c>
      <c r="M112" s="200" t="s">
        <v>580</v>
      </c>
      <c r="N112" s="199"/>
      <c r="O112" s="200"/>
      <c r="P112" s="199"/>
    </row>
    <row r="113" spans="1:16" ht="13.2" x14ac:dyDescent="0.2">
      <c r="A113" s="198" t="s">
        <v>581</v>
      </c>
      <c r="B113" s="199" t="s">
        <v>582</v>
      </c>
      <c r="C113" s="200" t="s">
        <v>422</v>
      </c>
      <c r="D113" s="200" t="s">
        <v>473</v>
      </c>
      <c r="E113" s="199" t="s">
        <v>429</v>
      </c>
      <c r="F113" s="199" t="s">
        <v>524</v>
      </c>
      <c r="G113" s="199" t="s">
        <v>583</v>
      </c>
      <c r="H113" s="312" t="s">
        <v>1935</v>
      </c>
      <c r="I113" s="199" t="s">
        <v>1936</v>
      </c>
      <c r="J113" s="199" t="s">
        <v>426</v>
      </c>
      <c r="K113" s="275" t="s">
        <v>584</v>
      </c>
      <c r="L113" s="316">
        <v>421905659739</v>
      </c>
      <c r="M113" s="199" t="s">
        <v>585</v>
      </c>
      <c r="N113" s="310"/>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20"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3.2" x14ac:dyDescent="0.2">
      <c r="A128" s="198" t="s">
        <v>1954</v>
      </c>
      <c r="B128" s="199" t="s">
        <v>1955</v>
      </c>
      <c r="C128" s="200" t="s">
        <v>422</v>
      </c>
      <c r="D128" s="200" t="s">
        <v>473</v>
      </c>
      <c r="E128" s="199" t="s">
        <v>429</v>
      </c>
      <c r="F128" s="199" t="s">
        <v>474</v>
      </c>
      <c r="G128" s="321" t="s">
        <v>1956</v>
      </c>
      <c r="H128" s="321" t="s">
        <v>1957</v>
      </c>
      <c r="I128" s="199" t="s">
        <v>1958</v>
      </c>
      <c r="J128" s="199" t="s">
        <v>424</v>
      </c>
      <c r="K128" s="199" t="s">
        <v>1959</v>
      </c>
      <c r="L128" s="201">
        <v>421904260194</v>
      </c>
      <c r="M128" s="199" t="s">
        <v>1960</v>
      </c>
      <c r="N128" s="199"/>
      <c r="O128" s="199"/>
      <c r="P128" s="199"/>
    </row>
    <row r="129" spans="1:16" ht="13.2" x14ac:dyDescent="0.2">
      <c r="A129" s="198" t="s">
        <v>669</v>
      </c>
      <c r="B129" s="199" t="s">
        <v>670</v>
      </c>
      <c r="C129" s="200" t="s">
        <v>422</v>
      </c>
      <c r="D129" s="200" t="s">
        <v>473</v>
      </c>
      <c r="E129" s="199" t="s">
        <v>429</v>
      </c>
      <c r="F129" s="200" t="s">
        <v>524</v>
      </c>
      <c r="G129" s="312"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6">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2">
        <v>421905762340</v>
      </c>
      <c r="M136" s="277" t="s">
        <v>1972</v>
      </c>
      <c r="N136" s="277"/>
      <c r="O136" s="277"/>
      <c r="P136" s="277"/>
    </row>
    <row r="137" spans="1:16" x14ac:dyDescent="0.2">
      <c r="A137" s="203" t="s">
        <v>2708</v>
      </c>
      <c r="B137" s="285" t="s">
        <v>2709</v>
      </c>
      <c r="C137" s="285" t="s">
        <v>422</v>
      </c>
      <c r="D137" s="285" t="s">
        <v>2710</v>
      </c>
      <c r="E137" s="285" t="s">
        <v>435</v>
      </c>
      <c r="F137" s="285" t="s">
        <v>493</v>
      </c>
      <c r="G137" s="285" t="s">
        <v>2711</v>
      </c>
      <c r="H137" s="285" t="s">
        <v>495</v>
      </c>
      <c r="I137" s="285" t="s">
        <v>496</v>
      </c>
      <c r="J137" s="285" t="s">
        <v>424</v>
      </c>
      <c r="K137" s="285" t="s">
        <v>496</v>
      </c>
      <c r="L137" s="286">
        <v>421911361044</v>
      </c>
      <c r="M137" s="285" t="s">
        <v>2712</v>
      </c>
      <c r="N137" s="285"/>
      <c r="O137" s="285"/>
      <c r="P137" s="285"/>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2" t="s">
        <v>1441</v>
      </c>
      <c r="M142" s="277" t="s">
        <v>1442</v>
      </c>
      <c r="N142" s="277"/>
      <c r="O142" s="277"/>
      <c r="P142" s="277"/>
    </row>
    <row r="143" spans="1:16" x14ac:dyDescent="0.2">
      <c r="A143" s="203" t="s">
        <v>2713</v>
      </c>
      <c r="B143" s="285" t="s">
        <v>2714</v>
      </c>
      <c r="C143" s="285" t="s">
        <v>422</v>
      </c>
      <c r="D143" s="285" t="s">
        <v>952</v>
      </c>
      <c r="E143" s="285" t="s">
        <v>430</v>
      </c>
      <c r="F143" s="285" t="s">
        <v>2715</v>
      </c>
      <c r="G143" s="285" t="s">
        <v>2716</v>
      </c>
      <c r="H143" s="285" t="s">
        <v>2717</v>
      </c>
      <c r="I143" s="285" t="s">
        <v>2718</v>
      </c>
      <c r="J143" s="285" t="s">
        <v>2719</v>
      </c>
      <c r="K143" s="285" t="s">
        <v>2718</v>
      </c>
      <c r="L143" s="286">
        <v>421415073611</v>
      </c>
      <c r="M143" s="285" t="s">
        <v>2720</v>
      </c>
      <c r="N143" s="285"/>
      <c r="O143" s="285"/>
      <c r="P143" s="285"/>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10"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6">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6">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6">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5" t="s">
        <v>868</v>
      </c>
      <c r="C162" s="285" t="s">
        <v>422</v>
      </c>
      <c r="D162" s="285" t="s">
        <v>473</v>
      </c>
      <c r="E162" s="285" t="s">
        <v>429</v>
      </c>
      <c r="F162" s="285" t="s">
        <v>524</v>
      </c>
      <c r="G162" s="285" t="s">
        <v>869</v>
      </c>
      <c r="H162" s="285" t="s">
        <v>870</v>
      </c>
      <c r="I162" s="285" t="s">
        <v>1989</v>
      </c>
      <c r="J162" s="285" t="s">
        <v>871</v>
      </c>
      <c r="K162" s="285" t="s">
        <v>2722</v>
      </c>
      <c r="L162" s="286" t="s">
        <v>2723</v>
      </c>
      <c r="M162" s="285" t="s">
        <v>872</v>
      </c>
      <c r="N162" s="285"/>
      <c r="O162" s="285"/>
      <c r="P162" s="285"/>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2">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2">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2">
        <v>421905245008</v>
      </c>
      <c r="M178" s="277" t="s">
        <v>963</v>
      </c>
      <c r="N178" s="277"/>
      <c r="O178" s="277"/>
      <c r="P178" s="277"/>
    </row>
    <row r="179" spans="1:16" ht="20.399999999999999" x14ac:dyDescent="0.2">
      <c r="A179" s="178" t="s">
        <v>1452</v>
      </c>
      <c r="B179" s="318" t="s">
        <v>1453</v>
      </c>
      <c r="C179" s="200" t="s">
        <v>422</v>
      </c>
      <c r="D179" s="277" t="s">
        <v>1436</v>
      </c>
      <c r="E179" s="277" t="s">
        <v>429</v>
      </c>
      <c r="F179" s="277" t="s">
        <v>425</v>
      </c>
      <c r="G179" s="277" t="s">
        <v>1454</v>
      </c>
      <c r="H179" s="277" t="s">
        <v>1455</v>
      </c>
      <c r="I179" s="277" t="s">
        <v>1439</v>
      </c>
      <c r="J179" s="277" t="s">
        <v>424</v>
      </c>
      <c r="K179" s="277" t="s">
        <v>2017</v>
      </c>
      <c r="L179" s="323"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2">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4" t="s">
        <v>982</v>
      </c>
      <c r="I182" s="277" t="s">
        <v>983</v>
      </c>
      <c r="J182" s="277" t="s">
        <v>424</v>
      </c>
      <c r="K182" s="277" t="s">
        <v>983</v>
      </c>
      <c r="L182" s="322">
        <v>421915282858</v>
      </c>
      <c r="M182" s="277" t="s">
        <v>984</v>
      </c>
      <c r="N182" s="277"/>
      <c r="O182" s="277"/>
      <c r="P182" s="277"/>
    </row>
    <row r="183" spans="1:16" ht="13.2" x14ac:dyDescent="0.25">
      <c r="A183" s="178" t="s">
        <v>2018</v>
      </c>
      <c r="B183" s="277" t="s">
        <v>2019</v>
      </c>
      <c r="C183" s="277" t="s">
        <v>422</v>
      </c>
      <c r="D183" s="200" t="s">
        <v>2020</v>
      </c>
      <c r="E183" s="277" t="s">
        <v>429</v>
      </c>
      <c r="F183" s="200" t="s">
        <v>2021</v>
      </c>
      <c r="G183" s="325" t="s">
        <v>2022</v>
      </c>
      <c r="H183" s="324" t="s">
        <v>2023</v>
      </c>
      <c r="I183" s="277" t="s">
        <v>2024</v>
      </c>
      <c r="J183" s="277" t="s">
        <v>2025</v>
      </c>
      <c r="K183" s="277" t="s">
        <v>2026</v>
      </c>
      <c r="L183" s="322">
        <v>421905283021</v>
      </c>
      <c r="M183" s="277" t="s">
        <v>2027</v>
      </c>
      <c r="N183" s="277"/>
      <c r="O183" s="277"/>
      <c r="P183" s="277"/>
    </row>
    <row r="184" spans="1:16" x14ac:dyDescent="0.2">
      <c r="A184" s="203" t="s">
        <v>2725</v>
      </c>
      <c r="B184" s="285" t="s">
        <v>2726</v>
      </c>
      <c r="C184" s="285" t="s">
        <v>2727</v>
      </c>
      <c r="D184" s="285" t="s">
        <v>2728</v>
      </c>
      <c r="E184" s="285" t="s">
        <v>2729</v>
      </c>
      <c r="F184" s="285" t="s">
        <v>2730</v>
      </c>
      <c r="G184" s="285" t="s">
        <v>2731</v>
      </c>
      <c r="H184" s="285" t="s">
        <v>2732</v>
      </c>
      <c r="I184" s="285" t="s">
        <v>2733</v>
      </c>
      <c r="J184" s="285" t="s">
        <v>2734</v>
      </c>
      <c r="K184" s="285" t="s">
        <v>2733</v>
      </c>
      <c r="L184" s="286">
        <v>421905365513</v>
      </c>
      <c r="M184" s="285" t="s">
        <v>2735</v>
      </c>
      <c r="N184" s="285"/>
      <c r="O184" s="285"/>
      <c r="P184" s="285"/>
    </row>
    <row r="185" spans="1:16" x14ac:dyDescent="0.2">
      <c r="A185" s="203" t="s">
        <v>2736</v>
      </c>
      <c r="B185" s="285" t="s">
        <v>2737</v>
      </c>
      <c r="C185" s="285" t="s">
        <v>422</v>
      </c>
      <c r="D185" s="285" t="s">
        <v>2738</v>
      </c>
      <c r="E185" s="285" t="s">
        <v>2739</v>
      </c>
      <c r="F185" s="285" t="s">
        <v>2740</v>
      </c>
      <c r="G185" s="285" t="s">
        <v>2741</v>
      </c>
      <c r="H185" s="285" t="s">
        <v>2742</v>
      </c>
      <c r="I185" s="285" t="s">
        <v>2743</v>
      </c>
      <c r="J185" s="285" t="s">
        <v>424</v>
      </c>
      <c r="K185" s="285" t="s">
        <v>2744</v>
      </c>
      <c r="L185" s="286">
        <v>421944608826</v>
      </c>
      <c r="M185" s="285" t="s">
        <v>2359</v>
      </c>
      <c r="N185" s="285"/>
      <c r="O185" s="285"/>
      <c r="P185" s="285"/>
    </row>
    <row r="186" spans="1:16" x14ac:dyDescent="0.2">
      <c r="A186" s="203" t="s">
        <v>2745</v>
      </c>
      <c r="B186" s="285" t="s">
        <v>2746</v>
      </c>
      <c r="C186" s="285" t="s">
        <v>422</v>
      </c>
      <c r="D186" s="285" t="s">
        <v>2747</v>
      </c>
      <c r="E186" s="285" t="s">
        <v>2707</v>
      </c>
      <c r="F186" s="285" t="s">
        <v>1015</v>
      </c>
      <c r="G186" s="285" t="s">
        <v>2748</v>
      </c>
      <c r="H186" s="285" t="s">
        <v>2749</v>
      </c>
      <c r="I186" s="285" t="s">
        <v>2750</v>
      </c>
      <c r="J186" s="285" t="s">
        <v>424</v>
      </c>
      <c r="K186" s="285" t="s">
        <v>2750</v>
      </c>
      <c r="L186" s="286">
        <v>421903226107</v>
      </c>
      <c r="M186" s="285" t="s">
        <v>2751</v>
      </c>
      <c r="N186" s="285"/>
      <c r="O186" s="285"/>
      <c r="P186" s="285"/>
    </row>
    <row r="187" spans="1:16" x14ac:dyDescent="0.2">
      <c r="A187" s="203" t="s">
        <v>2752</v>
      </c>
      <c r="B187" s="285" t="s">
        <v>2753</v>
      </c>
      <c r="C187" s="285" t="s">
        <v>422</v>
      </c>
      <c r="D187" s="285" t="s">
        <v>2754</v>
      </c>
      <c r="E187" s="285" t="s">
        <v>2755</v>
      </c>
      <c r="F187" s="285" t="s">
        <v>2756</v>
      </c>
      <c r="G187" s="285" t="s">
        <v>2359</v>
      </c>
      <c r="H187" s="285" t="s">
        <v>2757</v>
      </c>
      <c r="I187" s="285" t="s">
        <v>2758</v>
      </c>
      <c r="J187" s="285" t="s">
        <v>424</v>
      </c>
      <c r="K187" s="285" t="s">
        <v>2359</v>
      </c>
      <c r="L187" s="286" t="s">
        <v>2359</v>
      </c>
      <c r="M187" s="285" t="s">
        <v>2759</v>
      </c>
      <c r="N187" s="285"/>
      <c r="O187" s="285"/>
      <c r="P187" s="285"/>
    </row>
    <row r="188" spans="1:16" ht="13.2" x14ac:dyDescent="0.25">
      <c r="A188" s="203" t="s">
        <v>2028</v>
      </c>
      <c r="B188" s="285" t="s">
        <v>2029</v>
      </c>
      <c r="C188" s="285" t="s">
        <v>2030</v>
      </c>
      <c r="D188" s="285" t="s">
        <v>2031</v>
      </c>
      <c r="E188" s="285" t="s">
        <v>429</v>
      </c>
      <c r="F188" s="285" t="s">
        <v>524</v>
      </c>
      <c r="G188" s="313" t="s">
        <v>2032</v>
      </c>
      <c r="H188" s="285" t="s">
        <v>2033</v>
      </c>
      <c r="I188" s="285" t="s">
        <v>2034</v>
      </c>
      <c r="J188" s="285" t="s">
        <v>1706</v>
      </c>
      <c r="K188" s="285" t="s">
        <v>2035</v>
      </c>
      <c r="L188" s="286">
        <v>421917905248</v>
      </c>
      <c r="M188" s="285" t="s">
        <v>2036</v>
      </c>
      <c r="N188" s="285"/>
      <c r="O188" s="285"/>
      <c r="P188" s="285"/>
    </row>
    <row r="189" spans="1:16" x14ac:dyDescent="0.2">
      <c r="A189" s="203" t="s">
        <v>2037</v>
      </c>
      <c r="B189" s="285" t="s">
        <v>2038</v>
      </c>
      <c r="C189" s="285" t="s">
        <v>422</v>
      </c>
      <c r="D189" s="285" t="s">
        <v>2039</v>
      </c>
      <c r="E189" s="285" t="s">
        <v>429</v>
      </c>
      <c r="F189" s="285" t="s">
        <v>550</v>
      </c>
      <c r="G189" s="285" t="s">
        <v>2040</v>
      </c>
      <c r="H189" s="285" t="s">
        <v>2041</v>
      </c>
      <c r="I189" s="285" t="s">
        <v>751</v>
      </c>
      <c r="J189" s="285" t="s">
        <v>424</v>
      </c>
      <c r="K189" s="285" t="s">
        <v>751</v>
      </c>
      <c r="L189" s="286">
        <v>421905245825</v>
      </c>
      <c r="M189" s="285" t="s">
        <v>2042</v>
      </c>
      <c r="N189" s="285"/>
      <c r="O189" s="285"/>
      <c r="P189" s="285"/>
    </row>
    <row r="190" spans="1:16" x14ac:dyDescent="0.2">
      <c r="A190" s="203" t="s">
        <v>2237</v>
      </c>
      <c r="B190" s="285" t="s">
        <v>2238</v>
      </c>
      <c r="C190" s="285" t="s">
        <v>422</v>
      </c>
      <c r="D190" s="285" t="s">
        <v>2239</v>
      </c>
      <c r="E190" s="285" t="s">
        <v>429</v>
      </c>
      <c r="F190" s="285" t="s">
        <v>2240</v>
      </c>
      <c r="G190" s="285" t="s">
        <v>2241</v>
      </c>
      <c r="H190" s="285" t="s">
        <v>2242</v>
      </c>
      <c r="I190" s="285" t="s">
        <v>2243</v>
      </c>
      <c r="J190" s="277" t="s">
        <v>426</v>
      </c>
      <c r="K190" s="285"/>
      <c r="L190" s="286"/>
      <c r="M190" s="285" t="s">
        <v>2244</v>
      </c>
      <c r="N190" s="285"/>
      <c r="O190" s="285"/>
      <c r="P190" s="285"/>
    </row>
    <row r="191" spans="1:16" x14ac:dyDescent="0.2">
      <c r="A191" s="203" t="s">
        <v>2760</v>
      </c>
      <c r="B191" s="285" t="s">
        <v>2761</v>
      </c>
      <c r="C191" s="285" t="s">
        <v>422</v>
      </c>
      <c r="D191" s="285" t="s">
        <v>2762</v>
      </c>
      <c r="E191" s="285" t="s">
        <v>433</v>
      </c>
      <c r="F191" s="285" t="s">
        <v>434</v>
      </c>
      <c r="G191" s="285" t="s">
        <v>2763</v>
      </c>
      <c r="H191" s="285" t="s">
        <v>2764</v>
      </c>
      <c r="I191" s="285" t="s">
        <v>2765</v>
      </c>
      <c r="J191" s="285" t="s">
        <v>426</v>
      </c>
      <c r="K191" s="285" t="s">
        <v>2765</v>
      </c>
      <c r="L191" s="286">
        <v>421911830220</v>
      </c>
      <c r="M191" s="285" t="s">
        <v>2766</v>
      </c>
      <c r="N191" s="285"/>
      <c r="O191" s="285"/>
      <c r="P191" s="285"/>
    </row>
    <row r="192" spans="1:16" x14ac:dyDescent="0.2">
      <c r="A192" s="203" t="s">
        <v>2767</v>
      </c>
      <c r="B192" s="285" t="s">
        <v>2768</v>
      </c>
      <c r="C192" s="285" t="s">
        <v>422</v>
      </c>
      <c r="D192" s="285" t="s">
        <v>2769</v>
      </c>
      <c r="E192" s="285" t="s">
        <v>429</v>
      </c>
      <c r="F192" s="285" t="s">
        <v>757</v>
      </c>
      <c r="G192" s="285" t="s">
        <v>2770</v>
      </c>
      <c r="H192" s="285" t="s">
        <v>2771</v>
      </c>
      <c r="I192" s="285" t="s">
        <v>2772</v>
      </c>
      <c r="J192" s="285" t="s">
        <v>2523</v>
      </c>
      <c r="K192" s="285" t="s">
        <v>2772</v>
      </c>
      <c r="L192" s="286">
        <v>421915714821</v>
      </c>
      <c r="M192" s="285" t="s">
        <v>2773</v>
      </c>
      <c r="N192" s="285"/>
      <c r="O192" s="285"/>
      <c r="P192" s="285"/>
    </row>
    <row r="193" spans="1:16" x14ac:dyDescent="0.2">
      <c r="A193" s="203" t="s">
        <v>2774</v>
      </c>
      <c r="B193" s="285" t="s">
        <v>2775</v>
      </c>
      <c r="C193" s="285" t="s">
        <v>422</v>
      </c>
      <c r="D193" s="285" t="s">
        <v>2776</v>
      </c>
      <c r="E193" s="285" t="s">
        <v>1710</v>
      </c>
      <c r="F193" s="285" t="s">
        <v>1779</v>
      </c>
      <c r="G193" s="285" t="s">
        <v>2777</v>
      </c>
      <c r="H193" s="285" t="s">
        <v>2778</v>
      </c>
      <c r="I193" s="285" t="s">
        <v>2779</v>
      </c>
      <c r="J193" s="285" t="s">
        <v>424</v>
      </c>
      <c r="K193" s="285" t="s">
        <v>2779</v>
      </c>
      <c r="L193" s="286">
        <v>421905315540</v>
      </c>
      <c r="M193" s="285" t="s">
        <v>2780</v>
      </c>
      <c r="N193" s="285"/>
      <c r="O193" s="285"/>
      <c r="P193" s="285"/>
    </row>
    <row r="194" spans="1:16" x14ac:dyDescent="0.2">
      <c r="A194" s="203" t="s">
        <v>2781</v>
      </c>
      <c r="B194" s="285" t="s">
        <v>2782</v>
      </c>
      <c r="C194" s="285" t="s">
        <v>422</v>
      </c>
      <c r="D194" s="285" t="s">
        <v>2783</v>
      </c>
      <c r="E194" s="285" t="s">
        <v>1873</v>
      </c>
      <c r="F194" s="285" t="s">
        <v>1874</v>
      </c>
      <c r="G194" s="285" t="s">
        <v>2359</v>
      </c>
      <c r="H194" s="285" t="s">
        <v>2784</v>
      </c>
      <c r="I194" s="285" t="s">
        <v>2785</v>
      </c>
      <c r="J194" s="285" t="s">
        <v>426</v>
      </c>
      <c r="K194" s="285" t="s">
        <v>2785</v>
      </c>
      <c r="L194" s="286">
        <v>421948137172</v>
      </c>
      <c r="M194" s="285" t="s">
        <v>2359</v>
      </c>
      <c r="N194" s="285"/>
      <c r="O194" s="285"/>
      <c r="P194" s="285"/>
    </row>
    <row r="195" spans="1:16" x14ac:dyDescent="0.2">
      <c r="A195" s="203" t="s">
        <v>2786</v>
      </c>
      <c r="B195" s="285" t="s">
        <v>2787</v>
      </c>
      <c r="C195" s="285" t="s">
        <v>422</v>
      </c>
      <c r="D195" s="285" t="s">
        <v>2788</v>
      </c>
      <c r="E195" s="285" t="s">
        <v>433</v>
      </c>
      <c r="F195" s="285" t="s">
        <v>432</v>
      </c>
      <c r="G195" s="285" t="s">
        <v>2789</v>
      </c>
      <c r="H195" s="285" t="s">
        <v>2790</v>
      </c>
      <c r="I195" s="285" t="s">
        <v>2791</v>
      </c>
      <c r="J195" s="285" t="s">
        <v>426</v>
      </c>
      <c r="K195" s="285" t="s">
        <v>2792</v>
      </c>
      <c r="L195" s="286">
        <v>421918766009</v>
      </c>
      <c r="M195" s="285" t="s">
        <v>2793</v>
      </c>
      <c r="N195" s="285"/>
      <c r="O195" s="285"/>
      <c r="P195" s="285"/>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5" t="s">
        <v>2795</v>
      </c>
      <c r="C197" s="285" t="s">
        <v>422</v>
      </c>
      <c r="D197" s="285" t="s">
        <v>2796</v>
      </c>
      <c r="E197" s="285" t="s">
        <v>2797</v>
      </c>
      <c r="F197" s="285" t="s">
        <v>432</v>
      </c>
      <c r="G197" s="285" t="s">
        <v>2359</v>
      </c>
      <c r="H197" s="285" t="s">
        <v>2798</v>
      </c>
      <c r="I197" s="285" t="s">
        <v>2799</v>
      </c>
      <c r="J197" s="285" t="s">
        <v>2800</v>
      </c>
      <c r="K197" s="285" t="s">
        <v>2799</v>
      </c>
      <c r="L197" s="286">
        <v>421948633996</v>
      </c>
      <c r="M197" s="285" t="s">
        <v>2359</v>
      </c>
      <c r="N197" s="285"/>
      <c r="O197" s="285"/>
      <c r="P197" s="285"/>
    </row>
    <row r="198" spans="1:16" x14ac:dyDescent="0.2">
      <c r="A198" s="203" t="s">
        <v>2801</v>
      </c>
      <c r="B198" s="285" t="s">
        <v>2802</v>
      </c>
      <c r="C198" s="285" t="s">
        <v>422</v>
      </c>
      <c r="D198" s="285" t="s">
        <v>2803</v>
      </c>
      <c r="E198" s="285" t="s">
        <v>2804</v>
      </c>
      <c r="F198" s="285" t="s">
        <v>2805</v>
      </c>
      <c r="G198" s="285" t="s">
        <v>2806</v>
      </c>
      <c r="H198" s="285" t="s">
        <v>2807</v>
      </c>
      <c r="I198" s="285" t="s">
        <v>2808</v>
      </c>
      <c r="J198" s="285" t="s">
        <v>424</v>
      </c>
      <c r="K198" s="285" t="s">
        <v>2809</v>
      </c>
      <c r="L198" s="286">
        <v>421908470934</v>
      </c>
      <c r="M198" s="285" t="s">
        <v>2810</v>
      </c>
      <c r="N198" s="285"/>
      <c r="O198" s="285"/>
      <c r="P198" s="285"/>
    </row>
    <row r="199" spans="1:16" x14ac:dyDescent="0.2">
      <c r="A199" s="203" t="s">
        <v>2811</v>
      </c>
      <c r="B199" s="285" t="s">
        <v>2812</v>
      </c>
      <c r="C199" s="285" t="s">
        <v>422</v>
      </c>
      <c r="D199" s="285" t="s">
        <v>2813</v>
      </c>
      <c r="E199" s="285" t="s">
        <v>2814</v>
      </c>
      <c r="F199" s="285" t="s">
        <v>2815</v>
      </c>
      <c r="G199" s="285" t="s">
        <v>2816</v>
      </c>
      <c r="H199" s="285" t="s">
        <v>2817</v>
      </c>
      <c r="I199" s="285" t="s">
        <v>2818</v>
      </c>
      <c r="J199" s="285" t="s">
        <v>426</v>
      </c>
      <c r="K199" s="285" t="s">
        <v>2819</v>
      </c>
      <c r="L199" s="286">
        <v>421903544565</v>
      </c>
      <c r="M199" s="285" t="s">
        <v>2359</v>
      </c>
      <c r="N199" s="285"/>
      <c r="O199" s="285"/>
      <c r="P199" s="285"/>
    </row>
    <row r="200" spans="1:16" x14ac:dyDescent="0.2">
      <c r="A200" s="203" t="s">
        <v>2820</v>
      </c>
      <c r="B200" s="285" t="s">
        <v>2821</v>
      </c>
      <c r="C200" s="285" t="s">
        <v>422</v>
      </c>
      <c r="D200" s="285" t="s">
        <v>2822</v>
      </c>
      <c r="E200" s="285" t="s">
        <v>429</v>
      </c>
      <c r="F200" s="285" t="s">
        <v>550</v>
      </c>
      <c r="G200" s="285" t="s">
        <v>2823</v>
      </c>
      <c r="H200" s="285" t="s">
        <v>2824</v>
      </c>
      <c r="I200" s="285" t="s">
        <v>2825</v>
      </c>
      <c r="J200" s="285" t="s">
        <v>2523</v>
      </c>
      <c r="K200" s="285" t="s">
        <v>2826</v>
      </c>
      <c r="L200" s="286">
        <v>421911787770</v>
      </c>
      <c r="M200" s="285" t="s">
        <v>2827</v>
      </c>
      <c r="N200" s="285"/>
      <c r="O200" s="285"/>
      <c r="P200" s="285"/>
    </row>
    <row r="201" spans="1:16" x14ac:dyDescent="0.2">
      <c r="A201" s="203" t="s">
        <v>2828</v>
      </c>
      <c r="B201" s="285" t="s">
        <v>2829</v>
      </c>
      <c r="C201" s="285" t="s">
        <v>422</v>
      </c>
      <c r="D201" s="285" t="s">
        <v>2830</v>
      </c>
      <c r="E201" s="285" t="s">
        <v>429</v>
      </c>
      <c r="F201" s="285" t="s">
        <v>2831</v>
      </c>
      <c r="G201" s="285" t="s">
        <v>2832</v>
      </c>
      <c r="H201" s="285" t="s">
        <v>2833</v>
      </c>
      <c r="I201" s="285" t="s">
        <v>2834</v>
      </c>
      <c r="J201" s="285" t="s">
        <v>424</v>
      </c>
      <c r="K201" s="285" t="s">
        <v>2834</v>
      </c>
      <c r="L201" s="286">
        <v>421903408371</v>
      </c>
      <c r="M201" s="285" t="s">
        <v>2835</v>
      </c>
      <c r="N201" s="285"/>
      <c r="O201" s="285"/>
      <c r="P201" s="285"/>
    </row>
    <row r="202" spans="1:16" x14ac:dyDescent="0.2">
      <c r="A202" s="203" t="s">
        <v>2836</v>
      </c>
      <c r="B202" s="285" t="s">
        <v>2837</v>
      </c>
      <c r="C202" s="285" t="s">
        <v>422</v>
      </c>
      <c r="D202" s="285" t="s">
        <v>2838</v>
      </c>
      <c r="E202" s="285" t="s">
        <v>429</v>
      </c>
      <c r="F202" s="285" t="s">
        <v>825</v>
      </c>
      <c r="G202" s="285" t="s">
        <v>2839</v>
      </c>
      <c r="H202" s="285" t="s">
        <v>2840</v>
      </c>
      <c r="I202" s="285" t="s">
        <v>2841</v>
      </c>
      <c r="J202" s="285" t="s">
        <v>424</v>
      </c>
      <c r="K202" s="285" t="s">
        <v>2841</v>
      </c>
      <c r="L202" s="286">
        <v>421905710859</v>
      </c>
      <c r="M202" s="285" t="s">
        <v>2842</v>
      </c>
      <c r="N202" s="285"/>
      <c r="O202" s="285"/>
      <c r="P202" s="285"/>
    </row>
    <row r="203" spans="1:16" x14ac:dyDescent="0.2">
      <c r="A203" s="203" t="s">
        <v>2843</v>
      </c>
      <c r="B203" s="285" t="s">
        <v>2844</v>
      </c>
      <c r="C203" s="285" t="s">
        <v>422</v>
      </c>
      <c r="D203" s="285" t="s">
        <v>2845</v>
      </c>
      <c r="E203" s="285" t="s">
        <v>2846</v>
      </c>
      <c r="F203" s="285" t="s">
        <v>2847</v>
      </c>
      <c r="G203" s="285" t="s">
        <v>2848</v>
      </c>
      <c r="H203" s="285" t="s">
        <v>2849</v>
      </c>
      <c r="I203" s="285" t="s">
        <v>2850</v>
      </c>
      <c r="J203" s="285" t="s">
        <v>424</v>
      </c>
      <c r="K203" s="285" t="s">
        <v>2850</v>
      </c>
      <c r="L203" s="286">
        <v>421907725303</v>
      </c>
      <c r="M203" s="285" t="s">
        <v>2851</v>
      </c>
      <c r="N203" s="285"/>
      <c r="O203" s="285"/>
      <c r="P203" s="285"/>
    </row>
    <row r="204" spans="1:16" x14ac:dyDescent="0.2">
      <c r="A204" s="203" t="s">
        <v>2043</v>
      </c>
      <c r="B204" s="285" t="s">
        <v>2044</v>
      </c>
      <c r="C204" s="285" t="s">
        <v>422</v>
      </c>
      <c r="D204" s="285" t="s">
        <v>2045</v>
      </c>
      <c r="E204" s="285" t="s">
        <v>433</v>
      </c>
      <c r="F204" s="285" t="s">
        <v>434</v>
      </c>
      <c r="G204" s="285" t="s">
        <v>2046</v>
      </c>
      <c r="H204" s="285" t="s">
        <v>2047</v>
      </c>
      <c r="I204" s="285" t="s">
        <v>2048</v>
      </c>
      <c r="J204" s="285" t="s">
        <v>424</v>
      </c>
      <c r="K204" s="285" t="s">
        <v>2994</v>
      </c>
      <c r="L204" s="286" t="s">
        <v>2995</v>
      </c>
      <c r="M204" s="285" t="s">
        <v>2049</v>
      </c>
      <c r="N204" s="285"/>
      <c r="O204" s="285"/>
      <c r="P204" s="285"/>
    </row>
    <row r="205" spans="1:16" x14ac:dyDescent="0.2">
      <c r="A205" s="203" t="s">
        <v>2852</v>
      </c>
      <c r="B205" s="285" t="s">
        <v>2853</v>
      </c>
      <c r="C205" s="285" t="s">
        <v>422</v>
      </c>
      <c r="D205" s="285" t="s">
        <v>2854</v>
      </c>
      <c r="E205" s="285" t="s">
        <v>2374</v>
      </c>
      <c r="F205" s="285" t="s">
        <v>2855</v>
      </c>
      <c r="G205" s="285" t="s">
        <v>2856</v>
      </c>
      <c r="H205" s="285" t="s">
        <v>2857</v>
      </c>
      <c r="I205" s="285" t="s">
        <v>2858</v>
      </c>
      <c r="J205" s="285" t="s">
        <v>2523</v>
      </c>
      <c r="K205" s="285" t="s">
        <v>2858</v>
      </c>
      <c r="L205" s="286">
        <v>421903769454</v>
      </c>
      <c r="M205" s="285" t="s">
        <v>2859</v>
      </c>
      <c r="N205" s="285"/>
      <c r="O205" s="285"/>
      <c r="P205" s="285"/>
    </row>
    <row r="206" spans="1:16" x14ac:dyDescent="0.2">
      <c r="A206" s="203" t="s">
        <v>2860</v>
      </c>
      <c r="B206" s="285" t="s">
        <v>2861</v>
      </c>
      <c r="C206" s="285" t="s">
        <v>422</v>
      </c>
      <c r="D206" s="285" t="s">
        <v>2862</v>
      </c>
      <c r="E206" s="285" t="s">
        <v>1895</v>
      </c>
      <c r="F206" s="285" t="s">
        <v>1896</v>
      </c>
      <c r="G206" s="285" t="s">
        <v>2359</v>
      </c>
      <c r="H206" s="285" t="s">
        <v>2863</v>
      </c>
      <c r="I206" s="285" t="s">
        <v>2864</v>
      </c>
      <c r="J206" s="285" t="s">
        <v>426</v>
      </c>
      <c r="K206" s="285" t="s">
        <v>2359</v>
      </c>
      <c r="L206" s="286" t="s">
        <v>2359</v>
      </c>
      <c r="M206" s="285" t="s">
        <v>2865</v>
      </c>
      <c r="N206" s="285"/>
      <c r="O206" s="285"/>
      <c r="P206" s="285"/>
    </row>
    <row r="207" spans="1:16" x14ac:dyDescent="0.2">
      <c r="A207" s="203" t="s">
        <v>2050</v>
      </c>
      <c r="B207" s="285" t="s">
        <v>2051</v>
      </c>
      <c r="C207" s="285" t="s">
        <v>422</v>
      </c>
      <c r="D207" s="285" t="s">
        <v>2052</v>
      </c>
      <c r="E207" s="285" t="s">
        <v>1873</v>
      </c>
      <c r="F207" s="285" t="s">
        <v>1874</v>
      </c>
      <c r="G207" s="285" t="s">
        <v>2053</v>
      </c>
      <c r="H207" s="285" t="s">
        <v>2992</v>
      </c>
      <c r="I207" s="285" t="s">
        <v>2054</v>
      </c>
      <c r="J207" s="285" t="s">
        <v>424</v>
      </c>
      <c r="K207" s="285" t="s">
        <v>2055</v>
      </c>
      <c r="L207" s="286">
        <v>421949335971</v>
      </c>
      <c r="M207" s="285" t="s">
        <v>2056</v>
      </c>
      <c r="N207" s="285" t="s">
        <v>2866</v>
      </c>
      <c r="O207" s="285"/>
      <c r="P207" s="285"/>
    </row>
    <row r="208" spans="1:16" x14ac:dyDescent="0.2">
      <c r="A208" s="203" t="s">
        <v>2867</v>
      </c>
      <c r="B208" s="285" t="s">
        <v>2868</v>
      </c>
      <c r="C208" s="285" t="s">
        <v>422</v>
      </c>
      <c r="D208" s="285" t="s">
        <v>2869</v>
      </c>
      <c r="E208" s="285" t="s">
        <v>2870</v>
      </c>
      <c r="F208" s="285" t="s">
        <v>2871</v>
      </c>
      <c r="G208" s="285" t="s">
        <v>2359</v>
      </c>
      <c r="H208" s="285" t="s">
        <v>2872</v>
      </c>
      <c r="I208" s="285" t="s">
        <v>2873</v>
      </c>
      <c r="J208" s="285" t="s">
        <v>2800</v>
      </c>
      <c r="K208" s="285" t="s">
        <v>2873</v>
      </c>
      <c r="L208" s="286">
        <v>421918394244</v>
      </c>
      <c r="M208" s="285" t="s">
        <v>2874</v>
      </c>
      <c r="N208" s="285"/>
      <c r="O208" s="285"/>
      <c r="P208" s="285"/>
    </row>
    <row r="209" spans="1:16" x14ac:dyDescent="0.2">
      <c r="A209" s="203" t="s">
        <v>2875</v>
      </c>
      <c r="B209" s="285" t="s">
        <v>2876</v>
      </c>
      <c r="C209" s="285" t="s">
        <v>422</v>
      </c>
      <c r="D209" s="285" t="s">
        <v>2877</v>
      </c>
      <c r="E209" s="285" t="s">
        <v>423</v>
      </c>
      <c r="F209" s="285" t="s">
        <v>816</v>
      </c>
      <c r="G209" s="285" t="s">
        <v>2878</v>
      </c>
      <c r="H209" s="285" t="s">
        <v>2879</v>
      </c>
      <c r="I209" s="285" t="s">
        <v>2880</v>
      </c>
      <c r="J209" s="285" t="s">
        <v>424</v>
      </c>
      <c r="K209" s="285" t="s">
        <v>2880</v>
      </c>
      <c r="L209" s="286">
        <v>421903551810</v>
      </c>
      <c r="M209" s="285" t="s">
        <v>2881</v>
      </c>
      <c r="N209" s="285"/>
      <c r="O209" s="285"/>
      <c r="P209" s="285"/>
    </row>
    <row r="210" spans="1:16" x14ac:dyDescent="0.2">
      <c r="A210" s="203" t="s">
        <v>2057</v>
      </c>
      <c r="B210" s="285" t="s">
        <v>2058</v>
      </c>
      <c r="C210" s="285" t="s">
        <v>422</v>
      </c>
      <c r="D210" s="285" t="s">
        <v>2059</v>
      </c>
      <c r="E210" s="285" t="s">
        <v>2060</v>
      </c>
      <c r="F210" s="285" t="s">
        <v>2061</v>
      </c>
      <c r="G210" s="285" t="s">
        <v>2882</v>
      </c>
      <c r="H210" s="285" t="s">
        <v>2062</v>
      </c>
      <c r="I210" s="285" t="s">
        <v>2063</v>
      </c>
      <c r="J210" s="285" t="s">
        <v>2064</v>
      </c>
      <c r="K210" s="285" t="s">
        <v>2063</v>
      </c>
      <c r="L210" s="286">
        <v>421905264228</v>
      </c>
      <c r="M210" s="285" t="s">
        <v>2065</v>
      </c>
      <c r="N210" s="285"/>
      <c r="O210" s="285"/>
      <c r="P210" s="285"/>
    </row>
    <row r="211" spans="1:16" ht="13.2" x14ac:dyDescent="0.25">
      <c r="A211" s="203" t="s">
        <v>2066</v>
      </c>
      <c r="B211" s="285" t="s">
        <v>2067</v>
      </c>
      <c r="C211" s="285" t="s">
        <v>422</v>
      </c>
      <c r="D211" s="285" t="s">
        <v>2068</v>
      </c>
      <c r="E211" s="199" t="s">
        <v>429</v>
      </c>
      <c r="F211" s="285" t="s">
        <v>541</v>
      </c>
      <c r="G211" s="313" t="s">
        <v>2069</v>
      </c>
      <c r="H211" s="313" t="s">
        <v>2070</v>
      </c>
      <c r="I211" s="285" t="s">
        <v>2071</v>
      </c>
      <c r="J211" s="285" t="s">
        <v>424</v>
      </c>
      <c r="K211" s="285" t="s">
        <v>2071</v>
      </c>
      <c r="L211" s="286">
        <v>421903851953</v>
      </c>
      <c r="M211" s="285" t="s">
        <v>2072</v>
      </c>
      <c r="N211" s="285"/>
      <c r="O211" s="285"/>
      <c r="P211" s="285"/>
    </row>
    <row r="212" spans="1:16" x14ac:dyDescent="0.2">
      <c r="A212" s="203" t="s">
        <v>2883</v>
      </c>
      <c r="B212" s="285" t="s">
        <v>2884</v>
      </c>
      <c r="C212" s="285" t="s">
        <v>422</v>
      </c>
      <c r="D212" s="285" t="s">
        <v>2885</v>
      </c>
      <c r="E212" s="285" t="s">
        <v>2886</v>
      </c>
      <c r="F212" s="285" t="s">
        <v>2887</v>
      </c>
      <c r="G212" s="285" t="s">
        <v>2888</v>
      </c>
      <c r="H212" s="285" t="s">
        <v>2889</v>
      </c>
      <c r="I212" s="285" t="s">
        <v>2890</v>
      </c>
      <c r="J212" s="285" t="s">
        <v>424</v>
      </c>
      <c r="K212" s="285" t="s">
        <v>2890</v>
      </c>
      <c r="L212" s="286">
        <v>421902366400</v>
      </c>
      <c r="M212" s="285" t="s">
        <v>2891</v>
      </c>
      <c r="N212" s="285"/>
      <c r="O212" s="285"/>
      <c r="P212" s="285"/>
    </row>
    <row r="213" spans="1:16" x14ac:dyDescent="0.2">
      <c r="A213" s="203" t="s">
        <v>2892</v>
      </c>
      <c r="B213" s="285" t="s">
        <v>2893</v>
      </c>
      <c r="C213" s="285" t="s">
        <v>422</v>
      </c>
      <c r="D213" s="285" t="s">
        <v>2894</v>
      </c>
      <c r="E213" s="285" t="s">
        <v>2895</v>
      </c>
      <c r="F213" s="285" t="s">
        <v>2896</v>
      </c>
      <c r="G213" s="285" t="s">
        <v>2897</v>
      </c>
      <c r="H213" s="285" t="s">
        <v>2898</v>
      </c>
      <c r="I213" s="285" t="s">
        <v>2899</v>
      </c>
      <c r="J213" s="285" t="s">
        <v>424</v>
      </c>
      <c r="K213" s="285" t="s">
        <v>2899</v>
      </c>
      <c r="L213" s="286">
        <v>421905495820</v>
      </c>
      <c r="M213" s="285" t="s">
        <v>2900</v>
      </c>
      <c r="N213" s="285"/>
      <c r="O213" s="285"/>
      <c r="P213" s="285"/>
    </row>
    <row r="214" spans="1:16" x14ac:dyDescent="0.2">
      <c r="A214" s="203" t="s">
        <v>2901</v>
      </c>
      <c r="B214" s="285" t="s">
        <v>2902</v>
      </c>
      <c r="C214" s="285" t="s">
        <v>422</v>
      </c>
      <c r="D214" s="285" t="s">
        <v>2903</v>
      </c>
      <c r="E214" s="285" t="s">
        <v>2904</v>
      </c>
      <c r="F214" s="285" t="s">
        <v>2905</v>
      </c>
      <c r="G214" s="285" t="s">
        <v>2906</v>
      </c>
      <c r="H214" s="285" t="s">
        <v>2907</v>
      </c>
      <c r="I214" s="285" t="s">
        <v>2908</v>
      </c>
      <c r="J214" s="285" t="s">
        <v>424</v>
      </c>
      <c r="K214" s="285" t="s">
        <v>2908</v>
      </c>
      <c r="L214" s="286">
        <v>421905356370</v>
      </c>
      <c r="M214" s="285" t="s">
        <v>2909</v>
      </c>
      <c r="N214" s="285"/>
      <c r="O214" s="285"/>
      <c r="P214" s="285"/>
    </row>
    <row r="215" spans="1:16" ht="13.2" x14ac:dyDescent="0.25">
      <c r="A215" s="203" t="s">
        <v>2073</v>
      </c>
      <c r="B215" s="285" t="s">
        <v>2074</v>
      </c>
      <c r="C215" s="285" t="s">
        <v>422</v>
      </c>
      <c r="D215" s="285" t="s">
        <v>2075</v>
      </c>
      <c r="E215" s="285" t="s">
        <v>1427</v>
      </c>
      <c r="F215" s="285" t="s">
        <v>1428</v>
      </c>
      <c r="G215" s="313" t="s">
        <v>2076</v>
      </c>
      <c r="H215" s="285" t="s">
        <v>2077</v>
      </c>
      <c r="I215" s="285" t="s">
        <v>2078</v>
      </c>
      <c r="J215" s="285" t="s">
        <v>424</v>
      </c>
      <c r="K215" s="285" t="s">
        <v>2079</v>
      </c>
      <c r="L215" s="286">
        <v>421907641634</v>
      </c>
      <c r="M215" s="285" t="s">
        <v>2080</v>
      </c>
      <c r="N215" s="285"/>
      <c r="O215" s="285"/>
      <c r="P215" s="285"/>
    </row>
    <row r="216" spans="1:16" x14ac:dyDescent="0.2">
      <c r="A216" s="203" t="s">
        <v>2910</v>
      </c>
      <c r="B216" s="285" t="s">
        <v>2911</v>
      </c>
      <c r="C216" s="285" t="s">
        <v>422</v>
      </c>
      <c r="D216" s="285" t="s">
        <v>2912</v>
      </c>
      <c r="E216" s="285" t="s">
        <v>2374</v>
      </c>
      <c r="F216" s="285" t="s">
        <v>2375</v>
      </c>
      <c r="G216" s="285" t="s">
        <v>2913</v>
      </c>
      <c r="H216" s="285" t="s">
        <v>2914</v>
      </c>
      <c r="I216" s="285" t="s">
        <v>2915</v>
      </c>
      <c r="J216" s="285" t="s">
        <v>424</v>
      </c>
      <c r="K216" s="285" t="s">
        <v>2915</v>
      </c>
      <c r="L216" s="286">
        <v>421903820974</v>
      </c>
      <c r="M216" s="285" t="s">
        <v>2916</v>
      </c>
      <c r="N216" s="285"/>
      <c r="O216" s="285"/>
      <c r="P216" s="285"/>
    </row>
    <row r="217" spans="1:16" ht="13.2" x14ac:dyDescent="0.25">
      <c r="A217" s="203" t="s">
        <v>2081</v>
      </c>
      <c r="B217" s="285" t="s">
        <v>2082</v>
      </c>
      <c r="C217" s="285" t="s">
        <v>422</v>
      </c>
      <c r="D217" s="285" t="s">
        <v>2083</v>
      </c>
      <c r="E217" s="285" t="s">
        <v>2084</v>
      </c>
      <c r="F217" s="285" t="s">
        <v>2085</v>
      </c>
      <c r="G217" s="313" t="s">
        <v>2086</v>
      </c>
      <c r="H217" s="285" t="s">
        <v>2087</v>
      </c>
      <c r="I217" s="285" t="s">
        <v>2088</v>
      </c>
      <c r="J217" s="285" t="s">
        <v>424</v>
      </c>
      <c r="K217" s="285" t="s">
        <v>2089</v>
      </c>
      <c r="L217" s="286">
        <v>421911466881</v>
      </c>
      <c r="M217" s="285" t="s">
        <v>2090</v>
      </c>
      <c r="N217" s="285"/>
      <c r="O217" s="285"/>
      <c r="P217" s="285"/>
    </row>
    <row r="218" spans="1:16" ht="13.2" x14ac:dyDescent="0.25">
      <c r="A218" s="203" t="s">
        <v>2091</v>
      </c>
      <c r="B218" s="285" t="s">
        <v>2092</v>
      </c>
      <c r="C218" s="285" t="s">
        <v>422</v>
      </c>
      <c r="D218" s="285" t="s">
        <v>2093</v>
      </c>
      <c r="E218" s="285" t="s">
        <v>2094</v>
      </c>
      <c r="F218" s="285" t="s">
        <v>2095</v>
      </c>
      <c r="G218" s="313" t="s">
        <v>2096</v>
      </c>
      <c r="H218" s="285" t="s">
        <v>2097</v>
      </c>
      <c r="I218" s="285" t="s">
        <v>2098</v>
      </c>
      <c r="J218" s="285" t="s">
        <v>424</v>
      </c>
      <c r="K218" s="285" t="s">
        <v>2098</v>
      </c>
      <c r="L218" s="286">
        <v>421904435321</v>
      </c>
      <c r="M218" s="285" t="s">
        <v>2099</v>
      </c>
      <c r="N218" s="285"/>
      <c r="O218" s="285"/>
      <c r="P218" s="285"/>
    </row>
    <row r="219" spans="1:16" ht="13.2" x14ac:dyDescent="0.25">
      <c r="A219" s="203" t="s">
        <v>2100</v>
      </c>
      <c r="B219" s="285" t="s">
        <v>2101</v>
      </c>
      <c r="C219" s="285" t="s">
        <v>422</v>
      </c>
      <c r="D219" s="285" t="s">
        <v>2102</v>
      </c>
      <c r="E219" s="285" t="s">
        <v>2103</v>
      </c>
      <c r="F219" s="285" t="s">
        <v>2104</v>
      </c>
      <c r="G219" s="313" t="s">
        <v>2105</v>
      </c>
      <c r="H219" s="285" t="s">
        <v>2106</v>
      </c>
      <c r="I219" s="285" t="s">
        <v>2107</v>
      </c>
      <c r="J219" s="285" t="s">
        <v>424</v>
      </c>
      <c r="K219" s="285" t="s">
        <v>2108</v>
      </c>
      <c r="L219" s="286">
        <v>421910690922</v>
      </c>
      <c r="M219" s="285" t="s">
        <v>2109</v>
      </c>
      <c r="N219" s="285"/>
      <c r="O219" s="285"/>
      <c r="P219" s="285"/>
    </row>
    <row r="220" spans="1:16" x14ac:dyDescent="0.2">
      <c r="A220" s="203" t="s">
        <v>2917</v>
      </c>
      <c r="B220" s="285" t="s">
        <v>2918</v>
      </c>
      <c r="C220" s="285" t="s">
        <v>422</v>
      </c>
      <c r="D220" s="285" t="s">
        <v>2919</v>
      </c>
      <c r="E220" s="285" t="s">
        <v>433</v>
      </c>
      <c r="F220" s="285" t="s">
        <v>434</v>
      </c>
      <c r="G220" s="285" t="s">
        <v>2920</v>
      </c>
      <c r="H220" s="285" t="s">
        <v>2921</v>
      </c>
      <c r="I220" s="285" t="s">
        <v>2922</v>
      </c>
      <c r="J220" s="285" t="s">
        <v>424</v>
      </c>
      <c r="K220" s="285" t="s">
        <v>2923</v>
      </c>
      <c r="L220" s="286">
        <v>421905644686</v>
      </c>
      <c r="M220" s="285" t="s">
        <v>2924</v>
      </c>
      <c r="N220" s="285"/>
      <c r="O220" s="285"/>
      <c r="P220" s="285"/>
    </row>
    <row r="221" spans="1:16" x14ac:dyDescent="0.2">
      <c r="A221" s="203" t="s">
        <v>2925</v>
      </c>
      <c r="B221" s="285" t="s">
        <v>2926</v>
      </c>
      <c r="C221" s="285" t="s">
        <v>422</v>
      </c>
      <c r="D221" s="285" t="s">
        <v>2927</v>
      </c>
      <c r="E221" s="285" t="s">
        <v>2928</v>
      </c>
      <c r="F221" s="285" t="s">
        <v>2929</v>
      </c>
      <c r="G221" s="285" t="s">
        <v>2930</v>
      </c>
      <c r="H221" s="285" t="s">
        <v>2931</v>
      </c>
      <c r="I221" s="285" t="s">
        <v>2932</v>
      </c>
      <c r="J221" s="285" t="s">
        <v>2933</v>
      </c>
      <c r="K221" s="285" t="s">
        <v>2932</v>
      </c>
      <c r="L221" s="286">
        <v>421908729128</v>
      </c>
      <c r="M221" s="285" t="s">
        <v>2934</v>
      </c>
      <c r="N221" s="285"/>
      <c r="O221" s="285"/>
      <c r="P221" s="285"/>
    </row>
    <row r="222" spans="1:16" x14ac:dyDescent="0.2">
      <c r="A222" s="203" t="s">
        <v>2110</v>
      </c>
      <c r="B222" s="285" t="s">
        <v>2111</v>
      </c>
      <c r="C222" s="285" t="s">
        <v>422</v>
      </c>
      <c r="D222" s="285" t="s">
        <v>2112</v>
      </c>
      <c r="E222" s="285" t="s">
        <v>2113</v>
      </c>
      <c r="F222" s="285" t="s">
        <v>2114</v>
      </c>
      <c r="G222" s="285" t="s">
        <v>2935</v>
      </c>
      <c r="H222" s="285" t="s">
        <v>2115</v>
      </c>
      <c r="I222" s="285" t="s">
        <v>2936</v>
      </c>
      <c r="J222" s="285" t="s">
        <v>2937</v>
      </c>
      <c r="K222" s="285" t="s">
        <v>2116</v>
      </c>
      <c r="L222" s="286">
        <v>421903543319</v>
      </c>
      <c r="M222" s="285" t="s">
        <v>2938</v>
      </c>
      <c r="N222" s="285"/>
      <c r="O222" s="285"/>
      <c r="P222" s="285"/>
    </row>
    <row r="223" spans="1:16" ht="13.2" x14ac:dyDescent="0.25">
      <c r="A223" s="203" t="s">
        <v>2117</v>
      </c>
      <c r="B223" s="285" t="s">
        <v>2118</v>
      </c>
      <c r="C223" s="285" t="s">
        <v>422</v>
      </c>
      <c r="D223" s="285" t="s">
        <v>2119</v>
      </c>
      <c r="E223" s="285" t="s">
        <v>2120</v>
      </c>
      <c r="F223" s="285" t="s">
        <v>2121</v>
      </c>
      <c r="G223" s="313" t="s">
        <v>2122</v>
      </c>
      <c r="H223" s="285" t="s">
        <v>2123</v>
      </c>
      <c r="I223" s="285" t="s">
        <v>2124</v>
      </c>
      <c r="J223" s="285" t="s">
        <v>424</v>
      </c>
      <c r="K223" s="285" t="s">
        <v>2124</v>
      </c>
      <c r="L223" s="286">
        <v>421904823578</v>
      </c>
      <c r="M223" s="285" t="s">
        <v>2125</v>
      </c>
      <c r="N223" s="285"/>
      <c r="O223" s="285"/>
      <c r="P223" s="285"/>
    </row>
    <row r="224" spans="1:16" x14ac:dyDescent="0.2">
      <c r="A224" s="203" t="s">
        <v>2939</v>
      </c>
      <c r="B224" s="285" t="s">
        <v>2940</v>
      </c>
      <c r="C224" s="285" t="s">
        <v>422</v>
      </c>
      <c r="D224" s="285" t="s">
        <v>2941</v>
      </c>
      <c r="E224" s="285" t="s">
        <v>2942</v>
      </c>
      <c r="F224" s="285" t="s">
        <v>2943</v>
      </c>
      <c r="G224" s="285" t="s">
        <v>2944</v>
      </c>
      <c r="H224" s="285" t="s">
        <v>2945</v>
      </c>
      <c r="I224" s="285" t="s">
        <v>2946</v>
      </c>
      <c r="J224" s="285" t="s">
        <v>426</v>
      </c>
      <c r="K224" s="285" t="s">
        <v>2946</v>
      </c>
      <c r="L224" s="286">
        <v>421915740248</v>
      </c>
      <c r="M224" s="285" t="s">
        <v>2947</v>
      </c>
      <c r="N224" s="285"/>
      <c r="O224" s="285"/>
      <c r="P224" s="285"/>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3.2" x14ac:dyDescent="0.25">
      <c r="A226" s="203" t="s">
        <v>2127</v>
      </c>
      <c r="B226" s="285" t="s">
        <v>2128</v>
      </c>
      <c r="C226" s="285" t="s">
        <v>422</v>
      </c>
      <c r="D226" s="285" t="s">
        <v>2129</v>
      </c>
      <c r="E226" s="285" t="s">
        <v>429</v>
      </c>
      <c r="F226" s="285" t="s">
        <v>436</v>
      </c>
      <c r="G226" s="313" t="s">
        <v>2130</v>
      </c>
      <c r="H226" s="285" t="s">
        <v>2131</v>
      </c>
      <c r="I226" s="285" t="s">
        <v>1997</v>
      </c>
      <c r="J226" s="285" t="s">
        <v>426</v>
      </c>
      <c r="K226" s="285" t="s">
        <v>1997</v>
      </c>
      <c r="L226" s="286">
        <v>421905706999</v>
      </c>
      <c r="M226" s="285" t="s">
        <v>2132</v>
      </c>
      <c r="N226" s="285"/>
      <c r="O226" s="285"/>
      <c r="P226" s="285"/>
    </row>
    <row r="227" spans="1:16" ht="13.2" x14ac:dyDescent="0.25">
      <c r="A227" s="203" t="s">
        <v>2133</v>
      </c>
      <c r="B227" s="285" t="s">
        <v>2134</v>
      </c>
      <c r="C227" s="285" t="s">
        <v>422</v>
      </c>
      <c r="D227" s="285" t="s">
        <v>2135</v>
      </c>
      <c r="E227" s="285" t="s">
        <v>433</v>
      </c>
      <c r="F227" s="285" t="s">
        <v>434</v>
      </c>
      <c r="G227" s="313" t="s">
        <v>2136</v>
      </c>
      <c r="H227" s="285" t="s">
        <v>2948</v>
      </c>
      <c r="I227" s="285" t="s">
        <v>2137</v>
      </c>
      <c r="J227" s="285" t="s">
        <v>424</v>
      </c>
      <c r="K227" s="285" t="s">
        <v>2137</v>
      </c>
      <c r="L227" s="286">
        <v>421918560175</v>
      </c>
      <c r="M227" s="285" t="s">
        <v>2138</v>
      </c>
      <c r="N227" s="285"/>
      <c r="O227" s="285"/>
      <c r="P227" s="285"/>
    </row>
    <row r="228" spans="1:16" x14ac:dyDescent="0.2">
      <c r="A228" s="203" t="s">
        <v>2949</v>
      </c>
      <c r="B228" s="285" t="s">
        <v>2950</v>
      </c>
      <c r="C228" s="285" t="s">
        <v>422</v>
      </c>
      <c r="D228" s="285" t="s">
        <v>2951</v>
      </c>
      <c r="E228" s="285" t="s">
        <v>2952</v>
      </c>
      <c r="F228" s="285" t="s">
        <v>2953</v>
      </c>
      <c r="G228" s="285" t="s">
        <v>2954</v>
      </c>
      <c r="H228" s="285" t="s">
        <v>2955</v>
      </c>
      <c r="I228" s="285" t="s">
        <v>2956</v>
      </c>
      <c r="J228" s="285" t="s">
        <v>2523</v>
      </c>
      <c r="K228" s="285" t="s">
        <v>2956</v>
      </c>
      <c r="L228" s="286">
        <v>421905892235</v>
      </c>
      <c r="M228" s="285" t="s">
        <v>2957</v>
      </c>
      <c r="N228" s="285"/>
      <c r="O228" s="285"/>
      <c r="P228" s="285"/>
    </row>
    <row r="229" spans="1:16" x14ac:dyDescent="0.2">
      <c r="A229" s="203" t="s">
        <v>2958</v>
      </c>
      <c r="B229" s="285" t="s">
        <v>2959</v>
      </c>
      <c r="C229" s="285" t="s">
        <v>422</v>
      </c>
      <c r="D229" s="285" t="s">
        <v>2960</v>
      </c>
      <c r="E229" s="285" t="s">
        <v>429</v>
      </c>
      <c r="F229" s="285" t="s">
        <v>1921</v>
      </c>
      <c r="G229" s="285" t="s">
        <v>2961</v>
      </c>
      <c r="H229" s="285" t="s">
        <v>2962</v>
      </c>
      <c r="I229" s="285" t="s">
        <v>2963</v>
      </c>
      <c r="J229" s="285" t="s">
        <v>2523</v>
      </c>
      <c r="K229" s="285" t="s">
        <v>2963</v>
      </c>
      <c r="L229" s="286">
        <v>421905491171</v>
      </c>
      <c r="M229" s="285" t="s">
        <v>2964</v>
      </c>
      <c r="N229" s="285"/>
      <c r="O229" s="285"/>
      <c r="P229" s="285"/>
    </row>
    <row r="230" spans="1:16" x14ac:dyDescent="0.2">
      <c r="A230" s="203" t="s">
        <v>2965</v>
      </c>
      <c r="B230" s="285" t="s">
        <v>2966</v>
      </c>
      <c r="C230" s="285" t="s">
        <v>422</v>
      </c>
      <c r="D230" s="285" t="s">
        <v>2967</v>
      </c>
      <c r="E230" s="285" t="s">
        <v>1767</v>
      </c>
      <c r="F230" s="285" t="s">
        <v>1768</v>
      </c>
      <c r="G230" s="285" t="s">
        <v>2968</v>
      </c>
      <c r="H230" s="285" t="s">
        <v>2969</v>
      </c>
      <c r="I230" s="285" t="s">
        <v>2970</v>
      </c>
      <c r="J230" s="285" t="s">
        <v>424</v>
      </c>
      <c r="K230" s="285" t="s">
        <v>2970</v>
      </c>
      <c r="L230" s="286">
        <v>421905731109</v>
      </c>
      <c r="M230" s="285" t="s">
        <v>2971</v>
      </c>
      <c r="N230" s="285"/>
      <c r="O230" s="285"/>
      <c r="P230" s="285"/>
    </row>
    <row r="231" spans="1:16" ht="13.2" x14ac:dyDescent="0.25">
      <c r="A231" s="203" t="s">
        <v>2139</v>
      </c>
      <c r="B231" s="285" t="s">
        <v>2140</v>
      </c>
      <c r="C231" s="285" t="s">
        <v>422</v>
      </c>
      <c r="D231" s="285" t="s">
        <v>2141</v>
      </c>
      <c r="E231" s="285" t="s">
        <v>435</v>
      </c>
      <c r="F231" s="285" t="s">
        <v>493</v>
      </c>
      <c r="G231" s="313" t="s">
        <v>2142</v>
      </c>
      <c r="H231" s="285" t="s">
        <v>2143</v>
      </c>
      <c r="I231" s="285" t="s">
        <v>2144</v>
      </c>
      <c r="J231" s="285" t="s">
        <v>426</v>
      </c>
      <c r="K231" s="285" t="s">
        <v>2145</v>
      </c>
      <c r="L231" s="286">
        <v>421915867076</v>
      </c>
      <c r="M231" s="285" t="s">
        <v>2146</v>
      </c>
      <c r="N231" s="285"/>
      <c r="O231" s="285"/>
      <c r="P231" s="285"/>
    </row>
    <row r="232" spans="1:16" x14ac:dyDescent="0.2">
      <c r="A232" s="203" t="s">
        <v>2972</v>
      </c>
      <c r="B232" s="285" t="s">
        <v>2973</v>
      </c>
      <c r="C232" s="285" t="s">
        <v>422</v>
      </c>
      <c r="D232" s="285" t="s">
        <v>2974</v>
      </c>
      <c r="E232" s="285" t="s">
        <v>2975</v>
      </c>
      <c r="F232" s="285" t="s">
        <v>2976</v>
      </c>
      <c r="G232" s="285" t="s">
        <v>2977</v>
      </c>
      <c r="H232" s="285" t="s">
        <v>2978</v>
      </c>
      <c r="I232" s="285" t="s">
        <v>2979</v>
      </c>
      <c r="J232" s="285" t="s">
        <v>424</v>
      </c>
      <c r="K232" s="285" t="s">
        <v>2979</v>
      </c>
      <c r="L232" s="286">
        <v>421905417209</v>
      </c>
      <c r="M232" s="285" t="s">
        <v>2980</v>
      </c>
      <c r="N232" s="285"/>
      <c r="O232" s="285"/>
      <c r="P232" s="285"/>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2">
        <v>421918737877</v>
      </c>
      <c r="M234" s="277" t="s">
        <v>1004</v>
      </c>
      <c r="N234" s="277"/>
      <c r="O234" s="277"/>
      <c r="P234" s="277"/>
    </row>
    <row r="235" spans="1:16" x14ac:dyDescent="0.2">
      <c r="A235" s="178" t="s">
        <v>1005</v>
      </c>
      <c r="B235" s="277" t="s">
        <v>1006</v>
      </c>
      <c r="C235" s="200" t="s">
        <v>422</v>
      </c>
      <c r="D235" s="277" t="s">
        <v>1007</v>
      </c>
      <c r="E235" s="277" t="s">
        <v>429</v>
      </c>
      <c r="F235" s="277" t="s">
        <v>524</v>
      </c>
      <c r="G235" s="324" t="s">
        <v>1008</v>
      </c>
      <c r="H235" s="324" t="s">
        <v>1009</v>
      </c>
      <c r="I235" s="277" t="s">
        <v>1010</v>
      </c>
      <c r="J235" s="277" t="s">
        <v>424</v>
      </c>
      <c r="K235" s="277" t="s">
        <v>1010</v>
      </c>
      <c r="L235" s="322">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5" t="s">
        <v>2150</v>
      </c>
      <c r="C237" s="285" t="s">
        <v>422</v>
      </c>
      <c r="D237" s="285" t="s">
        <v>2151</v>
      </c>
      <c r="E237" s="285" t="s">
        <v>423</v>
      </c>
      <c r="F237" s="285" t="s">
        <v>816</v>
      </c>
      <c r="G237" s="285" t="s">
        <v>2152</v>
      </c>
      <c r="H237" s="285" t="s">
        <v>2153</v>
      </c>
      <c r="I237" s="285" t="s">
        <v>2154</v>
      </c>
      <c r="J237" s="285" t="s">
        <v>426</v>
      </c>
      <c r="K237" s="285" t="s">
        <v>2155</v>
      </c>
      <c r="L237" s="286">
        <v>421902821904</v>
      </c>
      <c r="M237" s="285" t="s">
        <v>2156</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399999999999999"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9">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9">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0.399999999999999"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8">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9">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7">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9">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7">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7">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8">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8">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7">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399999999999999" x14ac:dyDescent="0.2">
      <c r="A268" s="166" t="s">
        <v>730</v>
      </c>
      <c r="B268" s="204" t="str">
        <f>VLOOKUP(A268,Adr!A:B,2,FALSE)</f>
        <v>Slovenský olympijský a športový výbor</v>
      </c>
      <c r="C268" s="197" t="s">
        <v>2997</v>
      </c>
      <c r="D268" s="290">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399999999999999" x14ac:dyDescent="0.2">
      <c r="A269" s="166" t="s">
        <v>730</v>
      </c>
      <c r="B269" s="204" t="str">
        <f>VLOOKUP(A269,Adr!A:B,2,FALSE)</f>
        <v>Slovenský olympijský a športový výbor</v>
      </c>
      <c r="C269" s="197" t="s">
        <v>2998</v>
      </c>
      <c r="D269" s="290">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399999999999999" x14ac:dyDescent="0.2">
      <c r="A270" s="166" t="s">
        <v>730</v>
      </c>
      <c r="B270" s="204" t="str">
        <f>VLOOKUP(A270,Adr!A:B,2,FALSE)</f>
        <v>Slovenský olympijský a športový výbor</v>
      </c>
      <c r="C270" s="197" t="s">
        <v>2999</v>
      </c>
      <c r="D270" s="290">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7">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7">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7">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9">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9">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7">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7">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9">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7">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8">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9">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9">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7">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7">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7">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7">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9">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7">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7">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8">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9">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7">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7">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7">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9">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8">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8">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7">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7">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9">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7">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8">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7">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7">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7">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9">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7">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9">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7">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7">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7">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7">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8">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9">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7">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9">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9">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7">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9">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8">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7">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7">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7">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7">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7">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7">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7">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7">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7">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7">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8">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x14ac:dyDescent="0.2">
      <c r="A333" s="202" t="s">
        <v>789</v>
      </c>
      <c r="B333" s="204" t="str">
        <f>VLOOKUP(A333,Adr!A:B,2,FALSE)</f>
        <v>Slovenský veslársky zväz</v>
      </c>
      <c r="C333" s="190" t="s">
        <v>1474</v>
      </c>
      <c r="D333" s="288">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8">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7">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7">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8">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7">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7">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7">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9">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7">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9">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7">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7">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7">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7">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7">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8">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7">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9">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9">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9">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7">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90">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7">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7">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7">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9">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9">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8">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7">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7">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7">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7">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9">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7">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7">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9">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7">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9">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9">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7">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7">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x14ac:dyDescent="0.2">
      <c r="A378" s="198" t="s">
        <v>1981</v>
      </c>
      <c r="B378" s="204" t="str">
        <f>VLOOKUP(A378,Adr!A:B,2,FALSE)</f>
        <v>Slovenský zväz integrovaného tanca a tanečného športu</v>
      </c>
      <c r="C378" s="196" t="s">
        <v>352</v>
      </c>
      <c r="D378" s="287">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9">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9">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7">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7">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9">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8">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7">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9">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7">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8">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8">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7">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9">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7">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8">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7">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9">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0.399999999999999" x14ac:dyDescent="0.2">
      <c r="A397" s="166" t="s">
        <v>880</v>
      </c>
      <c r="B397" s="204" t="str">
        <f>VLOOKUP(A397,Adr!A:B,2,FALSE)</f>
        <v>Slovenský zväz kickboxu</v>
      </c>
      <c r="C397" s="197" t="s">
        <v>2236</v>
      </c>
      <c r="D397" s="290">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7">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8">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x14ac:dyDescent="0.2">
      <c r="A400" s="166" t="s">
        <v>1992</v>
      </c>
      <c r="B400" s="204" t="str">
        <f>VLOOKUP(A400,Adr!A:B,2,FALSE)</f>
        <v>Slovenský zväz malého futbalu</v>
      </c>
      <c r="C400" s="196" t="s">
        <v>352</v>
      </c>
      <c r="D400" s="289">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9">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7">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7">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7">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90">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7">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7">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9">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7">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7">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7">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7">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7">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7">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7">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8">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7">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90">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9">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7">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7">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8">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7">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9">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9">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7">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7">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9">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7">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9">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7">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8">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7">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7">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8">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9">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8">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8">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7">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7">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7">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7">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7">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7">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7">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8">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9">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7">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9">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7">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7">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8">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7">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7">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8">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7">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9">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7">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8">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7">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9">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8">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7">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9">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7">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0.399999999999999" x14ac:dyDescent="0.2">
      <c r="A475" s="202" t="s">
        <v>2066</v>
      </c>
      <c r="B475" s="204" t="str">
        <f>VLOOKUP(A475,Adr!A:B,2,FALSE)</f>
        <v>TANEČNO ŠPORTOVÝ KLUB M+M BRATISLAVA pri ZŠ Ostredková</v>
      </c>
      <c r="C475" s="190" t="s">
        <v>2221</v>
      </c>
      <c r="D475" s="288">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8">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7">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9">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7">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9">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8">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9">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8">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90">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7">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8">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7">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9">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9">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9">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7">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8">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0.399999999999999" x14ac:dyDescent="0.2">
      <c r="A495" s="198" t="s">
        <v>2139</v>
      </c>
      <c r="B495" s="204" t="str">
        <f>VLOOKUP(A495,Adr!A:B,2,FALSE)</f>
        <v>Zápasnícky klub Baník Prievidza, o. z.</v>
      </c>
      <c r="C495" s="196" t="s">
        <v>2229</v>
      </c>
      <c r="D495" s="287">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7">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7">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7">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90">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9">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9">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7">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7">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7">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9">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9">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7">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8">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9">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8">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Slovenský zväz pozemného hokeja, Jurkovičova 5, Bratislava, 831 06</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0"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2"/>
      <c r="N17" s="137" t="str">
        <f t="shared" si="0"/>
        <v xml:space="preserve">q - </v>
      </c>
      <c r="O17" s="137" t="s">
        <v>367</v>
      </c>
    </row>
    <row r="18" spans="1:16" x14ac:dyDescent="0.25">
      <c r="B18" s="193" t="s">
        <v>1274</v>
      </c>
      <c r="C18" s="142" t="str">
        <f>Spolu!C4</f>
        <v>31751075</v>
      </c>
      <c r="E18" s="147" t="s">
        <v>1275</v>
      </c>
      <c r="F18" s="282">
        <v>421947749446</v>
      </c>
      <c r="N18" s="137" t="str">
        <f t="shared" si="0"/>
        <v xml:space="preserve">r - </v>
      </c>
      <c r="O18" s="137" t="s">
        <v>368</v>
      </c>
    </row>
    <row r="19" spans="1:16" x14ac:dyDescent="0.25">
      <c r="E19" s="147" t="s">
        <v>1276</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SZPH SZPH</cp:lastModifiedBy>
  <cp:revision/>
  <cp:lastPrinted>2026-04-15T20:40:18Z</cp:lastPrinted>
  <dcterms:created xsi:type="dcterms:W3CDTF">2017-02-20T06:20:12Z</dcterms:created>
  <dcterms:modified xsi:type="dcterms:W3CDTF">2026-04-15T20:43:53Z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