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44652601-2ECA-477B-82FD-54ABF04FF53C}"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Spolu!$A$1:$I$79</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N4" i="11" s="1"/>
  <c r="P5" i="11"/>
  <c r="N5" i="11" s="1"/>
  <c r="P6" i="11"/>
  <c r="N6" i="11" s="1"/>
  <c r="P7" i="11"/>
  <c r="N7" i="11" s="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62" i="9"/>
  <c r="J62" i="9"/>
  <c r="H63"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A37" i="4"/>
  <c r="K37" i="4" s="1"/>
  <c r="H18" i="4"/>
  <c r="F46" i="4"/>
  <c r="F87" i="4"/>
  <c r="D67" i="4"/>
  <c r="C86" i="4"/>
  <c r="C80" i="4"/>
  <c r="D11" i="4"/>
  <c r="F76" i="4"/>
  <c r="K61" i="9" s="1"/>
  <c r="C58" i="4"/>
  <c r="A79" i="4"/>
  <c r="K79" i="4" s="1"/>
  <c r="I58" i="4"/>
  <c r="J82" i="4"/>
  <c r="I81" i="4"/>
  <c r="H89" i="4"/>
  <c r="H8" i="4"/>
  <c r="F61" i="4"/>
  <c r="F54" i="4"/>
  <c r="H60" i="4"/>
  <c r="F90" i="4"/>
  <c r="A11" i="4"/>
  <c r="K11" i="4" s="1"/>
  <c r="F58" i="4"/>
  <c r="F68" i="4"/>
  <c r="F79" i="4"/>
  <c r="F5" i="4"/>
  <c r="K57" i="9" s="1"/>
  <c r="J52" i="4"/>
  <c r="H72" i="4"/>
  <c r="D33" i="4"/>
  <c r="J45" i="4"/>
  <c r="D43" i="4"/>
  <c r="C43" i="4"/>
  <c r="C83" i="4"/>
  <c r="F48" i="4"/>
  <c r="A76" i="4"/>
  <c r="K76" i="4" s="1"/>
  <c r="I90" i="4"/>
  <c r="F60" i="4"/>
  <c r="D36" i="4"/>
  <c r="D8" i="4"/>
  <c r="I78" i="4"/>
  <c r="F49" i="4"/>
  <c r="I91" i="4"/>
  <c r="F89" i="4"/>
  <c r="D13" i="4"/>
  <c r="A25" i="4"/>
  <c r="K25" i="4" s="1"/>
  <c r="J25" i="4" s="1"/>
  <c r="A18" i="4"/>
  <c r="M19" i="4" s="1"/>
  <c r="D66" i="4"/>
  <c r="A63" i="9" s="1"/>
  <c r="H33" i="4"/>
  <c r="A92" i="4"/>
  <c r="K92" i="4" s="1"/>
  <c r="A6" i="4"/>
  <c r="K6" i="4" s="1"/>
  <c r="J6" i="4" s="1"/>
  <c r="C87" i="4"/>
  <c r="C63" i="4"/>
  <c r="C70" i="4"/>
  <c r="A57" i="4"/>
  <c r="K57" i="4" s="1"/>
  <c r="D87" i="4"/>
  <c r="F64" i="4"/>
  <c r="I47" i="4"/>
  <c r="H34" i="4"/>
  <c r="F17" i="4"/>
  <c r="C60" i="4"/>
  <c r="D51" i="4"/>
  <c r="H38" i="4"/>
  <c r="A48" i="4"/>
  <c r="M49" i="4" s="1"/>
  <c r="I85" i="4"/>
  <c r="F7" i="4"/>
  <c r="K59" i="9" s="1"/>
  <c r="A80" i="4"/>
  <c r="M81" i="4" s="1"/>
  <c r="D90" i="4"/>
  <c r="F38" i="4"/>
  <c r="D7" i="4"/>
  <c r="A59" i="9" s="1"/>
  <c r="L59" i="9" s="1"/>
  <c r="J49" i="4"/>
  <c r="H4" i="4"/>
  <c r="B56" i="9" s="1"/>
  <c r="C26" i="4"/>
  <c r="H93" i="4"/>
  <c r="D19" i="4"/>
  <c r="F55" i="4"/>
  <c r="J66" i="4"/>
  <c r="A71" i="4"/>
  <c r="K71" i="4" s="1"/>
  <c r="H65" i="4"/>
  <c r="F23" i="4"/>
  <c r="J57" i="4"/>
  <c r="H2" i="4"/>
  <c r="B54" i="9" s="1"/>
  <c r="A87" i="4"/>
  <c r="K87" i="4" s="1"/>
  <c r="C56" i="4"/>
  <c r="A16" i="4"/>
  <c r="K16" i="4" s="1"/>
  <c r="J16" i="4" s="1"/>
  <c r="H21" i="4"/>
  <c r="C46" i="4"/>
  <c r="D29" i="4"/>
  <c r="I77" i="4"/>
  <c r="I82" i="4"/>
  <c r="H9" i="4"/>
  <c r="C82" i="4"/>
  <c r="C76" i="4"/>
  <c r="H75" i="4"/>
  <c r="B60" i="9" s="1"/>
  <c r="C62" i="4"/>
  <c r="H15" i="4"/>
  <c r="F22" i="4"/>
  <c r="F84" i="4"/>
  <c r="H55" i="4"/>
  <c r="F34" i="4"/>
  <c r="F15" i="4"/>
  <c r="D16" i="4"/>
  <c r="A50" i="4"/>
  <c r="K50" i="4" s="1"/>
  <c r="I57" i="4"/>
  <c r="I62" i="4"/>
  <c r="J53" i="4"/>
  <c r="A54" i="4"/>
  <c r="K54" i="4" s="1"/>
  <c r="F70" i="4"/>
  <c r="D38" i="4"/>
  <c r="H42" i="4"/>
  <c r="D78" i="4"/>
  <c r="A29" i="4"/>
  <c r="K29" i="4" s="1"/>
  <c r="C31" i="4"/>
  <c r="D42" i="4"/>
  <c r="A45" i="4"/>
  <c r="K45" i="4" s="1"/>
  <c r="A14" i="4"/>
  <c r="I14" i="4" s="1"/>
  <c r="J47" i="4"/>
  <c r="D74" i="4"/>
  <c r="D52" i="4"/>
  <c r="J11" i="4"/>
  <c r="F36" i="4"/>
  <c r="C61" i="4"/>
  <c r="D48" i="4"/>
  <c r="H70" i="4"/>
  <c r="C66" i="4"/>
  <c r="A3" i="4"/>
  <c r="K3" i="4" s="1"/>
  <c r="J3" i="4" s="1"/>
  <c r="A44" i="4"/>
  <c r="K44" i="4" s="1"/>
  <c r="D4" i="4"/>
  <c r="A56" i="9" s="1"/>
  <c r="C56" i="9" s="1"/>
  <c r="J75" i="4"/>
  <c r="F72" i="4"/>
  <c r="J44" i="4"/>
  <c r="H10" i="4"/>
  <c r="F24" i="4"/>
  <c r="F25" i="4"/>
  <c r="C27" i="4"/>
  <c r="J58" i="4"/>
  <c r="F52" i="4"/>
  <c r="J80" i="4"/>
  <c r="A36" i="4"/>
  <c r="M37" i="4" s="1"/>
  <c r="F4" i="4"/>
  <c r="K56" i="9" s="1"/>
  <c r="H7" i="4"/>
  <c r="B59" i="9" s="1"/>
  <c r="F81" i="4"/>
  <c r="F92" i="4"/>
  <c r="J69" i="4"/>
  <c r="A10" i="4"/>
  <c r="K10" i="4" s="1"/>
  <c r="J10" i="4" s="1"/>
  <c r="I46" i="4"/>
  <c r="H17" i="4"/>
  <c r="A19" i="4"/>
  <c r="K19" i="4" s="1"/>
  <c r="I60" i="4"/>
  <c r="A56" i="4"/>
  <c r="M57" i="4" s="1"/>
  <c r="D3" i="4"/>
  <c r="A55" i="9" s="1"/>
  <c r="L55" i="9" s="1"/>
  <c r="C47" i="4"/>
  <c r="J51" i="4"/>
  <c r="F78" i="4"/>
  <c r="D86" i="4"/>
  <c r="D39" i="4"/>
  <c r="I68" i="4"/>
  <c r="D72" i="4"/>
  <c r="A43" i="4"/>
  <c r="K43" i="4" s="1"/>
  <c r="A41" i="4"/>
  <c r="K41" i="4" s="1"/>
  <c r="I69" i="4"/>
  <c r="A28" i="4"/>
  <c r="K28" i="4" s="1"/>
  <c r="J28" i="4" s="1"/>
  <c r="I79" i="4"/>
  <c r="H92" i="4"/>
  <c r="F29" i="4"/>
  <c r="D64" i="4"/>
  <c r="C68" i="4"/>
  <c r="H81" i="4"/>
  <c r="C14" i="4"/>
  <c r="H82" i="4"/>
  <c r="D22" i="4"/>
  <c r="H50" i="4"/>
  <c r="C69" i="4"/>
  <c r="A62" i="4"/>
  <c r="M63" i="4" s="1"/>
  <c r="C40" i="4"/>
  <c r="H32" i="4"/>
  <c r="J74" i="4"/>
  <c r="F3" i="4"/>
  <c r="K55" i="9" s="1"/>
  <c r="F31" i="4"/>
  <c r="F56" i="4"/>
  <c r="F51" i="4"/>
  <c r="F83" i="4"/>
  <c r="F47" i="4"/>
  <c r="A27" i="4"/>
  <c r="K27" i="4" s="1"/>
  <c r="J27" i="4" s="1"/>
  <c r="H22" i="4"/>
  <c r="C71" i="4"/>
  <c r="F35" i="4"/>
  <c r="C38" i="4"/>
  <c r="C15" i="4"/>
  <c r="D92" i="4"/>
  <c r="H85" i="4"/>
  <c r="C37" i="4"/>
  <c r="J68" i="4"/>
  <c r="H44" i="4"/>
  <c r="C13" i="4"/>
  <c r="F85" i="4"/>
  <c r="I89" i="4"/>
  <c r="F10" i="4"/>
  <c r="I92" i="4"/>
  <c r="I42" i="4"/>
  <c r="F77" i="4"/>
  <c r="K62" i="9" s="1"/>
  <c r="M62" i="9" s="1"/>
  <c r="I43" i="4"/>
  <c r="H11" i="4"/>
  <c r="H53" i="4"/>
  <c r="J70" i="4"/>
  <c r="I71" i="4"/>
  <c r="I56" i="4"/>
  <c r="I61" i="4"/>
  <c r="J91" i="4"/>
  <c r="D53" i="4"/>
  <c r="F57" i="4"/>
  <c r="D63" i="4"/>
  <c r="C49" i="4"/>
  <c r="H16" i="4"/>
  <c r="I52" i="4"/>
  <c r="I53" i="4"/>
  <c r="A31" i="4"/>
  <c r="K31" i="4" s="1"/>
  <c r="J31" i="4" s="1"/>
  <c r="A91" i="4"/>
  <c r="K91" i="4" s="1"/>
  <c r="H19" i="4"/>
  <c r="A59" i="4"/>
  <c r="K59" i="4" s="1"/>
  <c r="F14" i="4"/>
  <c r="A52" i="4"/>
  <c r="M53" i="4" s="1"/>
  <c r="F6" i="4"/>
  <c r="K58" i="9" s="1"/>
  <c r="A15" i="4"/>
  <c r="K15" i="4" s="1"/>
  <c r="J15" i="4" s="1"/>
  <c r="I75" i="4"/>
  <c r="C3" i="4"/>
  <c r="I29" i="4"/>
  <c r="D40" i="4"/>
  <c r="H29" i="4"/>
  <c r="A65" i="4"/>
  <c r="K65" i="4" s="1"/>
  <c r="H80" i="4"/>
  <c r="C67" i="4"/>
  <c r="A63" i="4"/>
  <c r="K63" i="4" s="1"/>
  <c r="J60" i="4"/>
  <c r="A24" i="4"/>
  <c r="K24" i="4" s="1"/>
  <c r="J24" i="4" s="1"/>
  <c r="D69" i="4"/>
  <c r="C57" i="4"/>
  <c r="C4" i="4"/>
  <c r="F16" i="4"/>
  <c r="F9" i="4"/>
  <c r="C22" i="4"/>
  <c r="A53" i="4"/>
  <c r="K53" i="4" s="1"/>
  <c r="J83" i="4"/>
  <c r="J42" i="4"/>
  <c r="I72" i="4"/>
  <c r="H58" i="4"/>
  <c r="D89" i="4"/>
  <c r="D24" i="4"/>
  <c r="A30" i="4"/>
  <c r="K30" i="4" s="1"/>
  <c r="H87" i="4"/>
  <c r="F80" i="4"/>
  <c r="A94" i="4"/>
  <c r="K94" i="4" s="1"/>
  <c r="F19" i="4"/>
  <c r="A78" i="4"/>
  <c r="M79" i="4" s="1"/>
  <c r="I65" i="4"/>
  <c r="F93" i="4"/>
  <c r="A35" i="4"/>
  <c r="K35" i="4" s="1"/>
  <c r="J35" i="4" s="1"/>
  <c r="D88" i="4"/>
  <c r="C9" i="4"/>
  <c r="J41" i="4"/>
  <c r="D71" i="4"/>
  <c r="F12" i="4"/>
  <c r="A33" i="4"/>
  <c r="K33" i="4" s="1"/>
  <c r="J33" i="4" s="1"/>
  <c r="F44" i="4"/>
  <c r="C24" i="4"/>
  <c r="I93" i="4"/>
  <c r="C21" i="4"/>
  <c r="A72" i="4"/>
  <c r="M73" i="4" s="1"/>
  <c r="A83" i="4"/>
  <c r="K83" i="4" s="1"/>
  <c r="A22" i="4"/>
  <c r="M23" i="4" s="1"/>
  <c r="I25" i="4"/>
  <c r="F95" i="4"/>
  <c r="D35" i="4"/>
  <c r="I59" i="4"/>
  <c r="C50" i="4"/>
  <c r="A74" i="4"/>
  <c r="K74" i="4" s="1"/>
  <c r="D41" i="4"/>
  <c r="H40" i="4"/>
  <c r="C36" i="4"/>
  <c r="H59" i="4"/>
  <c r="F21" i="4"/>
  <c r="I16" i="4"/>
  <c r="C7" i="4"/>
  <c r="J77" i="4"/>
  <c r="J59" i="4"/>
  <c r="F63" i="4"/>
  <c r="A40" i="4"/>
  <c r="M41" i="4" s="1"/>
  <c r="H78" i="4"/>
  <c r="C79" i="4"/>
  <c r="A77" i="4"/>
  <c r="K77" i="4" s="1"/>
  <c r="D77" i="4"/>
  <c r="D85" i="4"/>
  <c r="C75" i="4"/>
  <c r="F13" i="4"/>
  <c r="H90" i="4"/>
  <c r="D32" i="4"/>
  <c r="F50" i="4"/>
  <c r="I67" i="4"/>
  <c r="A69" i="4"/>
  <c r="K69" i="4" s="1"/>
  <c r="D55" i="4"/>
  <c r="H43" i="4"/>
  <c r="F65" i="4"/>
  <c r="I48" i="4"/>
  <c r="C34" i="4"/>
  <c r="C90" i="4"/>
  <c r="H86" i="4"/>
  <c r="A38" i="4"/>
  <c r="M39" i="4" s="1"/>
  <c r="D46" i="4"/>
  <c r="C10" i="4"/>
  <c r="I63" i="4"/>
  <c r="F27" i="4"/>
  <c r="A61" i="4"/>
  <c r="K61" i="4" s="1"/>
  <c r="J63" i="4"/>
  <c r="F75" i="4"/>
  <c r="K60" i="9" s="1"/>
  <c r="A7" i="4"/>
  <c r="K7" i="4" s="1"/>
  <c r="J7" i="4" s="1"/>
  <c r="A39" i="4"/>
  <c r="K39" i="4" s="1"/>
  <c r="H68" i="4"/>
  <c r="A4" i="4"/>
  <c r="I4" i="4" s="1"/>
  <c r="H77" i="4"/>
  <c r="C39" i="4"/>
  <c r="H74" i="4"/>
  <c r="D31" i="4"/>
  <c r="J61" i="4"/>
  <c r="C29" i="4"/>
  <c r="H47" i="4"/>
  <c r="D17" i="4"/>
  <c r="A32" i="4"/>
  <c r="K32" i="4" s="1"/>
  <c r="D14" i="4"/>
  <c r="D79" i="4"/>
  <c r="H62" i="4"/>
  <c r="D37" i="4"/>
  <c r="J29" i="4"/>
  <c r="I84" i="4"/>
  <c r="H25" i="4"/>
  <c r="F94" i="4"/>
  <c r="J37" i="4"/>
  <c r="D2" i="4"/>
  <c r="A54" i="9" s="1"/>
  <c r="L54" i="9" s="1"/>
  <c r="I51" i="4"/>
  <c r="A13" i="4"/>
  <c r="K13" i="4" s="1"/>
  <c r="J13" i="4" s="1"/>
  <c r="D54" i="4"/>
  <c r="C45" i="4"/>
  <c r="D49" i="4"/>
  <c r="I36" i="4"/>
  <c r="C64" i="4"/>
  <c r="H51" i="4"/>
  <c r="I50" i="4"/>
  <c r="H73" i="4"/>
  <c r="I73" i="4"/>
  <c r="D10" i="4"/>
  <c r="J87" i="4"/>
  <c r="A86" i="4"/>
  <c r="K86" i="4" s="1"/>
  <c r="I66" i="4"/>
  <c r="J48" i="4"/>
  <c r="F33" i="4"/>
  <c r="I45" i="4"/>
  <c r="A68" i="4"/>
  <c r="M69" i="4" s="1"/>
  <c r="I76" i="4"/>
  <c r="J89" i="4"/>
  <c r="D26" i="4"/>
  <c r="A42" i="4"/>
  <c r="K42" i="4" s="1"/>
  <c r="I80" i="4"/>
  <c r="C55" i="4"/>
  <c r="F43" i="4"/>
  <c r="C17" i="4"/>
  <c r="A90" i="4"/>
  <c r="K90" i="4" s="1"/>
  <c r="H6" i="4"/>
  <c r="B58" i="9" s="1"/>
  <c r="H76" i="4"/>
  <c r="B61" i="9" s="1"/>
  <c r="J84" i="4"/>
  <c r="I44" i="4"/>
  <c r="J67" i="4"/>
  <c r="I41" i="4"/>
  <c r="C72" i="4"/>
  <c r="D82" i="4"/>
  <c r="C8" i="4"/>
  <c r="H52" i="4"/>
  <c r="D44" i="4"/>
  <c r="C74" i="4"/>
  <c r="C5" i="4"/>
  <c r="J19" i="4"/>
  <c r="D65" i="4"/>
  <c r="F18" i="4"/>
  <c r="D62" i="4"/>
  <c r="A8" i="4"/>
  <c r="M9" i="4" s="1"/>
  <c r="I27" i="4"/>
  <c r="A21" i="4"/>
  <c r="K21" i="4" s="1"/>
  <c r="J21" i="4" s="1"/>
  <c r="H63" i="4"/>
  <c r="D6" i="4"/>
  <c r="A58" i="9" s="1"/>
  <c r="L58" i="9" s="1"/>
  <c r="J73" i="4"/>
  <c r="C30" i="4"/>
  <c r="C6" i="4"/>
  <c r="I88" i="4"/>
  <c r="H79" i="4"/>
  <c r="D23" i="4"/>
  <c r="A9" i="4"/>
  <c r="K9" i="4" s="1"/>
  <c r="J9" i="4" s="1"/>
  <c r="A1" i="4"/>
  <c r="K1" i="4" s="1"/>
  <c r="J1" i="4" s="1"/>
  <c r="C52" i="4"/>
  <c r="A60" i="4"/>
  <c r="K60" i="4" s="1"/>
  <c r="A85" i="4"/>
  <c r="K85" i="4" s="1"/>
  <c r="A55" i="4"/>
  <c r="K55" i="4" s="1"/>
  <c r="F8" i="4"/>
  <c r="C44" i="4"/>
  <c r="C73" i="4"/>
  <c r="I22" i="4"/>
  <c r="A73" i="4"/>
  <c r="K73" i="4" s="1"/>
  <c r="H23" i="4"/>
  <c r="A88" i="4"/>
  <c r="M89" i="4" s="1"/>
  <c r="C48" i="4"/>
  <c r="I87" i="4"/>
  <c r="C18" i="4"/>
  <c r="I54" i="4"/>
  <c r="C94" i="4"/>
  <c r="C59" i="4"/>
  <c r="C42" i="4"/>
  <c r="H84" i="4"/>
  <c r="H31" i="4"/>
  <c r="A20" i="4"/>
  <c r="M21" i="4" s="1"/>
  <c r="D47" i="4"/>
  <c r="F42" i="4"/>
  <c r="J65" i="4"/>
  <c r="F26" i="4"/>
  <c r="A70" i="4"/>
  <c r="K70" i="4" s="1"/>
  <c r="H54" i="4"/>
  <c r="D21" i="4"/>
  <c r="H45" i="4"/>
  <c r="H56" i="4"/>
  <c r="J92" i="4"/>
  <c r="C12" i="4"/>
  <c r="H39" i="4"/>
  <c r="F59" i="4"/>
  <c r="H83" i="4"/>
  <c r="H1" i="4"/>
  <c r="B53" i="9" s="1"/>
  <c r="D76" i="4"/>
  <c r="A61" i="9" s="1"/>
  <c r="F61" i="9" s="1"/>
  <c r="J64" i="4"/>
  <c r="D50" i="4"/>
  <c r="H48" i="4"/>
  <c r="F73" i="4"/>
  <c r="J30" i="4"/>
  <c r="C88" i="4"/>
  <c r="D5" i="4"/>
  <c r="A57" i="9" s="1"/>
  <c r="L57" i="9" s="1"/>
  <c r="D59" i="4"/>
  <c r="H30" i="4"/>
  <c r="A34" i="4"/>
  <c r="M35" i="4" s="1"/>
  <c r="J71" i="4"/>
  <c r="A5" i="4"/>
  <c r="K5" i="4" s="1"/>
  <c r="J5" i="4" s="1"/>
  <c r="F71" i="4"/>
  <c r="F32" i="4"/>
  <c r="H26" i="4"/>
  <c r="C19" i="4"/>
  <c r="D58" i="4"/>
  <c r="C84" i="4"/>
  <c r="H28" i="4"/>
  <c r="C35" i="4"/>
  <c r="J90" i="4"/>
  <c r="H94" i="4"/>
  <c r="F1" i="4"/>
  <c r="K53" i="9" s="1"/>
  <c r="J93" i="4"/>
  <c r="J55" i="4"/>
  <c r="H61" i="4"/>
  <c r="D20" i="4"/>
  <c r="C85" i="4"/>
  <c r="H41" i="4"/>
  <c r="F37" i="4"/>
  <c r="A58" i="4"/>
  <c r="M59" i="4" s="1"/>
  <c r="J62" i="4"/>
  <c r="C92" i="4"/>
  <c r="I64" i="4"/>
  <c r="D27" i="4"/>
  <c r="F30" i="4"/>
  <c r="A26" i="4"/>
  <c r="M27" i="4" s="1"/>
  <c r="C28" i="4"/>
  <c r="C93" i="4"/>
  <c r="C25" i="4"/>
  <c r="D93" i="4"/>
  <c r="I70" i="4"/>
  <c r="D45" i="4"/>
  <c r="D91" i="4"/>
  <c r="D84" i="4"/>
  <c r="F45" i="4"/>
  <c r="C33" i="4"/>
  <c r="C81" i="4"/>
  <c r="I74" i="4"/>
  <c r="C1" i="4"/>
  <c r="C91" i="4"/>
  <c r="I49" i="4"/>
  <c r="F40" i="4"/>
  <c r="J79" i="4"/>
  <c r="C2" i="4"/>
  <c r="D25" i="4"/>
  <c r="F39" i="4"/>
  <c r="H49" i="4"/>
  <c r="H20" i="4"/>
  <c r="D34" i="4"/>
  <c r="C53" i="4"/>
  <c r="J88" i="4"/>
  <c r="J81" i="4"/>
  <c r="H91" i="4"/>
  <c r="C32" i="4"/>
  <c r="D70" i="4"/>
  <c r="I37" i="4"/>
  <c r="D57" i="4"/>
  <c r="H35" i="4"/>
  <c r="A81" i="4"/>
  <c r="K81" i="4" s="1"/>
  <c r="I94" i="4"/>
  <c r="H14" i="4"/>
  <c r="I15" i="4"/>
  <c r="I17" i="4"/>
  <c r="J50" i="4"/>
  <c r="F11" i="4"/>
  <c r="H27" i="4"/>
  <c r="H66" i="4"/>
  <c r="D61" i="4"/>
  <c r="J85" i="4"/>
  <c r="A51" i="4"/>
  <c r="K51" i="4" s="1"/>
  <c r="D75" i="4"/>
  <c r="A60" i="9" s="1"/>
  <c r="L60" i="9" s="1"/>
  <c r="I32" i="4"/>
  <c r="J46" i="4"/>
  <c r="C54" i="4"/>
  <c r="J72" i="4"/>
  <c r="A84" i="4"/>
  <c r="H57" i="4"/>
  <c r="D30" i="4"/>
  <c r="H46" i="4"/>
  <c r="C11" i="4"/>
  <c r="D15" i="4"/>
  <c r="I86" i="4"/>
  <c r="J76" i="4"/>
  <c r="J39" i="4"/>
  <c r="D12" i="4"/>
  <c r="F86" i="4"/>
  <c r="F88" i="4"/>
  <c r="H24" i="4"/>
  <c r="A64" i="4"/>
  <c r="A93" i="4"/>
  <c r="K93" i="4" s="1"/>
  <c r="D73" i="4"/>
  <c r="A75" i="4"/>
  <c r="K75" i="4" s="1"/>
  <c r="J56" i="4"/>
  <c r="C78" i="4"/>
  <c r="D80" i="4"/>
  <c r="H88" i="4"/>
  <c r="H37" i="4"/>
  <c r="D83" i="4"/>
  <c r="F67" i="4"/>
  <c r="C77" i="4"/>
  <c r="D18" i="4"/>
  <c r="H67" i="4"/>
  <c r="F53" i="4"/>
  <c r="I83" i="4"/>
  <c r="A49" i="4"/>
  <c r="K49" i="4" s="1"/>
  <c r="A67" i="4"/>
  <c r="K67" i="4" s="1"/>
  <c r="F82" i="4"/>
  <c r="A23" i="4"/>
  <c r="K23" i="4" s="1"/>
  <c r="J23" i="4" s="1"/>
  <c r="C20" i="4"/>
  <c r="A66" i="4"/>
  <c r="J43" i="4"/>
  <c r="J86" i="4"/>
  <c r="A47" i="4"/>
  <c r="K47" i="4" s="1"/>
  <c r="F66" i="4"/>
  <c r="D1" i="4"/>
  <c r="A53" i="9" s="1"/>
  <c r="D94" i="4"/>
  <c r="I30" i="4"/>
  <c r="F74" i="4"/>
  <c r="H13" i="4"/>
  <c r="H71" i="4"/>
  <c r="D81" i="4"/>
  <c r="C89" i="4"/>
  <c r="J94" i="4"/>
  <c r="J32" i="4"/>
  <c r="D68" i="4"/>
  <c r="F62" i="4"/>
  <c r="F20" i="4"/>
  <c r="D60" i="4"/>
  <c r="D56" i="4"/>
  <c r="C16" i="4"/>
  <c r="D28" i="4"/>
  <c r="H36" i="4"/>
  <c r="C65" i="4"/>
  <c r="F2" i="4"/>
  <c r="K54" i="9" s="1"/>
  <c r="J17" i="4"/>
  <c r="C41" i="4"/>
  <c r="D9" i="4"/>
  <c r="A2" i="4"/>
  <c r="K2" i="4" s="1"/>
  <c r="J2" i="4" s="1"/>
  <c r="H69" i="4"/>
  <c r="I12" i="4"/>
  <c r="C51" i="4"/>
  <c r="F28" i="4"/>
  <c r="H5" i="4"/>
  <c r="B57" i="9" s="1"/>
  <c r="I55" i="4"/>
  <c r="J54" i="4"/>
  <c r="H3" i="4"/>
  <c r="B55" i="9" s="1"/>
  <c r="A89" i="4"/>
  <c r="K89" i="4" s="1"/>
  <c r="H12" i="4"/>
  <c r="I18" i="4"/>
  <c r="F41" i="4"/>
  <c r="H64" i="4"/>
  <c r="F91" i="4"/>
  <c r="M83" i="4"/>
  <c r="K82" i="4"/>
  <c r="C14" i="6"/>
  <c r="K46" i="4"/>
  <c r="M47" i="4"/>
  <c r="C13" i="6"/>
  <c r="C10" i="6"/>
  <c r="K40" i="9"/>
  <c r="L41" i="9"/>
  <c r="L43" i="9"/>
  <c r="L46" i="9" s="1"/>
  <c r="K45" i="9"/>
  <c r="B43" i="9" s="1"/>
  <c r="M13" i="4"/>
  <c r="K12" i="4"/>
  <c r="J12" i="4" s="1"/>
  <c r="C11" i="6"/>
  <c r="I24" i="4" l="1"/>
  <c r="I40" i="4"/>
  <c r="I28" i="4"/>
  <c r="I20" i="4"/>
  <c r="I19" i="4"/>
  <c r="M17" i="4"/>
  <c r="M75" i="4"/>
  <c r="K48" i="4"/>
  <c r="K78" i="4"/>
  <c r="K22" i="4"/>
  <c r="J22" i="4" s="1"/>
  <c r="I3" i="4"/>
  <c r="D55" i="9" s="1"/>
  <c r="I11" i="4"/>
  <c r="M59" i="9"/>
  <c r="I35" i="4"/>
  <c r="I23" i="4"/>
  <c r="I34" i="4"/>
  <c r="I26" i="4"/>
  <c r="I39" i="4"/>
  <c r="I21" i="4"/>
  <c r="I33" i="4"/>
  <c r="I31" i="4"/>
  <c r="I38" i="4"/>
  <c r="M33" i="4"/>
  <c r="M31" i="4"/>
  <c r="K62" i="4"/>
  <c r="F59" i="9"/>
  <c r="M15" i="4"/>
  <c r="K14" i="4"/>
  <c r="J14" i="4" s="1"/>
  <c r="C59" i="9"/>
  <c r="F55" i="9"/>
  <c r="K56" i="4"/>
  <c r="I7" i="4"/>
  <c r="D59" i="9" s="1"/>
  <c r="K68" i="4"/>
  <c r="M5" i="4"/>
  <c r="C55" i="9"/>
  <c r="M51" i="4"/>
  <c r="L56" i="9"/>
  <c r="M56" i="9" s="1"/>
  <c r="I13" i="4"/>
  <c r="K36" i="4"/>
  <c r="J36" i="4" s="1"/>
  <c r="M7" i="4"/>
  <c r="I6" i="4"/>
  <c r="D58" i="9" s="1"/>
  <c r="M45" i="4"/>
  <c r="K4" i="4"/>
  <c r="J4" i="4" s="1"/>
  <c r="F56" i="9" s="1"/>
  <c r="K18" i="4"/>
  <c r="J18" i="4" s="1"/>
  <c r="I9" i="4"/>
  <c r="I8" i="4"/>
  <c r="I10" i="4"/>
  <c r="K26" i="4"/>
  <c r="J26" i="4" s="1"/>
  <c r="M58" i="9"/>
  <c r="M25" i="4"/>
  <c r="F53" i="9"/>
  <c r="M55" i="9"/>
  <c r="I5" i="4"/>
  <c r="D57" i="9" s="1"/>
  <c r="I2" i="4"/>
  <c r="D54" i="9" s="1"/>
  <c r="H40" i="9" s="1"/>
  <c r="M91" i="4"/>
  <c r="M60" i="9"/>
  <c r="M55" i="4"/>
  <c r="M77" i="4"/>
  <c r="F54" i="9"/>
  <c r="C54" i="9"/>
  <c r="M95" i="4"/>
  <c r="K88" i="4"/>
  <c r="K38" i="4"/>
  <c r="J38" i="4" s="1"/>
  <c r="I1" i="4"/>
  <c r="D53" i="9" s="1"/>
  <c r="M29" i="4"/>
  <c r="K8" i="4"/>
  <c r="J8" i="4" s="1"/>
  <c r="M11" i="4"/>
  <c r="K52" i="4"/>
  <c r="F58" i="9"/>
  <c r="C58" i="9"/>
  <c r="I61" i="9"/>
  <c r="L61" i="9"/>
  <c r="M61" i="9" s="1"/>
  <c r="E61" i="9"/>
  <c r="K72" i="4"/>
  <c r="C61" i="9"/>
  <c r="M93" i="4"/>
  <c r="D61" i="9"/>
  <c r="M87" i="4"/>
  <c r="K40" i="4"/>
  <c r="J40" i="4" s="1"/>
  <c r="K34" i="4"/>
  <c r="J34" i="4" s="1"/>
  <c r="M71" i="4"/>
  <c r="M57" i="9"/>
  <c r="M43" i="4"/>
  <c r="M61" i="4"/>
  <c r="K58" i="4"/>
  <c r="K80" i="4"/>
  <c r="F57" i="9"/>
  <c r="C60" i="9"/>
  <c r="M3" i="4"/>
  <c r="C57" i="9"/>
  <c r="K20" i="4"/>
  <c r="J20" i="4" s="1"/>
  <c r="M54" i="9"/>
  <c r="C53" i="9"/>
  <c r="L53" i="9"/>
  <c r="M53" i="9" s="1"/>
  <c r="K84" i="4"/>
  <c r="M85" i="4"/>
  <c r="K66" i="4"/>
  <c r="M67" i="4"/>
  <c r="M65" i="4"/>
  <c r="K64" i="4"/>
  <c r="F60" i="9"/>
  <c r="E60" i="9"/>
  <c r="I60" i="9"/>
  <c r="D60" i="9"/>
  <c r="C15" i="6"/>
  <c r="B38" i="9"/>
  <c r="I39" i="9"/>
  <c r="H39" i="9"/>
  <c r="R41" i="9"/>
  <c r="T41" i="9"/>
  <c r="L42" i="9"/>
  <c r="C40" i="9" s="1"/>
  <c r="L11" i="9"/>
  <c r="P41" i="9"/>
  <c r="N41" i="9"/>
  <c r="J40" i="9"/>
  <c r="H44" i="9"/>
  <c r="H45" i="9"/>
  <c r="I44" i="9"/>
  <c r="R46" i="9"/>
  <c r="L47" i="9"/>
  <c r="C45" i="9" s="1"/>
  <c r="N46" i="9"/>
  <c r="T46" i="9"/>
  <c r="L13" i="9"/>
  <c r="P46" i="9"/>
  <c r="E59" i="9" l="1"/>
  <c r="F44" i="9"/>
  <c r="E44" i="9"/>
  <c r="D44" i="9"/>
  <c r="C44" i="9"/>
  <c r="C46" i="9" s="1"/>
  <c r="F39" i="9"/>
  <c r="E39" i="9"/>
  <c r="D39" i="9"/>
  <c r="C39" i="9"/>
  <c r="C41" i="9" s="1"/>
  <c r="J55" i="9"/>
  <c r="E55" i="9"/>
  <c r="E58" i="9"/>
  <c r="D56" i="9"/>
  <c r="E56" i="9" s="1"/>
  <c r="J59" i="9"/>
  <c r="E57" i="9"/>
  <c r="J54" i="9"/>
  <c r="E54" i="9"/>
  <c r="J58" i="9"/>
  <c r="J61" i="9"/>
  <c r="J60" i="9"/>
  <c r="J57" i="9"/>
  <c r="F63"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J56" i="9" l="1"/>
  <c r="D63" i="9"/>
  <c r="C63" i="9"/>
  <c r="G44" i="9"/>
  <c r="G47" i="9" s="1"/>
  <c r="I47" i="9" s="1"/>
  <c r="D41" i="9"/>
  <c r="G39" i="9"/>
  <c r="F47" i="9"/>
  <c r="F46" i="9"/>
  <c r="E41" i="9"/>
  <c r="D46" i="9"/>
  <c r="I45" i="9"/>
  <c r="I40" i="9"/>
  <c r="F41" i="9"/>
  <c r="F42" i="9"/>
  <c r="E46" i="9"/>
  <c r="E63" i="9" l="1"/>
  <c r="J63" i="9"/>
  <c r="G46" i="9"/>
  <c r="K47" i="9"/>
  <c r="J42" i="9" s="1"/>
  <c r="I46" i="9"/>
  <c r="K46" i="9" s="1"/>
  <c r="J41" i="9" s="1"/>
  <c r="G42" i="9"/>
  <c r="I42" i="9" s="1"/>
  <c r="G41" i="9"/>
  <c r="G54" i="9" l="1"/>
  <c r="I54" i="9" s="1"/>
  <c r="K42" i="9"/>
  <c r="E11" i="9"/>
  <c r="D11" i="9" s="1"/>
  <c r="I41" i="9"/>
  <c r="K41" i="9" s="1"/>
  <c r="G53" i="9" l="1"/>
  <c r="I53" i="9" s="1"/>
  <c r="G59" i="9"/>
  <c r="I59" i="9" s="1"/>
  <c r="G60" i="9"/>
  <c r="G61" i="9"/>
  <c r="G57" i="9"/>
  <c r="I57" i="9" s="1"/>
  <c r="G58" i="9"/>
  <c r="I58" i="9" s="1"/>
  <c r="G55" i="9"/>
  <c r="I55" i="9" s="1"/>
  <c r="G56" i="9"/>
  <c r="I56" i="9" s="1"/>
  <c r="E13" i="9"/>
  <c r="D13" i="9" s="1"/>
  <c r="E14" i="9"/>
  <c r="D14" i="9" s="1"/>
  <c r="E10" i="9"/>
  <c r="D10" i="9" s="1"/>
  <c r="E12" i="9" l="1"/>
  <c r="D12" i="9" s="1"/>
  <c r="I63" i="9"/>
  <c r="G6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<sst xmlns="http://schemas.openxmlformats.org/spreadsheetml/2006/main" count="12879" uniqueCount="5902">
  <si>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</si>
  <si>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</si>
  <si>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</si>
  <si>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</si>
  <si>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</si>
  <si>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</si>
  <si>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</si>
  <si>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</si>
  <si>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</si>
  <si>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</si>
  <si>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</si>
  <si>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</si>
  <si>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</si>
  <si>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</si>
  <si>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</si>
  <si>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</si>
  <si>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</si>
  <si>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</si>
  <si>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</si>
  <si>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</si>
  <si>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</si>
  <si>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</si>
  <si>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</si>
  <si>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</si>
  <si>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</si>
  <si>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</si>
  <si>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</si>
  <si>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</si>
  <si>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</si>
  <si>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</si>
  <si>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</si>
  <si>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</si>
  <si>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</si>
  <si>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</si>
  <si>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</si>
  <si>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</si>
  <si>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</si>
  <si>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</si>
  <si>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</si>
  <si>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</si>
  <si>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</si>
  <si>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</si>
  <si>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</si>
  <si>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</si>
  <si>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</si>
  <si>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</si>
  <si>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</si>
  <si>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</si>
  <si>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</si>
  <si>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</si>
  <si>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</si>
  <si>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</si>
  <si>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</si>
  <si>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</si>
  <si>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</si>
  <si>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</si>
  <si>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</si>
  <si>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</si>
  <si>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</si>
  <si>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</si>
  <si>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</si>
  <si>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</si>
  <si>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</si>
  <si>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</si>
  <si>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</si>
  <si>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</si>
  <si>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</si>
  <si>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</si>
  <si>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</si>
  <si>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</si>
  <si>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</si>
  <si>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</si>
  <si>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</si>
  <si>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</si>
  <si>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</si>
  <si>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</si>
  <si>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</si>
  <si>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</si>
  <si>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</si>
  <si>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</si>
  <si>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</si>
  <si>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</si>
  <si>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</si>
  <si>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</si>
  <si>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</si>
  <si>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</si>
  <si>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</si>
  <si>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</si>
  <si>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</si>
  <si>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</si>
  <si>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</si>
  <si>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</si>
  <si>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</si>
  <si>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</si>
  <si>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</si>
  <si>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</si>
  <si>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</si>
  <si>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</si>
  <si>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</si>
  <si>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</si>
  <si>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</si>
  <si>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</si>
  <si>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</si>
  <si>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</si>
  <si>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</si>
  <si>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</si>
  <si>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</si>
  <si>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</si>
  <si>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</si>
  <si>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</si>
  <si>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</si>
  <si>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</si>
  <si>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</si>
  <si>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</si>
  <si>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</si>
  <si>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</si>
  <si>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</si>
  <si>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</si>
  <si>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</si>
  <si>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</si>
  <si>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</si>
  <si>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</si>
  <si>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</si>
  <si>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</si>
  <si>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</si>
  <si>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</si>
  <si>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</si>
  <si>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</si>
  <si>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</si>
  <si>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</si>
  <si>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</si>
  <si>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</si>
  <si>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</si>
  <si>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</si>
  <si>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</si>
  <si>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</si>
  <si>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</si>
  <si>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</si>
  <si>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</si>
  <si>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</si>
  <si>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</si>
  <si>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</si>
  <si>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</si>
  <si>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</si>
  <si>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</si>
  <si>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</si>
  <si>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</si>
  <si>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</si>
  <si>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</si>
  <si>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</si>
  <si>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</si>
  <si>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</si>
  <si>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</si>
  <si>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</si>
  <si>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</si>
  <si>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</si>
  <si>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</si>
  <si>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</si>
  <si>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</si>
  <si>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</si>
  <si>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</si>
  <si>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</si>
  <si>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</si>
  <si>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</si>
  <si>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</si>
  <si>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</si>
  <si>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</si>
  <si>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</si>
  <si>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</si>
  <si>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</si>
  <si>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</si>
  <si>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</si>
  <si>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</si>
  <si>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</si>
  <si>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</si>
  <si>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</si>
  <si>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</si>
  <si>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</si>
  <si>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</si>
  <si>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</si>
  <si>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</si>
  <si>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</si>
  <si>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</si>
  <si>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</si>
  <si>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</si>
  <si>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</si>
  <si>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</si>
  <si>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</si>
  <si>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</si>
  <si>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</si>
  <si>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</si>
  <si>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</si>
  <si>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</si>
  <si>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</si>
  <si>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</si>
  <si>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</si>
  <si>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</si>
  <si>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</si>
  <si>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</si>
  <si>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</si>
  <si>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</si>
  <si>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</si>
  <si>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</si>
  <si>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</si>
  <si>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</si>
  <si>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</si>
  <si>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</si>
  <si>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</si>
  <si>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</si>
  <si>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</si>
  <si>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</si>
  <si>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</si>
  <si>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</si>
  <si>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</si>
  <si>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</si>
  <si>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</si>
  <si>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</si>
  <si>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</si>
  <si>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</si>
  <si>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</si>
  <si>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</si>
  <si>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</si>
  <si>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</si>
  <si>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</si>
  <si>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</si>
  <si>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</si>
  <si>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</si>
  <si>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</si>
  <si>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</si>
  <si>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</si>
  <si>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</si>
  <si>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</si>
  <si>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</si>
  <si>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</si>
  <si>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</si>
  <si>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</si>
  <si>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</si>
  <si>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</si>
  <si>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</si>
  <si>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</si>
  <si>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</si>
  <si>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</si>
  <si>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</si>
  <si>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</si>
  <si>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</si>
  <si>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</si>
  <si>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</si>
  <si>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</si>
  <si>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</si>
  <si>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</si>
  <si>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</si>
  <si>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</si>
  <si>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</si>
  <si>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</si>
  <si>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</si>
  <si>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</si>
  <si>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</si>
  <si>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</si>
  <si>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</si>
  <si>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</si>
  <si>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</si>
  <si>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</si>
  <si>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</si>
  <si>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</si>
  <si>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</si>
  <si>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</si>
  <si>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</si>
  <si>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</si>
  <si>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</si>
  <si>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</si>
  <si>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</si>
  <si>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</si>
  <si>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</si>
  <si>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</si>
  <si>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</si>
  <si>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</si>
  <si>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</si>
  <si>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</si>
  <si>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</si>
  <si>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</si>
  <si>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</si>
  <si>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</si>
  <si>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</si>
  <si>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</si>
  <si>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</si>
  <si>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</si>
  <si>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</si>
  <si>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</si>
  <si>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</si>
  <si>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</si>
  <si>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</si>
  <si>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</si>
  <si>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</si>
  <si>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</si>
  <si>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</si>
  <si>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</si>
  <si>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</si>
  <si>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</si>
  <si>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</si>
  <si>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</si>
  <si>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</si>
  <si>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</si>
  <si>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</si>
  <si>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</si>
  <si>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</si>
  <si>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</si>
  <si>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</si>
  <si>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</si>
  <si>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</si>
  <si>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</si>
  <si>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</si>
  <si>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</si>
  <si>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</si>
  <si>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</si>
  <si>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</si>
  <si>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</si>
  <si>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</si>
  <si>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</si>
  <si>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</si>
  <si>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</si>
  <si>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</si>
  <si>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</si>
  <si>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</si>
  <si>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</si>
  <si>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</si>
  <si>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</si>
  <si>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</si>
  <si>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</si>
  <si>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</si>
  <si>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</si>
  <si>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</si>
  <si>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</si>
  <si>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</si>
  <si>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</si>
  <si>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</si>
  <si>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</si>
  <si>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</si>
  <si>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</si>
  <si>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</si>
  <si>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</si>
  <si>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</si>
  <si>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</si>
  <si>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</si>
  <si>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</si>
  <si>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</si>
  <si>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</si>
  <si>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</si>
  <si>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</si>
  <si>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</si>
  <si>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</si>
  <si>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</si>
  <si>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</si>
  <si>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</si>
  <si>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</si>
  <si>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</si>
  <si>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</si>
  <si>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</si>
  <si>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</si>
  <si>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</si>
  <si>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</si>
  <si>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</si>
  <si>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</si>
  <si>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</si>
  <si>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</si>
  <si>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</si>
  <si>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</si>
  <si>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</si>
  <si>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</si>
  <si>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</si>
  <si>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</si>
  <si>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</si>
  <si>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</si>
  <si>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</si>
  <si>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</si>
  <si>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</si>
  <si>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</si>
  <si>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</si>
  <si>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</si>
  <si>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</si>
  <si>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</si>
  <si>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</si>
  <si>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</si>
  <si>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</si>
  <si>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</si>
  <si>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</si>
  <si>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</si>
  <si>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Čestne vyhlasujem, že</t>
  </si>
  <si>
    <t>a) všetky uvedené údaje sú pravdivé,</t>
  </si>
  <si>
    <t>b) dolu podpísaná osoba/osoby je oprávnená/sú oprávnené v súlade so stanovami/zriaďovacou listinou na podpis vyúčtovania finančných prostriedkov poskytnutých v roku 2025.</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</si>
  <si>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</si>
  <si>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</si>
  <si>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</si>
  <si>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</si>
  <si>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</si>
  <si>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</si>
  <si>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</si>
  <si>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</si>
  <si>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</si>
  <si>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</si>
  <si>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</si>
  <si>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</si>
  <si>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</si>
  <si>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</si>
  <si>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</si>
  <si>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</si>
  <si>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</si>
  <si>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</si>
  <si>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</si>
  <si>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</si>
  <si>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</si>
  <si>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</si>
  <si>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</si>
  <si>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</si>
  <si>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</si>
  <si>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</si>
  <si>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</si>
  <si>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</si>
  <si>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</si>
  <si>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</si>
  <si>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</si>
  <si>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</si>
  <si>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</si>
  <si>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</si>
  <si>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</si>
  <si>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</si>
  <si>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</si>
  <si>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</si>
  <si>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</si>
  <si>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</si>
  <si>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</si>
  <si>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</si>
  <si>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</si>
  <si>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</si>
  <si>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</si>
  <si>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</si>
  <si>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</si>
  <si>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</si>
  <si>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</si>
  <si>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</si>
  <si>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</si>
  <si>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</si>
  <si>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</si>
  <si>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</si>
  <si>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</si>
  <si>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</si>
  <si>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</si>
  <si>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</si>
  <si>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</si>
  <si>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</si>
  <si>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</si>
  <si>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</si>
  <si>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</si>
  <si>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</si>
  <si>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</si>
  <si>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</si>
  <si>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</si>
  <si>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</si>
  <si>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</si>
  <si>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</si>
  <si>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</si>
  <si>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</si>
  <si>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</si>
  <si>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</si>
  <si>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</si>
  <si>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</si>
  <si>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</si>
  <si>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</si>
  <si>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</si>
  <si>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</si>
  <si>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</si>
  <si>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</si>
  <si>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</si>
  <si>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</si>
  <si>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</si>
  <si>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</si>
  <si>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</si>
  <si>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</si>
  <si>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</si>
  <si>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</si>
  <si>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</si>
  <si>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</si>
  <si>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</si>
  <si>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</si>
  <si>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</si>
  <si>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</si>
  <si>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</si>
  <si>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</si>
  <si>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</si>
  <si>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</si>
  <si>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</si>
  <si>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</si>
  <si>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</si>
  <si>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</si>
  <si>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</si>
  <si>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</si>
  <si>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</si>
  <si>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</si>
  <si>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</si>
  <si>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</si>
  <si>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</si>
  <si>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</si>
  <si>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</si>
  <si>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</si>
  <si>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</si>
  <si>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</si>
  <si>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</si>
  <si>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</si>
  <si>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</si>
  <si>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</si>
  <si>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</si>
  <si>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</si>
  <si>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</si>
  <si>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</si>
  <si>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</si>
  <si>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</si>
  <si>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</si>
  <si>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</si>
  <si>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</si>
  <si>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</si>
  <si>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</si>
  <si>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</si>
  <si>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</si>
  <si>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</si>
  <si>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</si>
  <si>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</si>
  <si>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</si>
  <si>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</si>
  <si>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</si>
  <si>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</si>
  <si>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</si>
  <si>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</si>
  <si>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</si>
  <si>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</si>
  <si>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</si>
  <si>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</si>
  <si>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</si>
  <si>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</si>
  <si>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</si>
  <si>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</si>
  <si>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</si>
  <si>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</si>
  <si>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</si>
  <si>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</si>
  <si>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</si>
  <si>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</si>
  <si>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</si>
  <si>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</si>
  <si>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</si>
  <si>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</si>
  <si>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</si>
  <si>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</si>
  <si>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</si>
  <si>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</si>
  <si>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</si>
  <si>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</si>
  <si>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</si>
  <si>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</si>
  <si>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</si>
  <si>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</si>
  <si>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</si>
  <si>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</si>
  <si>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</si>
  <si>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</si>
  <si>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</si>
  <si>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</si>
  <si>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</si>
  <si>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</si>
  <si>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</si>
  <si>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</si>
  <si>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</si>
  <si>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</si>
  <si>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</si>
  <si>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</si>
  <si>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</si>
  <si>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</si>
  <si>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</si>
  <si>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</si>
  <si>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</si>
  <si>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</si>
  <si>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</si>
  <si>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</si>
  <si>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</si>
  <si>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</si>
  <si>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</si>
  <si>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</si>
  <si>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</si>
  <si>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</si>
  <si>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</si>
  <si>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</si>
  <si>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</si>
  <si>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</si>
  <si>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</si>
  <si>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</si>
  <si>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</si>
  <si>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</si>
  <si>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</si>
  <si>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</si>
  <si>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</si>
  <si>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</si>
  <si>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</si>
  <si>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</si>
  <si>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</si>
  <si>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</si>
  <si>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</si>
  <si>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</si>
  <si>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</si>
  <si>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</si>
  <si>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</si>
  <si>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</si>
  <si>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</si>
  <si>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</si>
  <si>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</si>
  <si>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</si>
  <si>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</si>
  <si>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</si>
  <si>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</si>
  <si>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</si>
  <si>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</si>
  <si>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</si>
  <si>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</si>
  <si>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</si>
  <si>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</si>
  <si>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</si>
  <si>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</si>
  <si>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</si>
  <si>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</si>
  <si>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</si>
  <si>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</si>
  <si>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</si>
  <si>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</si>
  <si>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</si>
  <si>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</si>
  <si>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</si>
  <si>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</si>
  <si>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</si>
  <si>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</si>
  <si>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</si>
  <si>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</si>
  <si>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</si>
  <si>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</si>
  <si>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</si>
  <si>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</si>
  <si>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</si>
  <si>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</si>
  <si>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</si>
  <si>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</si>
  <si>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</si>
  <si>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</si>
  <si>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</si>
  <si>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</si>
  <si>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</si>
  <si>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</si>
  <si>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</si>
  <si>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</si>
  <si>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</si>
  <si>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</si>
  <si>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</si>
  <si>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</si>
  <si>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</si>
  <si>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</si>
  <si>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</si>
  <si>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</si>
  <si>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</si>
  <si>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</si>
  <si>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</si>
  <si>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</si>
  <si>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</si>
  <si>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</si>
  <si>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</si>
  <si>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</si>
  <si>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</si>
  <si>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</si>
  <si>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</si>
  <si>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</si>
  <si>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</si>
  <si>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</si>
  <si>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</si>
  <si>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</si>
  <si>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</si>
  <si>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</si>
  <si>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</si>
  <si>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</si>
  <si>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</si>
  <si>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</si>
  <si>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</si>
  <si>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</si>
  <si>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</si>
  <si>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</si>
  <si>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</si>
  <si>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</si>
  <si>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</si>
  <si>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</si>
  <si>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</si>
  <si>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</si>
  <si>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</si>
  <si>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</si>
  <si>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</si>
  <si>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</si>
  <si>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</si>
  <si>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</si>
  <si>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</si>
  <si>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</si>
  <si>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</si>
  <si>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</si>
  <si>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</si>
  <si>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</si>
  <si>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</si>
  <si>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</si>
  <si>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</si>
  <si>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</si>
  <si>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</si>
  <si>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</si>
  <si>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</si>
  <si>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</si>
  <si>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</si>
  <si>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</si>
  <si>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</si>
  <si>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</si>
  <si>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</si>
  <si>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</si>
  <si>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</si>
  <si>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</si>
  <si>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</si>
  <si>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</si>
  <si>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</si>
  <si>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</si>
  <si>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</si>
  <si>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</si>
  <si>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</si>
  <si>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</si>
  <si>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</si>
  <si>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</si>
  <si>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</si>
  <si>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</si>
  <si>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</si>
  <si>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</si>
  <si>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</si>
  <si>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</si>
  <si>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</si>
  <si>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</si>
  <si>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</si>
  <si>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</si>
  <si>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</si>
  <si>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</si>
  <si>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</si>
  <si>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</si>
  <si>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</si>
  <si>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</si>
  <si>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</si>
  <si>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</si>
  <si>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</si>
  <si>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</si>
  <si>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</si>
  <si>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</si>
  <si>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</si>
  <si>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</si>
  <si>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</si>
  <si>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</si>
  <si>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</si>
  <si>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</si>
  <si>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</si>
  <si>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</si>
  <si>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</si>
  <si>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</si>
  <si>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</si>
  <si>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</si>
  <si>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</si>
  <si>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</si>
  <si>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</si>
  <si>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</si>
  <si>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</si>
  <si>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</si>
  <si>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</si>
  <si>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</si>
  <si>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</si>
  <si>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</si>
  <si>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</si>
  <si>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</si>
  <si>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</si>
  <si>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</si>
  <si>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</si>
  <si>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</si>
  <si>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</si>
  <si>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</si>
  <si>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</si>
  <si>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</si>
  <si>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</si>
  <si>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</si>
  <si>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</si>
  <si>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</si>
  <si>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</si>
  <si>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</si>
  <si>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</si>
  <si>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</si>
  <si>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</si>
  <si>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</si>
  <si>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</si>
  <si>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</si>
  <si>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</si>
  <si>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</si>
  <si>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</si>
  <si>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</si>
  <si>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</si>
  <si>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</si>
  <si>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</si>
  <si>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</si>
  <si>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</si>
  <si>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</si>
  <si>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</si>
  <si>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</si>
  <si>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</si>
  <si>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</si>
  <si>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</si>
  <si>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</si>
  <si>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</si>
  <si>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</si>
  <si>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</si>
  <si>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</si>
  <si>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</si>
  <si>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</si>
  <si>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</si>
  <si>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</si>
  <si>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</si>
  <si>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</si>
  <si>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</si>
  <si>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</si>
  <si>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</si>
  <si>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</si>
  <si>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</si>
  <si>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</si>
  <si>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</si>
  <si>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</si>
  <si>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</si>
  <si>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</si>
  <si>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</si>
  <si>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</si>
  <si>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</si>
  <si>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</si>
  <si>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</si>
  <si>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</si>
  <si>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</si>
  <si>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</si>
  <si>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</si>
  <si>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</si>
  <si>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</si>
  <si>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</si>
  <si>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</si>
  <si>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</si>
  <si>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</si>
  <si>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</si>
  <si>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</si>
  <si>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</si>
  <si>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</si>
  <si>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</si>
  <si>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</si>
  <si>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</si>
  <si>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</si>
  <si>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</si>
  <si>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</si>
  <si>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</si>
  <si>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</si>
  <si>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</si>
  <si>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</si>
  <si>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</si>
  <si>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</si>
  <si>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</si>
  <si>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</si>
  <si>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</si>
  <si>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</si>
  <si>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</si>
  <si>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</si>
  <si>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</si>
  <si>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</si>
  <si>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</si>
  <si>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</si>
  <si>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</si>
  <si>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</si>
  <si>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</si>
  <si>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</si>
  <si>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</si>
  <si>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</si>
  <si>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</si>
  <si>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</si>
  <si>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</si>
  <si>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</si>
  <si>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</si>
  <si>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</si>
  <si>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</si>
  <si>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</si>
  <si>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</si>
  <si>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</si>
  <si>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</si>
  <si>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</si>
  <si>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</si>
  <si>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</si>
  <si>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</si>
  <si>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</si>
  <si>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</si>
  <si>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</si>
  <si>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</si>
  <si>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</si>
  <si>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</si>
  <si>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</si>
  <si>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</si>
  <si>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</si>
  <si>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</si>
  <si>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</si>
  <si>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</si>
  <si>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</si>
  <si>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</si>
  <si>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</si>
  <si>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</si>
  <si>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</si>
  <si>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</si>
  <si>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</si>
  <si>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</si>
  <si>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</si>
  <si>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</si>
  <si>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</si>
  <si>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</si>
  <si>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</si>
  <si>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</si>
  <si>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</si>
  <si>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</si>
  <si>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</si>
  <si>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</si>
  <si>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</si>
  <si>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</si>
  <si>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</si>
  <si>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</si>
  <si>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</si>
  <si>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</si>
  <si>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</si>
  <si>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</si>
  <si>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</si>
  <si>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</si>
  <si>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</si>
  <si>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</si>
  <si>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</si>
  <si>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</si>
  <si>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</si>
  <si>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</si>
  <si>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</si>
  <si>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</si>
  <si>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</si>
  <si>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</si>
  <si>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</si>
  <si>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</si>
  <si>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</si>
  <si>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</si>
  <si>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</si>
  <si>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</si>
  <si>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</si>
  <si>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</si>
  <si>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</si>
  <si>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</si>
  <si>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</si>
  <si>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</si>
  <si>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</si>
  <si>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</si>
  <si>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</si>
  <si>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</si>
  <si>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</si>
  <si>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</si>
  <si>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</si>
  <si>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</si>
  <si>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</si>
  <si>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</si>
  <si>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</si>
  <si>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</si>
  <si>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</si>
  <si>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</si>
  <si>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</si>
  <si>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</si>
  <si>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</si>
  <si>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</si>
  <si>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</si>
  <si>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</si>
  <si>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</si>
  <si>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</si>
  <si>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</si>
  <si>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</si>
  <si>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</si>
  <si>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</si>
  <si>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</si>
  <si>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</si>
  <si>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</si>
  <si>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</si>
  <si>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</si>
  <si>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</si>
  <si>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</si>
  <si>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</si>
  <si>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</si>
  <si>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</si>
  <si>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</si>
  <si>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</si>
  <si>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</si>
  <si>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</si>
  <si>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</si>
  <si>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</si>
  <si>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</si>
  <si>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</si>
  <si>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</si>
  <si>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</si>
  <si>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</si>
  <si>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</si>
  <si>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</si>
  <si>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</si>
  <si>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</si>
  <si>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</si>
  <si>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</si>
  <si>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</si>
  <si>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</si>
  <si>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</si>
  <si>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</si>
  <si>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</si>
  <si>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</si>
  <si>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</si>
  <si>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</si>
  <si>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</si>
  <si>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</si>
  <si>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</si>
  <si>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</si>
  <si>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</si>
  <si>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</si>
  <si>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</si>
  <si>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</si>
  <si>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</si>
  <si>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</si>
  <si>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</si>
  <si>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</si>
  <si>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</si>
  <si>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</si>
  <si>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</si>
  <si>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</si>
  <si>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</si>
  <si>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</si>
  <si>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</si>
  <si>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</si>
  <si>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</si>
  <si>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</si>
  <si>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</si>
  <si>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</si>
  <si>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</si>
  <si>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</si>
  <si>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</si>
  <si>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</si>
  <si>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</si>
  <si>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</si>
  <si>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</si>
  <si>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</si>
  <si>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</si>
  <si>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</si>
  <si>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</si>
  <si>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</si>
  <si>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</si>
  <si>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</si>
  <si>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</si>
  <si>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</si>
  <si>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</si>
  <si>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</si>
  <si>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</si>
  <si>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</si>
  <si>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</si>
  <si>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</si>
  <si>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</si>
  <si>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</si>
  <si>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</si>
  <si>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</si>
  <si>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</si>
  <si>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</si>
  <si>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</si>
  <si>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</si>
  <si>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</si>
  <si>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</si>
  <si>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</si>
  <si>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</si>
  <si>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</si>
  <si>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</si>
  <si>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</si>
  <si>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</si>
  <si>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</si>
  <si>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</si>
  <si>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</si>
  <si>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</si>
  <si>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</si>
  <si>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</si>
  <si>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</si>
  <si>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</si>
  <si>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</si>
  <si>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</si>
  <si>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</si>
  <si>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</si>
  <si>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</si>
  <si>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</si>
  <si>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</si>
  <si>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</si>
  <si>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</si>
  <si>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</si>
  <si>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</si>
  <si>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</si>
  <si>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</si>
  <si>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</si>
  <si>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</si>
  <si>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</si>
  <si>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</si>
  <si>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</si>
  <si>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</si>
  <si>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</si>
  <si>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</si>
  <si>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</si>
  <si>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</si>
  <si>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</si>
  <si>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</si>
  <si>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</si>
  <si>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</si>
  <si>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</si>
  <si>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</si>
  <si>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</si>
  <si>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</si>
  <si>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</si>
  <si>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</si>
  <si>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</si>
  <si>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</si>
  <si>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</si>
  <si>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</si>
  <si>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</si>
  <si>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</si>
  <si>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</si>
  <si>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</si>
  <si>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</si>
  <si>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</si>
  <si>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</si>
  <si>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</si>
  <si>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</si>
  <si>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</si>
  <si>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</si>
  <si>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</si>
  <si>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</si>
  <si>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</si>
  <si>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</si>
  <si>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</si>
  <si>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</si>
  <si>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</si>
  <si>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</si>
  <si>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</si>
  <si>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</si>
  <si>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</si>
  <si>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</si>
  <si>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</si>
  <si>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</si>
  <si>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</si>
  <si>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</si>
  <si>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</si>
  <si>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</si>
  <si>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</si>
  <si>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</si>
  <si>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</si>
  <si>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</si>
  <si>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</si>
  <si>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</si>
  <si>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</si>
  <si>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</si>
  <si>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</si>
  <si>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</si>
  <si>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</si>
  <si>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</si>
  <si>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</si>
  <si>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</si>
  <si>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</si>
  <si>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</si>
  <si>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</si>
  <si>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</si>
  <si>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</si>
  <si>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</si>
  <si>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</si>
  <si>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</si>
  <si>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</si>
  <si>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</si>
  <si>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</si>
  <si>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</si>
  <si>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</si>
  <si>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</si>
  <si>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</si>
  <si>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</si>
  <si>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</si>
  <si>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</si>
  <si>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</si>
  <si>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</si>
  <si>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</si>
  <si>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</si>
  <si>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</si>
  <si>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</si>
  <si>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</si>
  <si>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</si>
  <si>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</si>
  <si>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</si>
  <si>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</si>
  <si>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</si>
  <si>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</si>
  <si>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</si>
  <si>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</si>
  <si>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</si>
  <si>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</si>
  <si>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</si>
  <si>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</si>
  <si>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</si>
  <si>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</si>
  <si>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</si>
  <si>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</si>
  <si>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</si>
  <si>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</si>
  <si>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</si>
  <si>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</si>
  <si>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</si>
  <si>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</si>
  <si>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</si>
  <si>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</si>
  <si>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</si>
  <si>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</si>
  <si>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</si>
  <si>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</si>
  <si>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</si>
  <si>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</si>
  <si>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</si>
  <si>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</si>
  <si>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</si>
  <si>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</si>
  <si>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</si>
  <si>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</si>
  <si>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</si>
  <si>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</si>
  <si>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</si>
  <si>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</si>
  <si>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</si>
  <si>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</si>
  <si>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</si>
  <si>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</si>
  <si>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</si>
  <si>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</si>
  <si>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</si>
  <si>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</si>
  <si>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</si>
  <si>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</si>
  <si>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</si>
  <si>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</si>
  <si>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</si>
  <si>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</si>
  <si>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</si>
  <si>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</si>
  <si>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</si>
  <si>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</si>
  <si>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</si>
  <si>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</si>
  <si>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</si>
  <si>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</si>
  <si>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</si>
  <si>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</si>
  <si>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</si>
  <si>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</si>
  <si>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</si>
  <si>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</si>
  <si>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</si>
  <si>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</si>
  <si>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</si>
  <si>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</si>
  <si>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</si>
  <si>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</si>
  <si>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</si>
  <si>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</si>
  <si>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</si>
  <si>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</si>
  <si>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</si>
  <si>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</si>
  <si>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</si>
  <si>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</si>
  <si>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</si>
  <si>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</si>
  <si>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</si>
  <si>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</si>
  <si>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</si>
  <si>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</si>
  <si>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</si>
  <si>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</si>
  <si>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</si>
  <si>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</si>
  <si>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</si>
  <si>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</si>
  <si>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</si>
  <si>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</si>
  <si>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</si>
  <si>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</si>
  <si>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</si>
  <si>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</si>
  <si>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</si>
  <si>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</si>
  <si>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</si>
  <si>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</si>
  <si>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</si>
  <si>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</si>
  <si>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</si>
  <si>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</si>
  <si>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</si>
  <si>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</si>
  <si>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</si>
  <si>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</si>
  <si>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</si>
  <si>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</si>
  <si>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</si>
  <si>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</si>
  <si>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</si>
  <si>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</si>
  <si>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</si>
  <si>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</si>
  <si>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</si>
  <si>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</si>
  <si>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</si>
  <si>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</si>
  <si>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</si>
  <si>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</si>
  <si>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</si>
  <si>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</si>
  <si>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</si>
  <si>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</si>
  <si>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</si>
  <si>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</si>
  <si>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</si>
  <si>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</si>
  <si>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</si>
  <si>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</si>
  <si>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</si>
  <si>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</si>
  <si>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</si>
  <si>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</si>
  <si>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</si>
  <si>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</si>
  <si>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</si>
  <si>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</si>
  <si>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</si>
  <si>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</si>
  <si>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</si>
  <si>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</si>
  <si>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</si>
  <si>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</si>
  <si>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</si>
  <si>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</si>
  <si>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</si>
  <si>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</si>
  <si>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</si>
  <si>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</si>
  <si>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</si>
  <si>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</si>
  <si>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</si>
  <si>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</si>
  <si>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</si>
  <si>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</si>
  <si>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</si>
  <si>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</si>
  <si>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</si>
  <si>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</si>
  <si>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</si>
  <si>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</si>
  <si>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</si>
  <si>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</si>
  <si>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</si>
  <si>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</si>
  <si>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</si>
  <si>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</si>
  <si>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</si>
  <si>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</si>
  <si>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</si>
  <si>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</si>
  <si>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</si>
  <si>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</si>
  <si>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</si>
  <si>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</si>
  <si>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</si>
  <si>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</si>
  <si>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</si>
  <si>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</si>
  <si>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</si>
  <si>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</si>
  <si>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</si>
  <si>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</si>
  <si>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</si>
  <si>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</si>
  <si>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</si>
  <si>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</si>
  <si>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</si>
  <si>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</si>
  <si>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</si>
  <si>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</si>
  <si>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</si>
  <si>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</si>
  <si>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</si>
  <si>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</si>
  <si>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</si>
  <si>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</si>
  <si>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</si>
  <si>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</si>
  <si>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</si>
  <si>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</si>
  <si>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</si>
  <si>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</si>
  <si>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</si>
  <si>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</si>
  <si>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</si>
  <si>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</si>
  <si>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</si>
  <si>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</si>
  <si>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</si>
  <si>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</si>
  <si>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</si>
  <si>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</si>
  <si>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</si>
  <si>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</si>
  <si>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</si>
  <si>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</si>
  <si>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</si>
  <si>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</si>
  <si>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</si>
  <si>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</si>
  <si>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</si>
  <si>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</si>
  <si>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</si>
  <si>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</si>
  <si>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</si>
  <si>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</si>
  <si>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</si>
  <si>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</si>
  <si>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</si>
  <si>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</si>
  <si>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</si>
  <si>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</si>
  <si>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</si>
  <si>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</si>
  <si>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</si>
  <si>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</si>
  <si>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</si>
  <si>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</si>
  <si>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</si>
  <si>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</si>
  <si>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</si>
  <si>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</si>
  <si>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</si>
  <si>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</si>
  <si>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</si>
  <si>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</si>
  <si>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</si>
  <si>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</si>
  <si>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</si>
  <si>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</si>
  <si>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</si>
  <si>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</si>
  <si>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</si>
  <si>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</si>
  <si>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</si>
  <si>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</si>
  <si>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</si>
  <si>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</si>
  <si>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</si>
  <si>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</si>
  <si>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</si>
  <si>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</si>
  <si>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</si>
  <si>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</si>
  <si>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</si>
  <si>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</si>
  <si>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</si>
  <si>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</si>
  <si>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</si>
  <si>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</si>
  <si>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</si>
  <si>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</si>
  <si>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</si>
  <si>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</si>
  <si>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</si>
  <si>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</si>
  <si>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</si>
  <si>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</si>
  <si>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</si>
  <si>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</si>
  <si>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</si>
  <si>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</si>
  <si>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</si>
  <si>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</si>
  <si>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</si>
  <si>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</si>
  <si>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</si>
  <si>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</si>
  <si>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</si>
  <si>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</si>
  <si>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</si>
  <si>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</si>
  <si>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</si>
  <si>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</si>
  <si>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</si>
  <si>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</si>
  <si>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</si>
  <si>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</si>
  <si>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</si>
  <si>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</si>
  <si>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</si>
  <si>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</si>
  <si>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</si>
  <si>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</si>
  <si>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</si>
  <si>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</si>
  <si>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</si>
  <si>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</si>
  <si>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</si>
  <si>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</si>
  <si>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</si>
  <si>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</si>
  <si>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</si>
  <si>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</si>
  <si>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</si>
  <si>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</si>
  <si>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</si>
  <si>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</si>
  <si>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</si>
  <si>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</si>
  <si>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</si>
  <si>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</si>
  <si>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</si>
  <si>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</si>
  <si>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</si>
  <si>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</si>
  <si>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</si>
  <si>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</si>
  <si>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</si>
  <si>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</si>
  <si>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</si>
  <si>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</si>
  <si>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</si>
  <si>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</si>
  <si>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</si>
  <si>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</si>
  <si>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</si>
  <si>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</si>
  <si>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</si>
  <si>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</si>
  <si>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</si>
  <si>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</si>
  <si>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</si>
  <si>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</si>
  <si>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</si>
  <si>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</si>
  <si>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</si>
  <si>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</si>
  <si>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</si>
  <si>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</si>
  <si>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</si>
  <si>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</si>
  <si>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</si>
  <si>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</si>
  <si>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</si>
  <si>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</si>
  <si>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</si>
  <si>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</si>
  <si>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</si>
  <si>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</si>
  <si>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</si>
  <si>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</si>
  <si>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</si>
  <si>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</si>
  <si>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</si>
  <si>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</si>
  <si>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</si>
  <si>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</si>
  <si>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</si>
  <si>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</si>
  <si>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</si>
  <si>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</si>
  <si>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</si>
  <si>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</si>
  <si>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</si>
  <si>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</si>
  <si>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</si>
  <si>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</si>
  <si>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</si>
  <si>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</si>
  <si>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</si>
  <si>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</si>
  <si>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</si>
  <si>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</si>
  <si>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</si>
  <si>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</si>
  <si>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</si>
  <si>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</si>
  <si>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</si>
  <si>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</si>
  <si>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</si>
  <si>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</si>
  <si>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</si>
  <si>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</si>
  <si>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</si>
  <si>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</si>
  <si>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</si>
  <si>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</si>
  <si>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</si>
  <si>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</si>
  <si>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</si>
  <si>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</si>
  <si>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</si>
  <si>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</si>
  <si>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</si>
  <si>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</si>
  <si>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</si>
  <si>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</si>
  <si>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</si>
  <si>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</si>
  <si>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</si>
  <si>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</si>
  <si>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</si>
  <si>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</si>
  <si>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</si>
  <si>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</si>
  <si>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</si>
  <si>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</si>
  <si>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</si>
  <si>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</si>
  <si>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</si>
  <si>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</si>
  <si>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</si>
  <si>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</si>
  <si>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</si>
  <si>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</si>
  <si>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</si>
  <si>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</si>
  <si>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</si>
  <si>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</si>
  <si>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</si>
  <si>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</si>
  <si>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</si>
  <si>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</si>
  <si>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</si>
  <si>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</si>
  <si>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</si>
  <si>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</si>
  <si>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</si>
  <si>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</si>
  <si>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</si>
  <si>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</si>
  <si>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</si>
  <si>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</si>
  <si>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</si>
  <si>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</si>
  <si>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</si>
  <si>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</si>
  <si>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</si>
  <si>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</si>
  <si>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</si>
  <si>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</si>
  <si>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</si>
  <si>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</si>
  <si>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</si>
  <si>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</si>
  <si>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</si>
  <si>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</si>
  <si>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</si>
  <si>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</si>
  <si>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</si>
  <si>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</si>
  <si>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</si>
  <si>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</si>
  <si>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</si>
  <si>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</si>
  <si>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</si>
  <si>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</si>
  <si>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</si>
  <si>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</si>
  <si>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</si>
  <si>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</si>
  <si>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</si>
  <si>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</si>
  <si>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</si>
  <si>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</si>
  <si>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</si>
  <si>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</si>
  <si>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</si>
  <si>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</si>
  <si>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</si>
  <si>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</si>
  <si>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</si>
  <si>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</si>
  <si>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</si>
  <si>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</si>
  <si>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</si>
  <si>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</si>
  <si>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</si>
  <si>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</si>
  <si>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</si>
  <si>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</si>
  <si>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</si>
  <si>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</si>
  <si>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</si>
  <si>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</si>
  <si>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</si>
  <si>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</si>
  <si>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</si>
  <si>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</si>
  <si>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</si>
  <si>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</si>
  <si>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</si>
  <si>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</si>
  <si>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</si>
  <si>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</si>
  <si>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</si>
  <si>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</si>
  <si>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</si>
  <si>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</si>
  <si>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</si>
  <si>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</si>
  <si>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</si>
  <si>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</si>
  <si>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</si>
  <si>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</si>
  <si>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</si>
  <si>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</si>
  <si>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</si>
  <si>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</si>
  <si>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</si>
  <si>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</si>
  <si>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</si>
  <si>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</si>
  <si>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</si>
  <si>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</si>
  <si>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</si>
  <si>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</si>
  <si>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</si>
  <si>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</si>
  <si>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</si>
  <si>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</si>
  <si>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</si>
  <si>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</si>
  <si>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</si>
  <si>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</si>
  <si>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</si>
  <si>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</si>
  <si>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</si>
  <si>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</si>
  <si>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</si>
  <si>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</si>
  <si>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</si>
  <si>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</si>
  <si>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</si>
  <si>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</si>
  <si>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</si>
  <si>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</si>
  <si>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</si>
  <si>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</si>
  <si>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</si>
  <si>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</si>
  <si>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</si>
  <si>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</si>
  <si>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</si>
  <si>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</si>
  <si>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</si>
  <si>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</si>
  <si>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</si>
  <si>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</si>
  <si>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</si>
  <si>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</si>
  <si>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</si>
  <si>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</si>
  <si>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</si>
  <si>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</si>
  <si>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</si>
  <si>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</si>
  <si>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</si>
  <si>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</si>
  <si>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</si>
  <si>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</si>
  <si>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</si>
  <si>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</si>
  <si>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</si>
  <si>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</si>
  <si>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</si>
  <si>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</si>
  <si>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</si>
  <si>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</si>
  <si>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</si>
  <si>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</si>
  <si>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</si>
  <si>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</si>
  <si>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</si>
  <si>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</si>
  <si>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</si>
  <si>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</si>
  <si>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</si>
  <si>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</si>
  <si>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</si>
  <si>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</si>
  <si>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</si>
  <si>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</si>
  <si>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</si>
  <si>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</si>
  <si>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</si>
  <si>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</si>
  <si>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</si>
  <si>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</si>
  <si>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</si>
  <si>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</si>
  <si>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</si>
  <si>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</si>
  <si>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</si>
  <si>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</si>
  <si>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</si>
  <si>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</si>
  <si>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</si>
  <si>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</si>
  <si>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</si>
  <si>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</si>
  <si>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</si>
  <si>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</si>
  <si>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</si>
  <si>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</si>
  <si>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</si>
  <si>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</si>
  <si>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</si>
  <si>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</si>
  <si>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</si>
  <si>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</si>
  <si>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</si>
  <si>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</si>
  <si>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</si>
  <si>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</si>
  <si>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</si>
  <si>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</si>
  <si>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</si>
  <si>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</si>
  <si>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</si>
  <si>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</si>
  <si>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</si>
  <si>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</si>
  <si>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</si>
  <si>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</si>
  <si>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</si>
  <si>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</si>
  <si>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</si>
  <si>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</si>
  <si>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</si>
  <si>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</si>
  <si>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</si>
  <si>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</si>
  <si>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</si>
  <si>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</si>
  <si>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</si>
  <si>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</si>
  <si>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</si>
  <si>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</si>
  <si>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</si>
  <si>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</si>
  <si>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</si>
  <si>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</si>
  <si>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</si>
  <si>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</si>
  <si>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</si>
  <si>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</si>
  <si>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</si>
  <si>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</si>
  <si>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</si>
  <si>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</si>
  <si>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</si>
  <si>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</si>
  <si>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</si>
  <si>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</si>
  <si>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</si>
  <si>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</si>
  <si>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</si>
  <si>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</si>
  <si>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</si>
  <si>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</si>
  <si>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</si>
  <si>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</si>
  <si>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</si>
  <si>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</si>
  <si>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</si>
  <si>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</si>
  <si>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</si>
  <si>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</si>
  <si>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</si>
  <si>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</si>
  <si>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</si>
  <si>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</si>
  <si>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</si>
  <si>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</si>
  <si>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</si>
  <si>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</si>
  <si>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</si>
  <si>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</si>
  <si>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</si>
  <si>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</si>
  <si>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</si>
  <si>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</si>
  <si>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</si>
  <si>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</si>
  <si>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</si>
  <si>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</si>
  <si>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</si>
  <si>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</si>
  <si>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</si>
  <si>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</si>
  <si>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</si>
  <si>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</si>
  <si>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</si>
  <si>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</si>
  <si>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</si>
  <si>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</si>
  <si>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</si>
  <si>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</si>
  <si>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</si>
  <si>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</si>
  <si>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</si>
  <si>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</si>
  <si>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</si>
  <si>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</si>
  <si>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</si>
  <si>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</si>
  <si>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</si>
  <si>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</si>
  <si>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</si>
  <si>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</si>
  <si>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</si>
  <si>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</si>
  <si>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</si>
  <si>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</si>
  <si>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</si>
  <si>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</si>
  <si>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</si>
  <si>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</si>
  <si>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</si>
  <si>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</si>
  <si>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</si>
  <si>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</si>
  <si>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</si>
  <si>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</si>
  <si>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</si>
  <si>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</si>
  <si>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</si>
  <si>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</si>
  <si>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</si>
  <si>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</si>
  <si>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</si>
  <si>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</si>
  <si>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</si>
  <si>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</si>
  <si>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</si>
  <si>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</si>
  <si>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</si>
  <si>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</si>
  <si>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</si>
  <si>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</si>
  <si>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</si>
  <si>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</si>
  <si>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</si>
  <si>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</si>
  <si>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</si>
  <si>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</si>
  <si>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</si>
  <si>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</si>
  <si>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</si>
  <si>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</si>
  <si>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</si>
  <si>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</si>
  <si>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</si>
  <si>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</si>
  <si>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</si>
  <si>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</si>
  <si>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</si>
  <si>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</si>
  <si>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</si>
  <si>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</si>
  <si>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</si>
  <si>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</si>
  <si>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</si>
  <si>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</si>
  <si>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</si>
  <si>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</si>
  <si>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</si>
  <si>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</si>
  <si>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</si>
  <si>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</si>
  <si>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</si>
  <si>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</si>
  <si>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</si>
  <si>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</si>
  <si>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</si>
  <si>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</si>
  <si>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</si>
  <si>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</si>
  <si>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</si>
  <si>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</si>
  <si>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</si>
  <si>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</si>
  <si>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</si>
  <si>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</si>
  <si>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</si>
  <si>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</si>
  <si>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</si>
  <si>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</si>
  <si>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</si>
  <si>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</si>
  <si>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</si>
  <si>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</si>
  <si>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</si>
  <si>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</si>
  <si>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</si>
  <si>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</si>
  <si>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</si>
  <si>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</si>
  <si>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</si>
  <si>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</si>
  <si>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</si>
  <si>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</si>
  <si>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</si>
  <si>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</si>
  <si>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</si>
  <si>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</si>
  <si>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</si>
  <si>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</si>
  <si>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</si>
  <si>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</si>
  <si>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</si>
  <si>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</si>
  <si>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</si>
  <si>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</si>
  <si>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</si>
  <si>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</si>
  <si>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</si>
  <si>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</si>
  <si>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</si>
  <si>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</si>
  <si>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</si>
  <si>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</si>
  <si>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</si>
  <si>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</si>
  <si>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</si>
  <si>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</si>
  <si>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</si>
  <si>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</si>
  <si>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</si>
  <si>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</si>
  <si>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</si>
  <si>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</si>
  <si>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</si>
  <si>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</si>
  <si>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</si>
  <si>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</si>
  <si>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</si>
  <si>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</si>
  <si>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</si>
  <si>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</si>
  <si>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</si>
  <si>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</si>
  <si>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</si>
  <si>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</si>
  <si>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</si>
  <si>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</si>
  <si>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</si>
  <si>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</si>
  <si>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</si>
  <si>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</si>
  <si>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</si>
  <si>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</si>
  <si>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</si>
  <si>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</si>
  <si>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</si>
  <si>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</si>
  <si>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</si>
  <si>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</si>
  <si>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</si>
  <si>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</si>
  <si>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</si>
  <si>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</si>
  <si>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</si>
  <si>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</si>
  <si>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</si>
  <si>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</si>
  <si>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</si>
  <si>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</si>
  <si>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</si>
  <si>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</si>
  <si>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</si>
  <si>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</si>
  <si>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</si>
  <si>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</si>
  <si>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</si>
  <si>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</si>
  <si>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</si>
  <si>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</si>
  <si>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</si>
  <si>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</si>
  <si>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</si>
  <si>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</si>
  <si>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</si>
  <si>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</si>
  <si>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</si>
  <si>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</si>
  <si>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</si>
  <si>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</si>
  <si>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</si>
  <si>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</si>
  <si>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</si>
  <si>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</si>
  <si>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</si>
  <si>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</si>
  <si>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</si>
  <si>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</si>
  <si>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</si>
  <si>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</si>
  <si>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</si>
  <si>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</si>
  <si>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</si>
  <si>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</si>
  <si>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</si>
  <si>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</si>
  <si>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</si>
  <si>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</si>
  <si>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</si>
  <si>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</si>
  <si>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</si>
  <si>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</si>
  <si>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</si>
  <si>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</si>
  <si>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</si>
  <si>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</si>
  <si>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</si>
  <si>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</si>
  <si>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</si>
  <si>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</si>
  <si>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</si>
  <si>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</si>
  <si>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</si>
  <si>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</si>
  <si>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</si>
  <si>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</si>
  <si>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</si>
  <si>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</si>
  <si>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</si>
  <si>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</si>
  <si>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</si>
  <si>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</si>
  <si>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</si>
  <si>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</si>
  <si>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</si>
  <si>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</si>
  <si>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</si>
  <si>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</si>
  <si>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</si>
  <si>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</si>
  <si>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</si>
  <si>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</si>
  <si>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</si>
  <si>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</si>
  <si>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</si>
  <si>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</si>
  <si>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</si>
  <si>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</si>
  <si>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</si>
  <si>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</si>
  <si>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</si>
  <si>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</si>
  <si>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</si>
  <si>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</si>
  <si>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</si>
  <si>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</si>
  <si>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</si>
  <si>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</si>
  <si>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</si>
  <si>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</si>
  <si>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</si>
  <si>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</si>
  <si>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</si>
  <si>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</si>
  <si>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</si>
  <si>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</si>
  <si>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</si>
  <si>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</si>
  <si>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</si>
  <si>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</si>
  <si>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</si>
  <si>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</si>
  <si>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</si>
  <si>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</si>
  <si>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</si>
  <si>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</si>
  <si>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</si>
  <si>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</si>
  <si>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</si>
  <si>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</si>
  <si>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</si>
  <si>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</si>
  <si>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</si>
  <si>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</si>
  <si>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</si>
  <si>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</si>
  <si>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</si>
  <si>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</si>
  <si>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</si>
  <si>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</si>
  <si>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</si>
  <si>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</si>
  <si>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</si>
  <si>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</si>
  <si>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</si>
  <si>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</si>
  <si>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</si>
  <si>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</si>
  <si>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</si>
  <si>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</si>
  <si>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</si>
  <si>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</si>
  <si>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</si>
  <si>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</si>
  <si>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</si>
  <si>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</si>
  <si>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</si>
  <si>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</si>
  <si>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</si>
  <si>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</si>
  <si>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</si>
  <si>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</si>
  <si>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</si>
  <si>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</si>
  <si>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</si>
  <si>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</si>
  <si>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</si>
  <si>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</si>
  <si>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</si>
  <si>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</si>
  <si>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</si>
  <si>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</si>
  <si>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</si>
  <si>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</si>
  <si>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</si>
  <si>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</si>
  <si>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</si>
  <si>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</si>
  <si>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</si>
  <si>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</si>
  <si>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</si>
  <si>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</si>
  <si>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</si>
  <si>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</si>
  <si>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</si>
  <si>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</si>
  <si>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</si>
  <si>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</si>
  <si>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</si>
  <si>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</si>
  <si>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</si>
  <si>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</si>
  <si>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</si>
  <si>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</si>
  <si>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</si>
  <si>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</si>
  <si>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</si>
  <si>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</si>
  <si>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</si>
  <si>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</si>
  <si>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</si>
  <si>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</si>
  <si>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</si>
  <si>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</si>
  <si>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</si>
  <si>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</si>
  <si>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</si>
  <si>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</si>
  <si>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</si>
  <si>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</si>
  <si>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</si>
  <si>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</si>
  <si>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</si>
  <si>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</si>
  <si>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</si>
  <si>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</si>
  <si>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</si>
  <si>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</si>
  <si>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</si>
  <si>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</si>
  <si>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</si>
  <si>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</si>
  <si>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</si>
  <si>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</si>
  <si>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</si>
  <si>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</si>
  <si>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</si>
  <si>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</si>
  <si>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</si>
  <si>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</si>
  <si>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</si>
  <si>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</si>
  <si>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</si>
  <si>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</si>
  <si>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</si>
  <si>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</si>
  <si>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</si>
  <si>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</si>
  <si>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</si>
  <si>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</si>
  <si>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</si>
  <si>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</si>
  <si>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</si>
  <si>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</si>
  <si>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</si>
  <si>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</si>
  <si>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</si>
  <si>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</si>
  <si>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</si>
  <si>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</si>
  <si>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</si>
  <si>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</si>
  <si>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</si>
  <si>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</si>
  <si>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</si>
  <si>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</si>
  <si>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</si>
  <si>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</si>
  <si>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</si>
  <si>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</si>
  <si>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</si>
  <si>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</si>
  <si>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</si>
  <si>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</si>
  <si>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</si>
  <si>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</si>
  <si>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</si>
  <si>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</si>
  <si>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</si>
  <si>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</si>
  <si>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</si>
  <si>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</si>
  <si>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</si>
  <si>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</si>
  <si>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</si>
  <si>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</si>
  <si>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</si>
  <si>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</si>
  <si>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</si>
  <si>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</si>
  <si>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</si>
  <si>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</si>
  <si>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</si>
  <si>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</si>
  <si>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</si>
  <si>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</si>
  <si>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</si>
  <si>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</si>
  <si>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</si>
  <si>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</si>
  <si>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</si>
  <si>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</si>
  <si>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</si>
  <si>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</si>
  <si>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</si>
  <si>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</si>
  <si>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</si>
  <si>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</si>
  <si>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</si>
  <si>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</si>
  <si>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</si>
  <si>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</si>
  <si>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</si>
  <si>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</si>
  <si>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</si>
  <si>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</si>
  <si>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</si>
  <si>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</si>
  <si>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</si>
  <si>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</si>
  <si>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</si>
  <si>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</si>
  <si>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</si>
  <si>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</si>
  <si>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</si>
  <si>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</si>
  <si>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</si>
  <si>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</si>
  <si>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</si>
  <si>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</si>
  <si>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</si>
  <si>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</si>
  <si>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</si>
  <si>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</si>
  <si>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</si>
  <si>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</si>
  <si>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</si>
  <si>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</si>
  <si>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</si>
  <si>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</si>
  <si>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</si>
  <si>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</si>
  <si>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</si>
  <si>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</si>
  <si>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</si>
  <si>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</si>
  <si>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</si>
  <si>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</si>
  <si>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</si>
  <si>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</si>
  <si>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</si>
  <si>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</si>
  <si>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</si>
  <si>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</si>
  <si>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</si>
  <si>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</si>
  <si>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</si>
  <si>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</si>
  <si>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</si>
  <si>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</si>
  <si>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</si>
  <si>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</si>
  <si>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</si>
  <si>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</si>
  <si>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</si>
  <si>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</si>
  <si>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</si>
  <si>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</si>
  <si>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</si>
  <si>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</si>
  <si>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</si>
  <si>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</si>
  <si>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</si>
  <si>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</si>
  <si>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</si>
  <si>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</si>
  <si>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</si>
  <si>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</si>
  <si>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</si>
  <si>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</si>
  <si>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</si>
  <si>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</si>
  <si>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</si>
  <si>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</si>
  <si>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</si>
  <si>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</si>
  <si>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</si>
  <si>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</si>
  <si>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</si>
  <si>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</si>
  <si>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</si>
  <si>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</si>
  <si>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</si>
  <si>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</si>
  <si>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</si>
  <si>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</si>
  <si>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</si>
  <si>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</si>
  <si>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</si>
  <si>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</si>
  <si>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</si>
  <si>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</si>
  <si>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</si>
  <si>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</si>
  <si>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</si>
  <si>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</si>
  <si>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</si>
  <si>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</si>
  <si>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</si>
  <si>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</si>
  <si>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</si>
  <si>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</si>
  <si>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</si>
  <si>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</si>
  <si>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</si>
  <si>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</si>
  <si>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</si>
  <si>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</si>
  <si>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</si>
  <si>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</si>
  <si>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</si>
  <si>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</si>
  <si>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</si>
  <si>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</si>
  <si>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</si>
  <si>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</si>
  <si>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</si>
  <si>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</si>
  <si>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</si>
  <si>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</si>
  <si>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</si>
  <si>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</si>
  <si>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</si>
  <si>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</si>
  <si>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</si>
  <si>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</si>
  <si>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</si>
  <si>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</si>
  <si>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</si>
  <si>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</si>
  <si>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</si>
  <si>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</si>
  <si>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</si>
  <si>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</si>
  <si>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</si>
  <si>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</si>
  <si>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</si>
  <si>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</si>
  <si>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</si>
  <si>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</si>
  <si>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</si>
  <si>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</si>
  <si>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</si>
  <si>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</si>
  <si>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</si>
  <si>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</si>
  <si>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</si>
  <si>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</si>
  <si>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</si>
  <si>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</si>
  <si>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</si>
  <si>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</si>
  <si>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</si>
  <si>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</si>
  <si>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</si>
  <si>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</si>
  <si>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</si>
  <si>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</si>
  <si>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</si>
  <si>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</si>
  <si>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</si>
  <si>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</si>
  <si>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</si>
  <si>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</si>
  <si>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</si>
  <si>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</si>
  <si>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</si>
  <si>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</si>
  <si>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</si>
  <si>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</si>
  <si>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</si>
  <si>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</si>
  <si>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</si>
  <si>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</si>
  <si>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</si>
  <si>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</si>
  <si>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</si>
  <si>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</si>
  <si>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</si>
  <si>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</si>
  <si>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</si>
  <si>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</si>
  <si>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</si>
  <si>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</si>
  <si>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</si>
  <si>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</si>
  <si>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</si>
  <si>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</si>
  <si>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</si>
  <si>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</si>
  <si>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</si>
  <si>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</si>
  <si>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</si>
  <si>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</si>
  <si>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</si>
  <si>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</si>
  <si>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</si>
  <si>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</si>
  <si>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</si>
  <si>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</si>
  <si>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</si>
  <si>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</si>
  <si>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</si>
  <si>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</si>
  <si>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</si>
  <si>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</si>
  <si>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</si>
  <si>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</si>
  <si>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</si>
  <si>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</si>
  <si>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</si>
  <si>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</si>
  <si>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</si>
  <si>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</si>
  <si>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</si>
  <si>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</si>
  <si>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</si>
  <si>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</si>
  <si>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</si>
  <si>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</si>
  <si>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</si>
  <si>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</si>
  <si>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</si>
  <si>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</si>
  <si>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</si>
  <si>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</si>
  <si>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</si>
  <si>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</si>
  <si>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</si>
  <si>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</si>
  <si>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</si>
  <si>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</si>
  <si>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</si>
  <si>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</si>
  <si>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</si>
  <si>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</si>
  <si>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</si>
  <si>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</si>
  <si>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</si>
  <si>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</si>
  <si>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</si>
  <si>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</si>
  <si>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</si>
  <si>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</si>
  <si>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</si>
  <si>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</si>
  <si>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</si>
  <si>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</si>
  <si>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</si>
  <si>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</si>
  <si>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</si>
  <si>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</si>
  <si>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</si>
  <si>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</si>
  <si>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</si>
  <si>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</si>
  <si>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</si>
  <si>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</si>
  <si>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</si>
  <si>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</si>
  <si>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</si>
  <si>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</si>
  <si>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</si>
  <si>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</si>
  <si>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</si>
  <si>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</si>
  <si>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</si>
  <si>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</si>
  <si>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</si>
  <si>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</si>
  <si>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</si>
  <si>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</si>
  <si>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</si>
  <si>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</si>
  <si>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</si>
  <si>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</si>
  <si>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</si>
  <si>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</si>
  <si>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</si>
  <si>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</si>
  <si>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</si>
  <si>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</si>
  <si>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</si>
  <si>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</si>
  <si>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</si>
  <si>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</si>
  <si>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</si>
  <si>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</si>
  <si>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</si>
  <si>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</si>
  <si>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</si>
  <si>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</si>
  <si>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</si>
  <si>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</si>
  <si>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</si>
  <si>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</si>
  <si>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</si>
  <si>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</si>
  <si>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</si>
  <si>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</si>
  <si>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</si>
  <si>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</si>
  <si>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</si>
  <si>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</si>
  <si>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</si>
  <si>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</si>
  <si>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</si>
  <si>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</si>
  <si>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</si>
  <si>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</si>
  <si>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</si>
  <si>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</si>
  <si>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</si>
  <si>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</si>
  <si>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</si>
  <si>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</si>
  <si>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</si>
  <si>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</si>
  <si>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</si>
  <si>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</si>
  <si>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</si>
  <si>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</si>
  <si>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</si>
  <si>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</si>
  <si>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</si>
  <si>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</si>
  <si>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</si>
  <si>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</si>
  <si>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</si>
  <si>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</si>
  <si>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</si>
  <si>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</si>
  <si>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</si>
  <si>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</si>
  <si>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</si>
  <si>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</si>
  <si>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</si>
  <si>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</si>
  <si>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</si>
  <si>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</si>
  <si>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</si>
  <si>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</si>
  <si>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</si>
  <si>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</si>
  <si>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</si>
  <si>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</si>
  <si>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</si>
  <si>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</si>
  <si>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</si>
  <si>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</si>
  <si>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</si>
  <si>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</si>
  <si>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</si>
  <si>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</si>
  <si>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</si>
  <si>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</si>
  <si>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</si>
  <si>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</si>
  <si>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</si>
  <si>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</si>
  <si>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</si>
  <si>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</si>
  <si>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</si>
  <si>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</si>
  <si>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</si>
  <si>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</si>
  <si>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</si>
  <si>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</si>
  <si>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</si>
  <si>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</si>
  <si>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</si>
  <si>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</si>
  <si>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</si>
  <si>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</si>
  <si>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</si>
  <si>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</si>
  <si>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</si>
  <si>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</si>
  <si>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</si>
  <si>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</si>
  <si>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</si>
  <si>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</si>
  <si>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</si>
  <si>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</si>
  <si>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</si>
  <si>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</si>
  <si>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</si>
  <si>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</si>
  <si>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</si>
  <si>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</si>
  <si>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</si>
  <si>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</si>
  <si>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</si>
  <si>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</si>
  <si>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</si>
  <si>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</si>
  <si>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</si>
  <si>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</si>
  <si>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</si>
  <si>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</si>
  <si>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</si>
  <si>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</si>
  <si>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</si>
  <si>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</si>
  <si>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</si>
  <si>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</si>
  <si>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</si>
  <si>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</si>
  <si>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</si>
  <si>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</si>
  <si>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</si>
  <si>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</si>
  <si>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</si>
  <si>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</si>
  <si>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</si>
  <si>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</si>
  <si>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</si>
  <si>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</si>
  <si>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</si>
  <si>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</si>
  <si>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</si>
  <si>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</si>
  <si>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</si>
  <si>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</si>
  <si>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</si>
  <si>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</si>
  <si>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</si>
  <si>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</si>
  <si>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</si>
  <si>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</si>
  <si>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</si>
  <si>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</si>
  <si>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</si>
  <si>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</si>
  <si>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</si>
  <si>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</si>
  <si>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</si>
  <si>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</si>
  <si>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</si>
  <si>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</si>
  <si>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</si>
  <si>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</si>
  <si>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</si>
  <si>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</si>
  <si>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</si>
  <si>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</si>
  <si>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</si>
  <si>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</si>
  <si>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</si>
  <si>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</si>
  <si>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</si>
  <si>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</si>
  <si>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</si>
  <si>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</si>
  <si>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</si>
  <si>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</si>
  <si>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</si>
  <si>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</si>
  <si>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</si>
  <si>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</si>
  <si>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</si>
  <si>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</si>
  <si>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</si>
  <si>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</si>
  <si>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</si>
  <si>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</si>
  <si>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</si>
  <si>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</si>
  <si>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</si>
  <si>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</si>
  <si>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</si>
  <si>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</si>
  <si>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</si>
  <si>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</si>
  <si>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</si>
  <si>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</si>
  <si>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</si>
  <si>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</si>
  <si>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</si>
  <si>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</si>
  <si>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</si>
  <si>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</si>
  <si>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</si>
  <si>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</si>
  <si>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</si>
  <si>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</si>
  <si>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</si>
  <si>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</si>
  <si>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</si>
  <si>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</si>
  <si>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</si>
  <si>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</si>
  <si>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</si>
  <si>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</si>
  <si>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</si>
  <si>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</si>
  <si>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</si>
  <si>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</si>
  <si>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</si>
  <si>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</si>
  <si>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</si>
  <si>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</si>
  <si>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</si>
  <si>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</si>
  <si>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</si>
  <si>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</si>
  <si>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</si>
  <si>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</si>
  <si>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</si>
  <si>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</si>
  <si>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</si>
  <si>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</si>
  <si>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</si>
  <si>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</si>
  <si>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</si>
  <si>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</si>
  <si>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</si>
  <si>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</si>
  <si>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</si>
  <si>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</si>
  <si>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</si>
  <si>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</si>
  <si>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</si>
  <si>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</si>
  <si>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</si>
  <si>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</si>
  <si>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</si>
  <si>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</si>
  <si>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</si>
  <si>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</si>
  <si>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</si>
  <si>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</si>
  <si>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</si>
  <si>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</si>
  <si>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</si>
  <si>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</si>
  <si>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</si>
  <si>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</si>
  <si>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</si>
  <si>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</si>
  <si>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</si>
  <si>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</si>
  <si>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</si>
  <si>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</si>
  <si>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</si>
  <si>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</si>
  <si>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</si>
  <si>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</si>
  <si>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</si>
  <si>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</si>
  <si>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</si>
  <si>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</si>
  <si>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</si>
  <si>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</si>
  <si>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</si>
  <si>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</si>
  <si>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</si>
  <si>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</si>
  <si>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</si>
  <si>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</si>
  <si>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</si>
  <si>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</si>
  <si>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</si>
  <si>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</si>
  <si>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</si>
  <si>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</si>
  <si>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</si>
  <si>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</si>
  <si>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</si>
  <si>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</si>
  <si>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</si>
  <si>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</si>
  <si>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</si>
  <si>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</si>
  <si>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</si>
  <si>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</si>
  <si>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</si>
  <si>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</si>
  <si>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</si>
  <si>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</si>
  <si>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</si>
  <si>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</si>
  <si>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</si>
  <si>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</si>
  <si>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</si>
  <si>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</si>
  <si>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</si>
  <si>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</si>
  <si>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</si>
  <si>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</si>
  <si>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</si>
  <si>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</si>
  <si>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</si>
  <si>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</si>
  <si>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</si>
  <si>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</si>
  <si>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</si>
  <si>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</si>
  <si>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</si>
  <si>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</si>
  <si>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</si>
  <si>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</si>
  <si>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</si>
  <si>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</si>
  <si>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</si>
  <si>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</si>
  <si>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</si>
  <si>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</si>
  <si>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</si>
  <si>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</si>
  <si>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</si>
  <si>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</si>
  <si>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</si>
  <si>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</si>
  <si>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</si>
  <si>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</si>
  <si>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</si>
  <si>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</si>
  <si>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</si>
  <si>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</si>
  <si>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</si>
  <si>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</si>
  <si>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</si>
  <si>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</si>
  <si>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</si>
  <si>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</si>
  <si>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</si>
  <si>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</si>
  <si>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</si>
  <si>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</si>
  <si>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</si>
  <si>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</si>
  <si>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karate - bežné transfery</t>
  </si>
  <si>
    <t>PK25/138</t>
  </si>
  <si>
    <t>801433</t>
  </si>
  <si>
    <t>Refundácia výdavkov klubu - Karate klub Taiyo Kolárovo občianske združenie</t>
  </si>
  <si>
    <t>Karate klub Taiyo Kolárovo občianske združenie</t>
  </si>
  <si>
    <t>25113038</t>
  </si>
  <si>
    <t>02.10.2025</t>
  </si>
  <si>
    <t>nájomné, prevádzka, oprava a údržba športovej infraštruktúry, kancelárskych a skladových priestorov</t>
  </si>
  <si>
    <t>GÚTA SERVICE, príspevková organizácia</t>
  </si>
  <si>
    <t>99192</t>
  </si>
  <si>
    <t>22.09.2025</t>
  </si>
  <si>
    <t>nákup športového oblečenia,</t>
  </si>
  <si>
    <t>BUDO SPORT spol. s r.o.</t>
  </si>
  <si>
    <t>PK25/066</t>
  </si>
  <si>
    <t>801434</t>
  </si>
  <si>
    <t>Refundácia výdavkov klubu - Občianske združenie Bonsai</t>
  </si>
  <si>
    <t>Občianske združenie Bonsai</t>
  </si>
  <si>
    <t>16.07.2025</t>
  </si>
  <si>
    <t>športová príprava, sústredenia, tréningové tábory a prípravné podujatia</t>
  </si>
  <si>
    <t>Time-4you, s.r.o.</t>
  </si>
  <si>
    <t>20.10.2025</t>
  </si>
  <si>
    <t>BUDO SPORT spol.s.r.o.</t>
  </si>
  <si>
    <t>PK25/139</t>
  </si>
  <si>
    <t>801435</t>
  </si>
  <si>
    <t>Refundácia výdavkov klubu - 1. KARATE CLUB PEZINOK</t>
  </si>
  <si>
    <t>1. KARATE CLUB PEZINOK</t>
  </si>
  <si>
    <t>07/25</t>
  </si>
  <si>
    <t>02.09.2025</t>
  </si>
  <si>
    <t>Peter Honzik</t>
  </si>
  <si>
    <t>PK25/140</t>
  </si>
  <si>
    <t>801436</t>
  </si>
  <si>
    <t>Refundácia výdavkov klubu - AKADÉMIA KARATE DOLNÝ KUBÍN, o. z.</t>
  </si>
  <si>
    <t>AKADÉMIA KARATE DOLNÝ KUBÍN, o. z.</t>
  </si>
  <si>
    <t>01092025</t>
  </si>
  <si>
    <t>12.11.2025</t>
  </si>
  <si>
    <t>Základná škola Ul.Martina Hattalu 2151</t>
  </si>
  <si>
    <t>23.11.2025</t>
  </si>
  <si>
    <t>SPORT MASTER, s. r. o.</t>
  </si>
  <si>
    <t>28.11.2025</t>
  </si>
  <si>
    <t>3b, s.r.o.</t>
  </si>
  <si>
    <t>PK25/067</t>
  </si>
  <si>
    <t>801437</t>
  </si>
  <si>
    <t>Refundácia výdavkov klubu - Budokan Samaria, o. z.</t>
  </si>
  <si>
    <t>Budokan Samaria, o. z.</t>
  </si>
  <si>
    <t>25FV1975</t>
  </si>
  <si>
    <t>14.10.2025</t>
  </si>
  <si>
    <t>organizovanie súťaží a zabezpečenie účasti na súťažiach,</t>
  </si>
  <si>
    <t>MAAD.sk, s.r.o.</t>
  </si>
  <si>
    <t>PK25/023</t>
  </si>
  <si>
    <t>801438</t>
  </si>
  <si>
    <t>Refundácia výdavkov klubu - CENTRÁL KARATE KLUB POPRAD, o. z.</t>
  </si>
  <si>
    <t>CENTRÁL KARATE KLUB POPRAD, o. z.</t>
  </si>
  <si>
    <t>251059</t>
  </si>
  <si>
    <t>28.08.2025</t>
  </si>
  <si>
    <t>nákup, prenájom, prepravu, opravu a údržbu náradia a materiálu,</t>
  </si>
  <si>
    <t>BUDO SPORT DUNAJSKÁ 10 ,KOŠICE 04001</t>
  </si>
  <si>
    <t>99187</t>
  </si>
  <si>
    <t>16.09.2025</t>
  </si>
  <si>
    <t>PPD</t>
  </si>
  <si>
    <t>18.10.2025</t>
  </si>
  <si>
    <t>00689271</t>
  </si>
  <si>
    <t>Východoslovenská únia karate a bojových umení  Varšavská 12,040 13 Košice</t>
  </si>
  <si>
    <t>PK25/141</t>
  </si>
  <si>
    <t>801439</t>
  </si>
  <si>
    <t>Refundácia výdavkov klubu - Centrum bojových umení mládeže BUDOKAN Zvolen</t>
  </si>
  <si>
    <t>Centrum bojových umení mládeže BUDOKAN Zvolen</t>
  </si>
  <si>
    <t>30.10.2025</t>
  </si>
  <si>
    <t>Waragod s.r.o.</t>
  </si>
  <si>
    <t>PK25/068</t>
  </si>
  <si>
    <t>801440</t>
  </si>
  <si>
    <t>Refundácia výdavkov klubu - CITY sport club Žilina</t>
  </si>
  <si>
    <t>CITY sport club Žilina</t>
  </si>
  <si>
    <t>14.08.2025</t>
  </si>
  <si>
    <t>Sadop s.r.o.</t>
  </si>
  <si>
    <t>PK25/142</t>
  </si>
  <si>
    <t>801442</t>
  </si>
  <si>
    <t>Refundácia výdavkov klubu - FIGHT CLUB HODUS</t>
  </si>
  <si>
    <t>FIGHT CLUB HODUS</t>
  </si>
  <si>
    <t>11/2025</t>
  </si>
  <si>
    <t>11.11.2025</t>
  </si>
  <si>
    <t>Reformovaná kresťanská cirkev na Slovensku cirkevný zbor Vydrany</t>
  </si>
  <si>
    <t>PK25/069</t>
  </si>
  <si>
    <t>801443</t>
  </si>
  <si>
    <t>Refundácia výdavkov klubu - HANKO KAI KARATE KLUB SENICA, o.z.</t>
  </si>
  <si>
    <t>00589233</t>
  </si>
  <si>
    <t>HANKO KAI KARATE KLUB SENICA, o.z.</t>
  </si>
  <si>
    <t>12.08.2025</t>
  </si>
  <si>
    <t>Rekreačné služby mesta Senica, spol. s r.o.</t>
  </si>
  <si>
    <t>10.10.2025</t>
  </si>
  <si>
    <t>00514071</t>
  </si>
  <si>
    <t>Mestské kultúrne stredisko</t>
  </si>
  <si>
    <t>PK25/070</t>
  </si>
  <si>
    <t>801444</t>
  </si>
  <si>
    <t>Refundácia výdavkov klubu - Heiwa Dojo</t>
  </si>
  <si>
    <t>Heiwa Dojo</t>
  </si>
  <si>
    <t>1/2021 - 2022</t>
  </si>
  <si>
    <t>28.09.2025</t>
  </si>
  <si>
    <t>Základná škola, L. Kossutha 580/56, 077 01 Kráľovský Chlmec</t>
  </si>
  <si>
    <t>25.10.2025</t>
  </si>
  <si>
    <t>PK25/143</t>
  </si>
  <si>
    <t>801445</t>
  </si>
  <si>
    <t>Refundácia výdavkov klubu - KARATE CLUB NESVADY, o. z.</t>
  </si>
  <si>
    <t>KARATE CLUB NESVADY, o. z.</t>
  </si>
  <si>
    <t>12503020000235946</t>
  </si>
  <si>
    <t>03.10.2025</t>
  </si>
  <si>
    <t>Decathlon SK s.r.o.</t>
  </si>
  <si>
    <t>PK25/071</t>
  </si>
  <si>
    <t>801446</t>
  </si>
  <si>
    <t>Refundácia výdavkov klubu - Karate Club Trebišov</t>
  </si>
  <si>
    <t>Karate Club Trebišov</t>
  </si>
  <si>
    <t>9/2025</t>
  </si>
  <si>
    <t>17.10.2025</t>
  </si>
  <si>
    <t>ZŠ Komenského 1962/8 , 07501 Trebišov</t>
  </si>
  <si>
    <t>27.10.2025</t>
  </si>
  <si>
    <t xml:space="preserve">BUDO SPORT  spol.s.r.o. Dunajska 10 , 040 01 Košice </t>
  </si>
  <si>
    <t>07.10.2025</t>
  </si>
  <si>
    <t xml:space="preserve">LUKAMOS s.r.o , Prečín 2    01815 </t>
  </si>
  <si>
    <t>PK25/024</t>
  </si>
  <si>
    <t>801447</t>
  </si>
  <si>
    <t>Refundácia výdavkov klubu - KARATE HAKUTSURU o.z.</t>
  </si>
  <si>
    <t>KARATE HAKUTSURU o.z.</t>
  </si>
  <si>
    <t>9547,9559,9575</t>
  </si>
  <si>
    <t>11.07.2025</t>
  </si>
  <si>
    <t>Ing. Ján Krnáč</t>
  </si>
  <si>
    <t>Z20250029, 2025098</t>
  </si>
  <si>
    <t>Time4you, s.r.o.</t>
  </si>
  <si>
    <t>04.10.2025</t>
  </si>
  <si>
    <t>MIMI Slovakia s.r.o.</t>
  </si>
  <si>
    <t>MGYR-2025-205</t>
  </si>
  <si>
    <t>13.09.2025</t>
  </si>
  <si>
    <t>19023133-1-42</t>
  </si>
  <si>
    <t>Magyar Goju-Kai Szovetség</t>
  </si>
  <si>
    <t>KH-2025-54</t>
  </si>
  <si>
    <t>11.10.2025</t>
  </si>
  <si>
    <t>18721670-1-13</t>
  </si>
  <si>
    <t>KAKUSEI Kulturális</t>
  </si>
  <si>
    <t>PK25/144</t>
  </si>
  <si>
    <t>801449</t>
  </si>
  <si>
    <t>Refundácia výdavkov klubu - Karate klub Asahi Ružomberok</t>
  </si>
  <si>
    <t>Karate klub Asahi Ružomberok</t>
  </si>
  <si>
    <t>8</t>
  </si>
  <si>
    <t>06.10.2025</t>
  </si>
  <si>
    <t>ZŠ Sládkovičova 10, 03401 Ružomberok</t>
  </si>
  <si>
    <t>PK25/145</t>
  </si>
  <si>
    <t>801450</t>
  </si>
  <si>
    <t>Refundácia výdavkov klubu - Karate klub BUNKAI Bratislava</t>
  </si>
  <si>
    <t>Karate klub BUNKAI Bratislava</t>
  </si>
  <si>
    <t>08.09.2025</t>
  </si>
  <si>
    <t>poštové a telekomunikačné služby,</t>
  </si>
  <si>
    <t>Slovak Telekom, a.s.</t>
  </si>
  <si>
    <t>PK25/146</t>
  </si>
  <si>
    <t>801451</t>
  </si>
  <si>
    <t>Refundácia výdavkov klubu - Karate klub Detva</t>
  </si>
  <si>
    <t>Karate klub Detva</t>
  </si>
  <si>
    <t>0705</t>
  </si>
  <si>
    <t>21.08.2025</t>
  </si>
  <si>
    <t>MBB a.s.</t>
  </si>
  <si>
    <t>29.10.2025</t>
  </si>
  <si>
    <t>31-2025</t>
  </si>
  <si>
    <t xml:space="preserve">23189118155 </t>
  </si>
  <si>
    <t>Karate Klub TAD Rijeka</t>
  </si>
  <si>
    <t>PK25/147</t>
  </si>
  <si>
    <t>801452</t>
  </si>
  <si>
    <t>Refundácia výdavkov klubu - Karate klub Dolný Kubín</t>
  </si>
  <si>
    <t>Karate klub Dolný Kubín</t>
  </si>
  <si>
    <t>iheartmotion s.r.o.</t>
  </si>
  <si>
    <t>PK25/072</t>
  </si>
  <si>
    <t>801453</t>
  </si>
  <si>
    <t>Refundácia výdavkov klubu - Karate klub DRAP Partizánske, o. z.</t>
  </si>
  <si>
    <t>Karate klub DRAP Partizánske, o. z.</t>
  </si>
  <si>
    <t>6/2025-4</t>
  </si>
  <si>
    <t>31.08.2025</t>
  </si>
  <si>
    <t xml:space="preserve">Základná škola Radovana Kaufmana </t>
  </si>
  <si>
    <t>26.09.2025</t>
  </si>
  <si>
    <t>19.10.2025</t>
  </si>
  <si>
    <t>BUDO SPORT spol. s.r.o.</t>
  </si>
  <si>
    <t>17.09.2025</t>
  </si>
  <si>
    <t>nákup kancelárskych potrieb,</t>
  </si>
  <si>
    <t>Planeo fast plus a.s.</t>
  </si>
  <si>
    <t>20.08.2025</t>
  </si>
  <si>
    <t>O2 Slovakia, s.r.o.</t>
  </si>
  <si>
    <t>PK25/148</t>
  </si>
  <si>
    <t>801454</t>
  </si>
  <si>
    <t>Refundácia výdavkov klubu - Karate klub Dvory nad Žitavou</t>
  </si>
  <si>
    <t>Karate klub Dvory nad Žitavou</t>
  </si>
  <si>
    <t xml:space="preserve">Súpiska 1/1 </t>
  </si>
  <si>
    <t>Západoslovenský zväz karate, o.z.</t>
  </si>
  <si>
    <t xml:space="preserve">Súpiska 1/1  ppd 7 </t>
  </si>
  <si>
    <t>PK25/149</t>
  </si>
  <si>
    <t>801455</t>
  </si>
  <si>
    <t>Refundácia výdavkov klubu - Karate klub Ekonóm Trenčín, o. z.</t>
  </si>
  <si>
    <t>Karate klub Ekonóm Trenčín, o. z.</t>
  </si>
  <si>
    <t>242</t>
  </si>
  <si>
    <t>SKECHERS</t>
  </si>
  <si>
    <t>MGYR-2025-206</t>
  </si>
  <si>
    <t>Magyar-Goju</t>
  </si>
  <si>
    <t>PK25/150</t>
  </si>
  <si>
    <t>801456</t>
  </si>
  <si>
    <t>Refundácia výdavkov klubu - Karate klub Fatra Martin</t>
  </si>
  <si>
    <t>Karate klub Fatra Martin</t>
  </si>
  <si>
    <t>52/202510279</t>
  </si>
  <si>
    <t xml:space="preserve"> 00168980</t>
  </si>
  <si>
    <t>COOP JEDNOTA MARTIN, spotrebné družstvo</t>
  </si>
  <si>
    <t>PK25/073</t>
  </si>
  <si>
    <t>801457</t>
  </si>
  <si>
    <t>Refundácia výdavkov klubu - KARATE KLUB CHIKARA</t>
  </si>
  <si>
    <t>KARATE KLUB CHIKARA</t>
  </si>
  <si>
    <t>BforBeauty, s. r. o.</t>
  </si>
  <si>
    <t>Asociácia karate klubov Bratislava</t>
  </si>
  <si>
    <t>PK25/074</t>
  </si>
  <si>
    <t>801458</t>
  </si>
  <si>
    <t>Refundácia výdavkov klubu - Karate Klub IGLOW, o. z.</t>
  </si>
  <si>
    <t>12.09.2025</t>
  </si>
  <si>
    <t>09082930</t>
  </si>
  <si>
    <t>Attractive Commerce s.r.o.</t>
  </si>
  <si>
    <t>25.09.2025</t>
  </si>
  <si>
    <t>PK25/151</t>
  </si>
  <si>
    <t>801460</t>
  </si>
  <si>
    <t>Refundácia výdavkov klubu - Karate klub IPPON Dunajská Streda, o. z.</t>
  </si>
  <si>
    <t>Karate klub IPPON Dunajská Streda, o. z.</t>
  </si>
  <si>
    <t xml:space="preserve"> 250127970</t>
  </si>
  <si>
    <t>08.10.2025</t>
  </si>
  <si>
    <t>GIVSPORT, s.r.o.</t>
  </si>
  <si>
    <t>251574</t>
  </si>
  <si>
    <t>10.11.2025</t>
  </si>
  <si>
    <t>36 314 471</t>
  </si>
  <si>
    <t>251601</t>
  </si>
  <si>
    <t>PK25/075</t>
  </si>
  <si>
    <t>801461</t>
  </si>
  <si>
    <t>Refundácia výdavkov klubu - KARATE KLUB JUNIOR PREŠOV, o. z.</t>
  </si>
  <si>
    <t xml:space="preserve">Zábavka, s. r. o. </t>
  </si>
  <si>
    <t>01.10.2025</t>
  </si>
  <si>
    <t xml:space="preserve">Prešov Real, s. r. o. </t>
  </si>
  <si>
    <t>15.10.2025</t>
  </si>
  <si>
    <t xml:space="preserve">Fitttip, s. r. o. </t>
  </si>
  <si>
    <t>OFA20251136</t>
  </si>
  <si>
    <t>20.07.2025</t>
  </si>
  <si>
    <t xml:space="preserve">3B, s. r. o. </t>
  </si>
  <si>
    <t>PK25/076</t>
  </si>
  <si>
    <t>801462</t>
  </si>
  <si>
    <t>Refundácia výdavkov klubu - Karate klub Junior Sabinov, o. z.</t>
  </si>
  <si>
    <t>Karate klub Junior Sabinov, o. z.</t>
  </si>
  <si>
    <t>00327735</t>
  </si>
  <si>
    <t>Mesto Sabinov</t>
  </si>
  <si>
    <t>26.10.2025</t>
  </si>
  <si>
    <t>FITTIP, s. r. o.</t>
  </si>
  <si>
    <t>PK25/152</t>
  </si>
  <si>
    <t>801463</t>
  </si>
  <si>
    <t>Refundácia výdavkov klubu - Karate klub KATSUDO Sabinov, o.z.</t>
  </si>
  <si>
    <t>Karate klub KATSUDO Sabinov, o.z.</t>
  </si>
  <si>
    <t>26.11.2025</t>
  </si>
  <si>
    <t>Jozef Goliaš</t>
  </si>
  <si>
    <t>PK25/025</t>
  </si>
  <si>
    <t>801464</t>
  </si>
  <si>
    <t>Refundácia výdavkov klubu - KARATE KLUB KRETOVIČ KOŠICE, o. z.</t>
  </si>
  <si>
    <t>295/2025</t>
  </si>
  <si>
    <t>16.08.2025</t>
  </si>
  <si>
    <t>MXM, spol.s.r.o. Drienica 29, 083 01 Sabinov</t>
  </si>
  <si>
    <t>BODY FIT s.r.o. Bratislava</t>
  </si>
  <si>
    <t>FITRON s.r.o. Spišská Nová Ves</t>
  </si>
  <si>
    <t>PK25/077</t>
  </si>
  <si>
    <t>801465</t>
  </si>
  <si>
    <t>Refundácia výdavkov klubu - Karate klub Krupina, o. z.</t>
  </si>
  <si>
    <t>Karate klub Krupina, o. z.</t>
  </si>
  <si>
    <t>25F01062</t>
  </si>
  <si>
    <t>14.11.2025</t>
  </si>
  <si>
    <t>PROagility s. r. o.</t>
  </si>
  <si>
    <t>02.11.2025</t>
  </si>
  <si>
    <t>Stredoslovenský zväz karate</t>
  </si>
  <si>
    <t>PK25/078</t>
  </si>
  <si>
    <t>801466</t>
  </si>
  <si>
    <t>Refundácia výdavkov klubu - Karate klub KUMADE Topoľčany</t>
  </si>
  <si>
    <t>Karate klub KUMADE Topoľčany</t>
  </si>
  <si>
    <t>04.11.2025</t>
  </si>
  <si>
    <t>Roman Merašický NÁBYTOK</t>
  </si>
  <si>
    <t>22.10.2025</t>
  </si>
  <si>
    <t>PK25/079</t>
  </si>
  <si>
    <t>801467</t>
  </si>
  <si>
    <t>Refundácia výdavkov klubu - Karate klub Kunshu, o.z.</t>
  </si>
  <si>
    <t>Karate klub Kunshu, o.z.</t>
  </si>
  <si>
    <t>28.10.2025</t>
  </si>
  <si>
    <t>VISI INVEST s.r.o.</t>
  </si>
  <si>
    <t>PK25/153</t>
  </si>
  <si>
    <t>801468</t>
  </si>
  <si>
    <t>Refundácia výdavkov klubu - KARATE KLUB MILANA PILIARA BREZNO, o. z.</t>
  </si>
  <si>
    <t>KARATE KLUB MILANA PILIARA BREZNO, o. z.</t>
  </si>
  <si>
    <t>05.08.2025</t>
  </si>
  <si>
    <t>Mesto Brezno</t>
  </si>
  <si>
    <t>05.09.2025</t>
  </si>
  <si>
    <t>PK25/154</t>
  </si>
  <si>
    <t>801469</t>
  </si>
  <si>
    <t>Refundácia výdavkov klubu - Karate klub Miyagi Lučenec, o. z.</t>
  </si>
  <si>
    <t>Karate klub Miyagi Lučenec, o. z.</t>
  </si>
  <si>
    <t>Bc. Peter Baláž</t>
  </si>
  <si>
    <t>PK25/080</t>
  </si>
  <si>
    <t>801470</t>
  </si>
  <si>
    <t>Refundácia výdavkov klubu - Karate klub MUGEN</t>
  </si>
  <si>
    <t>Karate klub MUGEN</t>
  </si>
  <si>
    <t>15.08.2025</t>
  </si>
  <si>
    <t>P.Noris, s.r.o.</t>
  </si>
  <si>
    <t>PK25/081</t>
  </si>
  <si>
    <t>801472</t>
  </si>
  <si>
    <t>Refundácia výdavkov klubu - KARATE KLUB NOVÉ ZÁMKY, o. z.</t>
  </si>
  <si>
    <t>KARATE KLUB NOVÉ ZÁMKY, o. z.</t>
  </si>
  <si>
    <t>04.06.2025</t>
  </si>
  <si>
    <t xml:space="preserve">Slovenskáí Shito Ryu Karate Asociácia </t>
  </si>
  <si>
    <t>PK25/155</t>
  </si>
  <si>
    <t>801473</t>
  </si>
  <si>
    <t>Refundácia výdavkov klubu - KARATE KLUB OSA, o. z.</t>
  </si>
  <si>
    <t>KARATE KLUB OSA, o. z.</t>
  </si>
  <si>
    <t>07.09.2025</t>
  </si>
  <si>
    <t>DOMINIQ s.r.o., Kukučínova 999/50, Bratislava</t>
  </si>
  <si>
    <t>PK25/082</t>
  </si>
  <si>
    <t>801474</t>
  </si>
  <si>
    <t>Refundácia výdavkov klubu - KARATE KLUB PAPRADNO</t>
  </si>
  <si>
    <t>KARATE KLUB PAPRADNO</t>
  </si>
  <si>
    <t>ZAL12025021</t>
  </si>
  <si>
    <t>W8 Sport Group, s.r.o</t>
  </si>
  <si>
    <t>BUDO SPORT, s.r.o</t>
  </si>
  <si>
    <t>PK25/083</t>
  </si>
  <si>
    <t>801475</t>
  </si>
  <si>
    <t>Refundácia výdavkov klubu - Karate Klub Revúca</t>
  </si>
  <si>
    <t>Karate Klub Revúca</t>
  </si>
  <si>
    <t>07195559</t>
  </si>
  <si>
    <t xml:space="preserve">USRetail CZ, s. r. o. </t>
  </si>
  <si>
    <t>13.10.2025</t>
  </si>
  <si>
    <t>nákup, opravy, údržbu a prenájom technických zariadení,</t>
  </si>
  <si>
    <t>Kärcher Slovakia, s. r. o.</t>
  </si>
  <si>
    <t>16.10.2025</t>
  </si>
  <si>
    <t>NAY, a. s.</t>
  </si>
  <si>
    <t>BODY FIT, s. r. o.</t>
  </si>
  <si>
    <t>PK25/084</t>
  </si>
  <si>
    <t>801476</t>
  </si>
  <si>
    <t>Refundácia výdavkov klubu - Karate klub SABINOV, o.z.</t>
  </si>
  <si>
    <t>Karate klub SABINOV, o.z.</t>
  </si>
  <si>
    <t>FVSK/25/10/00003026</t>
  </si>
  <si>
    <t>23.10.2025</t>
  </si>
  <si>
    <t>MARKETING INVESTMENT GROUP SLOVAKIA s.r.o.</t>
  </si>
  <si>
    <t>586_409115075</t>
  </si>
  <si>
    <t>ABOUT YOU SE &amp; Co. KG</t>
  </si>
  <si>
    <t>99199</t>
  </si>
  <si>
    <t>27.09.2025</t>
  </si>
  <si>
    <t>WARAGOD s.r.o</t>
  </si>
  <si>
    <t>99286</t>
  </si>
  <si>
    <t>15.11.2025</t>
  </si>
  <si>
    <t>99305</t>
  </si>
  <si>
    <t>18.11.2025</t>
  </si>
  <si>
    <t>PK25/156</t>
  </si>
  <si>
    <t>801477</t>
  </si>
  <si>
    <t>Refundácia výdavkov klubu - KARATE KLUB SHIHAN POPRAD o.z.</t>
  </si>
  <si>
    <t>KARATE KLUB SHIHAN POPRAD o.z.</t>
  </si>
  <si>
    <t xml:space="preserve"> EL/113</t>
  </si>
  <si>
    <t>ŠPORTOVÁ ŠKOLA KARATE BRATISLAVA</t>
  </si>
  <si>
    <t>PK25/157</t>
  </si>
  <si>
    <t>801478</t>
  </si>
  <si>
    <t>Refundácia výdavkov klubu - Karate klub Slávia UPJŠ Košice</t>
  </si>
  <si>
    <t>Karate klub Slávia UPJŠ Košice</t>
  </si>
  <si>
    <t>08/2025</t>
  </si>
  <si>
    <t>bankové poplatky,</t>
  </si>
  <si>
    <t>00151653</t>
  </si>
  <si>
    <t>Slovenska sporiteľňa, a.s.</t>
  </si>
  <si>
    <t>07/2025</t>
  </si>
  <si>
    <t>31.07.2025</t>
  </si>
  <si>
    <t>09/2025</t>
  </si>
  <si>
    <t>30.09.2025</t>
  </si>
  <si>
    <t>10/2025</t>
  </si>
  <si>
    <t>31.10.2025</t>
  </si>
  <si>
    <t>30.11.2025</t>
  </si>
  <si>
    <t>03.11.2025</t>
  </si>
  <si>
    <t>Východoslovenská únia karate a bojových umení</t>
  </si>
  <si>
    <t>08.08.2025</t>
  </si>
  <si>
    <t>vedenie účtovníctva, personalistiky a miezd,</t>
  </si>
  <si>
    <t>TERAKONTO s.r.o.</t>
  </si>
  <si>
    <t>11.09.2025</t>
  </si>
  <si>
    <t>PK25/085</t>
  </si>
  <si>
    <t>801479</t>
  </si>
  <si>
    <t>Refundácia výdavkov klubu - Karate klub Slovšport Trnava, o. z.</t>
  </si>
  <si>
    <t>Karate klub Slovšport Trnava, o. z.</t>
  </si>
  <si>
    <t>17.07.2025</t>
  </si>
  <si>
    <t>KARATE.TRE s.r.o.</t>
  </si>
  <si>
    <t>23.07.2025</t>
  </si>
  <si>
    <t>Božena Klačanová</t>
  </si>
  <si>
    <t>24.09.2025</t>
  </si>
  <si>
    <t>PK25/026</t>
  </si>
  <si>
    <t>801480</t>
  </si>
  <si>
    <t>Refundácia výdavkov klubu - Karate klub Snina, o. z.</t>
  </si>
  <si>
    <t>Karate klub Snina, o. z.</t>
  </si>
  <si>
    <t>03.06.2025</t>
  </si>
  <si>
    <t>Karate Klub Kretovič Košice, o.z.</t>
  </si>
  <si>
    <t>PK25/086</t>
  </si>
  <si>
    <t>801481</t>
  </si>
  <si>
    <t>Refundácia výdavkov klubu - KARATE KLUB TAMASHI Vráble</t>
  </si>
  <si>
    <t>KARATE KLUB TAMASHI Vráble</t>
  </si>
  <si>
    <t xml:space="preserve">7 </t>
  </si>
  <si>
    <t>Budokan Samaria, o.z.</t>
  </si>
  <si>
    <t>MGYR-2025-200</t>
  </si>
  <si>
    <t>14.09.2025</t>
  </si>
  <si>
    <t>Magyar Goju-Kai Szövetség</t>
  </si>
  <si>
    <t>PK25/027</t>
  </si>
  <si>
    <t>801482</t>
  </si>
  <si>
    <t>Refundácia výdavkov klubu - Karate klub Technik</t>
  </si>
  <si>
    <t>Karate klub Technik</t>
  </si>
  <si>
    <t>V49/07/2025</t>
  </si>
  <si>
    <t>14.07.2025</t>
  </si>
  <si>
    <t>TONEZO - Jaroslav Adamec - Phobosstudio</t>
  </si>
  <si>
    <t>V66/10/2025</t>
  </si>
  <si>
    <t>Dušan Jankura</t>
  </si>
  <si>
    <t>V62/10/2025</t>
  </si>
  <si>
    <t>UNIJUNIOR-ŠPORT s.r.o.</t>
  </si>
  <si>
    <t>V61/10/2025</t>
  </si>
  <si>
    <t>UNI JUNIOR-ŠPORT s.r.o.</t>
  </si>
  <si>
    <t>V63/10/2025</t>
  </si>
  <si>
    <t>PK25/158</t>
  </si>
  <si>
    <t>801483</t>
  </si>
  <si>
    <t>Refundácia výdavkov klubu - KARATE KLUB TOPOĽČANY o. z.</t>
  </si>
  <si>
    <t>KARATE KLUB TOPOĽČANY o. z.</t>
  </si>
  <si>
    <t>0046</t>
  </si>
  <si>
    <t>13.11.2025</t>
  </si>
  <si>
    <t>audítorské služby a právne služby,</t>
  </si>
  <si>
    <t>JUDr.Barbora Urbancová</t>
  </si>
  <si>
    <t>00311162</t>
  </si>
  <si>
    <t>Mesto Topoľčany</t>
  </si>
  <si>
    <t>Západoslovenský zväz karate, o. z.</t>
  </si>
  <si>
    <t>PK25/087</t>
  </si>
  <si>
    <t>801484</t>
  </si>
  <si>
    <t>Refundácia výdavkov klubu - Karate Klub TORADE Liptovský Mikuláš, o. z.</t>
  </si>
  <si>
    <t>Karate Klub TORADE Liptovský Mikuláš, o. z.</t>
  </si>
  <si>
    <t>133/2025</t>
  </si>
  <si>
    <t>25.08.2025</t>
  </si>
  <si>
    <t xml:space="preserve">	36190535</t>
  </si>
  <si>
    <t>Fort s.r.o</t>
  </si>
  <si>
    <t>DAX-Sports / Jan-Philip Nowak</t>
  </si>
  <si>
    <t xml:space="preserve">Firma Košík - siete s. r. o. </t>
  </si>
  <si>
    <t>PK25/088</t>
  </si>
  <si>
    <t>801485</t>
  </si>
  <si>
    <t>Refundácia výdavkov klubu - KARATE KLUB TRIUMPH ŠURANY, o. z.</t>
  </si>
  <si>
    <t>KARATE KLUB TRIUMPH ŠURANY, o. z.</t>
  </si>
  <si>
    <t>EL/116</t>
  </si>
  <si>
    <t>26.08.2025</t>
  </si>
  <si>
    <t>Športová škola karate Bratislava</t>
  </si>
  <si>
    <t>WARAGOD</t>
  </si>
  <si>
    <t>30.08.2025</t>
  </si>
  <si>
    <t xml:space="preserve">EUROCUP </t>
  </si>
  <si>
    <t>PK25/089</t>
  </si>
  <si>
    <t>801486</t>
  </si>
  <si>
    <t>Refundácia výdavkov klubu - Karate klub Trstená, o. z.</t>
  </si>
  <si>
    <t>Karate klub Trstená, o. z.</t>
  </si>
  <si>
    <t>BUDO SPORT Košice s.r.o.</t>
  </si>
  <si>
    <t>23.09.2025</t>
  </si>
  <si>
    <t>Club karate Plzeň z.s.</t>
  </si>
  <si>
    <t>Akademia karate Jaworze</t>
  </si>
  <si>
    <t>PK25/090</t>
  </si>
  <si>
    <t>801487</t>
  </si>
  <si>
    <t>Refundácia výdavkov klubu - Karate klub UNION Košice, o. z.</t>
  </si>
  <si>
    <t>Karate klub UNION Košice, o. z.</t>
  </si>
  <si>
    <t>magyar Goju kai Szovetseg</t>
  </si>
  <si>
    <t>Základná škola Belehradská 21 Košice</t>
  </si>
  <si>
    <t>18,102025</t>
  </si>
  <si>
    <t>Východoslovenská unia karate VUKABU</t>
  </si>
  <si>
    <t>PK25/159</t>
  </si>
  <si>
    <t>801488</t>
  </si>
  <si>
    <t>Refundácia výdavkov klubu - KARATE KLUB ZAZEN</t>
  </si>
  <si>
    <t>KARATE KLUB ZAZEN</t>
  </si>
  <si>
    <t>09.10.2025</t>
  </si>
  <si>
    <t>Základná škola Hlavná 165, Valaliky</t>
  </si>
  <si>
    <t>07.11.2025</t>
  </si>
  <si>
    <t>25.11.2025</t>
  </si>
  <si>
    <t>BUDO SPORT s.r.o.</t>
  </si>
  <si>
    <t>PK25/028</t>
  </si>
  <si>
    <t>801489</t>
  </si>
  <si>
    <t>Refundácia výdavkov klubu - KARATE KLUB ZOKU</t>
  </si>
  <si>
    <t>KARATE KLUB ZOKU</t>
  </si>
  <si>
    <t>Základná škola v Lozorne</t>
  </si>
  <si>
    <t>04.09.2025</t>
  </si>
  <si>
    <t>FIGHTING SPIRIT s.r.o.</t>
  </si>
  <si>
    <t>PK25/091</t>
  </si>
  <si>
    <t>801490</t>
  </si>
  <si>
    <t>Refundácia výdavkov klubu - Karate klub Zvolen</t>
  </si>
  <si>
    <t>Karate klub Zvolen</t>
  </si>
  <si>
    <t>Plynomont s.r.o</t>
  </si>
  <si>
    <t>VF1-01390/2025</t>
  </si>
  <si>
    <t>27.08.2025</t>
  </si>
  <si>
    <t>HypeDress s.r.o.</t>
  </si>
  <si>
    <t>VF1-0180/2025</t>
  </si>
  <si>
    <t>29.09.2025</t>
  </si>
  <si>
    <t>PK25/160</t>
  </si>
  <si>
    <t>801491</t>
  </si>
  <si>
    <t>Refundácia výdavkov klubu - Karate klub Žilina, o. z.</t>
  </si>
  <si>
    <t>Karate klub Žilina, o. z.</t>
  </si>
  <si>
    <t>Monika Zichová</t>
  </si>
  <si>
    <t>mzdy, platy športových odborníkov</t>
  </si>
  <si>
    <t>Elena Cisariková</t>
  </si>
  <si>
    <t>22.08.2025</t>
  </si>
  <si>
    <t>ATEX Sportswear SK, s.r.o.</t>
  </si>
  <si>
    <t>PK25/161</t>
  </si>
  <si>
    <t>801492</t>
  </si>
  <si>
    <t>Refundácia výdavkov klubu - KARATE MOČENOK, o. z.</t>
  </si>
  <si>
    <t>KARATE MOČENOK, o. z.</t>
  </si>
  <si>
    <t>4/11</t>
  </si>
  <si>
    <t>27.11.2025</t>
  </si>
  <si>
    <t>SPORT MASTER s.r.o.</t>
  </si>
  <si>
    <t>PK25/162</t>
  </si>
  <si>
    <t>801493</t>
  </si>
  <si>
    <t>Refundácia výdavkov klubu - Klub karate pri TJ ZZO Čadca</t>
  </si>
  <si>
    <t>00593010</t>
  </si>
  <si>
    <t>Klub karate pri TJ ZZO Čadca</t>
  </si>
  <si>
    <t>0920250301</t>
  </si>
  <si>
    <t>cestovné náhrady osôb vyslaných na pracovnú cestu do výšky určenej zákonom č. 283/2002 Z. z. o cestovných náhradách v znení neskorších predpisov,</t>
  </si>
  <si>
    <t>HEST CO spol. s.r.o.</t>
  </si>
  <si>
    <t>nákup, prevádzku a údržbu softvéru (vrátane licencií) a informačných a komunikačných technológií,</t>
  </si>
  <si>
    <t>EXO Technologies spol. s.r.o.</t>
  </si>
  <si>
    <t>251025007EGSM</t>
  </si>
  <si>
    <t>Budokan Samaria o.z.</t>
  </si>
  <si>
    <t>2511021M0KIBR</t>
  </si>
  <si>
    <t>25102039AEIBR</t>
  </si>
  <si>
    <t xml:space="preserve"> 50565095</t>
  </si>
  <si>
    <t>PK25/092</t>
  </si>
  <si>
    <t>801494</t>
  </si>
  <si>
    <t>Refundácia výdavkov klubu - KLUB KARATE TREND BÁNOVCE NAD BEBRAVOU, o. z.</t>
  </si>
  <si>
    <t>KLUB KARATE TREND BÁNOVCE NAD BEBRAVOU, o. z.</t>
  </si>
  <si>
    <t>ZŠ Komenského</t>
  </si>
  <si>
    <t>Ševt</t>
  </si>
  <si>
    <t>PK25/093</t>
  </si>
  <si>
    <t>801495</t>
  </si>
  <si>
    <t>Refundácia výdavkov klubu - Mestský športový klub Kežmarok</t>
  </si>
  <si>
    <t>Mestský športový klub Kežmarok</t>
  </si>
  <si>
    <t>Stredisko Juius, Zuzana Eltschlägerová</t>
  </si>
  <si>
    <t>PK25/094</t>
  </si>
  <si>
    <t>801496</t>
  </si>
  <si>
    <t>Refundácia výdavkov klubu - Mestský športový klub Vranov nad Topľou</t>
  </si>
  <si>
    <t>Mestský športový klub Vranov nad Topľou</t>
  </si>
  <si>
    <t>FV250020</t>
  </si>
  <si>
    <t>SIZER s.r.o.</t>
  </si>
  <si>
    <t>PK25/029</t>
  </si>
  <si>
    <t>801497</t>
  </si>
  <si>
    <t>Refundácia výdavkov klubu - Mestský športový klub Žiar nad Hronom, spol. s r.o., v skratke MŠK Žiar nad Hronom, spol. s r.o.</t>
  </si>
  <si>
    <t>Mestský športový klub Žiar nad Hronom, spol. s r.o., v skratke MŠK Žiar nad Hronom, spol. s r.o.</t>
  </si>
  <si>
    <t>28.07.2025</t>
  </si>
  <si>
    <t>Magdaléna Tonhauserová - Pilana TON-RIEČKY</t>
  </si>
  <si>
    <t>MGYR-2025-100</t>
  </si>
  <si>
    <t>Magyar Goju-Kai Szovetseg</t>
  </si>
  <si>
    <t>PK25/163</t>
  </si>
  <si>
    <t>801498</t>
  </si>
  <si>
    <t>Refundácia výdavkov klubu - Mestský telovýchovný klub Tatran Žarnovica</t>
  </si>
  <si>
    <t>Mestský telovýchovný klub Tatran Žarnovica</t>
  </si>
  <si>
    <t>Plynmont, s.r.o</t>
  </si>
  <si>
    <t>PK25/095</t>
  </si>
  <si>
    <t>801499</t>
  </si>
  <si>
    <t>Refundácia výdavkov klubu - MONARCH KARATE KLUB, o. z.</t>
  </si>
  <si>
    <t>MONARCH KARATE KLUB, o. z.</t>
  </si>
  <si>
    <t>21.10.2025</t>
  </si>
  <si>
    <t>ZŠ s MŠ Kalinčiakova BA</t>
  </si>
  <si>
    <t>00304760</t>
  </si>
  <si>
    <t>Obec Chorvátsky Grob</t>
  </si>
  <si>
    <t>PK25/164</t>
  </si>
  <si>
    <t>801500</t>
  </si>
  <si>
    <t>Refundácia výdavkov klubu - Motobu Kai White Raven</t>
  </si>
  <si>
    <t>Motobu Kai White Raven</t>
  </si>
  <si>
    <t>25F01048</t>
  </si>
  <si>
    <t xml:space="preserve"> 46347372</t>
  </si>
  <si>
    <t>PROagility s.r.o.  4.apríla 1/2  972 43 Zemianske Kostoľany</t>
  </si>
  <si>
    <t>PK25/165</t>
  </si>
  <si>
    <t>801501</t>
  </si>
  <si>
    <t>Refundácia výdavkov klubu - SEIGOKAN</t>
  </si>
  <si>
    <t>SEIGOKAN</t>
  </si>
  <si>
    <t>1o42o25</t>
  </si>
  <si>
    <t>CCVČ Brestovec</t>
  </si>
  <si>
    <t>PK25/030</t>
  </si>
  <si>
    <t>801502</t>
  </si>
  <si>
    <t>Refundácia výdavkov klubu - Sport centrum Senec</t>
  </si>
  <si>
    <t>Sport centrum Senec</t>
  </si>
  <si>
    <t>ZŠ J.G. Tajovského, Tajovského č.1, 90301 Senec</t>
  </si>
  <si>
    <t>PK25/166</t>
  </si>
  <si>
    <t>801503</t>
  </si>
  <si>
    <t>Refundácia výdavkov klubu - Suchánkovej Karate Škola Trenčianske Mitice, o.z.</t>
  </si>
  <si>
    <t>Suchánkovej Karate Škola Trenčianske Mitice, o.z.</t>
  </si>
  <si>
    <t>23.08.2025</t>
  </si>
  <si>
    <t>PK25/167</t>
  </si>
  <si>
    <t>801505</t>
  </si>
  <si>
    <t>Refundácia výdavkov klubu - ŠK Centrum mládeže - Karate Banská Bystrica, o. z.</t>
  </si>
  <si>
    <t>ŠK Centrum mládeže - Karate Banská Bystrica, o. z.</t>
  </si>
  <si>
    <t>19.09.2025</t>
  </si>
  <si>
    <t>Nebeski s. r. o.</t>
  </si>
  <si>
    <t>Mária Lučanská</t>
  </si>
  <si>
    <t>VF046/25</t>
  </si>
  <si>
    <t>00516554</t>
  </si>
  <si>
    <t>Stredná športová škola, Trieda SNP 54, Banská Bystrica</t>
  </si>
  <si>
    <t>10.09.2025</t>
  </si>
  <si>
    <t>MBB a. s.</t>
  </si>
  <si>
    <t>Aurora - print atelier s. r. o.</t>
  </si>
  <si>
    <t>Magyar Goju-Kai Karate-Do Szövetség</t>
  </si>
  <si>
    <t>8KH05523KL268734D</t>
  </si>
  <si>
    <t>IT04375960277</t>
  </si>
  <si>
    <t>MULTISPORT VENETO S.R.L. S.D.</t>
  </si>
  <si>
    <t>104-2025</t>
  </si>
  <si>
    <t>Karate klub Tad Rijeka</t>
  </si>
  <si>
    <t>38-25</t>
  </si>
  <si>
    <t>Stross apartment Rijeka</t>
  </si>
  <si>
    <t>39-1-1</t>
  </si>
  <si>
    <t>Apartman Sorelle</t>
  </si>
  <si>
    <t>PK25/031</t>
  </si>
  <si>
    <t>801506</t>
  </si>
  <si>
    <t>Refundácia výdavkov klubu - ŠK DUKLA Banská Bystrica, o. z.</t>
  </si>
  <si>
    <t>ŠK DUKLA Banská Bystrica, o. z.</t>
  </si>
  <si>
    <t>2025/18</t>
  </si>
  <si>
    <t>21.07.2025</t>
  </si>
  <si>
    <t>WARAGOD s.r.o.</t>
  </si>
  <si>
    <t>PK25/096</t>
  </si>
  <si>
    <t>801507</t>
  </si>
  <si>
    <t>Refundácia výdavkov klubu - ŠK karate Farmex, o. z.</t>
  </si>
  <si>
    <t>ŠK karate Farmex, o. z.</t>
  </si>
  <si>
    <t>229/10/2025/PRO</t>
  </si>
  <si>
    <t>RADANSPORT s.r.o</t>
  </si>
  <si>
    <t>07005121</t>
  </si>
  <si>
    <t>Sport and Service s.r.o</t>
  </si>
  <si>
    <t>ZAL12025024</t>
  </si>
  <si>
    <t>W8 Sport Group s.r.o</t>
  </si>
  <si>
    <t>ZAL12025025</t>
  </si>
  <si>
    <t>ZAL12025026</t>
  </si>
  <si>
    <t>PK25/032</t>
  </si>
  <si>
    <t>801508</t>
  </si>
  <si>
    <t>Refundácia výdavkov klubu - ŠK MMA Psycho Team Košice a Shotokan karate Košice</t>
  </si>
  <si>
    <t>ŠK MMA Psycho Team Košice a Shotokan karate Košice</t>
  </si>
  <si>
    <t>00691003</t>
  </si>
  <si>
    <t>Mestská časť Košice-Barca</t>
  </si>
  <si>
    <t>PK25/033</t>
  </si>
  <si>
    <t>801510</t>
  </si>
  <si>
    <t>Refundácia výdavkov klubu - ŠPORTOVÁ ŠKOLA KARATE BRATISLAVA</t>
  </si>
  <si>
    <t>SHK2503640</t>
  </si>
  <si>
    <t>18.08.2025</t>
  </si>
  <si>
    <t>G88465521</t>
  </si>
  <si>
    <t>CLUB DEPORTIVO KUMO SPORT</t>
  </si>
  <si>
    <t>Klub okinawského karate a kobudo</t>
  </si>
  <si>
    <t>29.07.2025</t>
  </si>
  <si>
    <t>ESB42679415</t>
  </si>
  <si>
    <t>HAJIME KARATE</t>
  </si>
  <si>
    <t>22.07.2025</t>
  </si>
  <si>
    <t>00698113</t>
  </si>
  <si>
    <t>ATAK, výrobné družstvo</t>
  </si>
  <si>
    <t>TA002895</t>
  </si>
  <si>
    <t>prevádzku, prenájom, opravu a údržbu služobných motorových vozidiel,</t>
  </si>
  <si>
    <t>PPC TEAM s.r.o.</t>
  </si>
  <si>
    <t>PK25/168</t>
  </si>
  <si>
    <t>801511</t>
  </si>
  <si>
    <t>Refundácia výdavkov klubu - ŠPORTOVÁ ŠKOLA KARATE PRIEVIDZA</t>
  </si>
  <si>
    <t>ŠPORTOVÁ ŠKOLA KARATE PRIEVIDZA</t>
  </si>
  <si>
    <t>24.11.2025</t>
  </si>
  <si>
    <t>04099001</t>
  </si>
  <si>
    <t>stronggear</t>
  </si>
  <si>
    <t>PK25/169</t>
  </si>
  <si>
    <t>801512</t>
  </si>
  <si>
    <t>Refundácia výdavkov klubu - Športová škola karate, o. z.</t>
  </si>
  <si>
    <t>Športová škola karate, o. z.</t>
  </si>
  <si>
    <t>15/2025</t>
  </si>
  <si>
    <t>Základná škola, Tupolevova 20, 851 01 Bratislava</t>
  </si>
  <si>
    <t>Decathlon Sk s.r.o.</t>
  </si>
  <si>
    <t>AKKB, 1. kolo Bratislavského pohára, MB ml.kadetov, kadetov, juniorov,U21</t>
  </si>
  <si>
    <t>4.Memoriál Milana Karafu, turnaj detí, žiakov, dorastu, juniorov a seniorov, 1.kolo BÚK</t>
  </si>
  <si>
    <t>PK25/097</t>
  </si>
  <si>
    <t>801514</t>
  </si>
  <si>
    <t>Refundácia výdavkov klubu - Športový klub karate Kachi Nitra, o. z.</t>
  </si>
  <si>
    <t>Športový klub karate Kachi Nitra, o. z.</t>
  </si>
  <si>
    <t>INPL/25/07/25/01006</t>
  </si>
  <si>
    <t>PL9481987199</t>
  </si>
  <si>
    <t>eSky.pl S.A.</t>
  </si>
  <si>
    <t>PK25/098</t>
  </si>
  <si>
    <t>801515</t>
  </si>
  <si>
    <t>Refundácia výdavkov klubu - Športový klub karate SEIWA</t>
  </si>
  <si>
    <t>Športový klub karate SEIWA</t>
  </si>
  <si>
    <t>00304557</t>
  </si>
  <si>
    <t>Mestská časť Bratislava-Rača</t>
  </si>
  <si>
    <t>PK25/170</t>
  </si>
  <si>
    <t>801516</t>
  </si>
  <si>
    <t>Refundácia výdavkov klubu - Športový klub mesta - karate klub Stará Ľubovňa, o. z.</t>
  </si>
  <si>
    <t>Športový klub mesta - karate klub Stará Ľubovňa, o. z.</t>
  </si>
  <si>
    <t>16.11.2025</t>
  </si>
  <si>
    <t>ATAK, výrobné družstvo Prešov</t>
  </si>
  <si>
    <t>0000460</t>
  </si>
  <si>
    <t>04033663</t>
  </si>
  <si>
    <t>DAS elektro s. r. o., Němčice 125, Kostelec u Holešova</t>
  </si>
  <si>
    <t>FVN250169</t>
  </si>
  <si>
    <t>regeneráciu a rehabilitáciu,</t>
  </si>
  <si>
    <t>SLOBYTERM, spol. s.r.o., Levočská 20, 064 01 Stará Ľubovňa</t>
  </si>
  <si>
    <t>PK25/171</t>
  </si>
  <si>
    <t>801517</t>
  </si>
  <si>
    <t>Refundácia výdavkov klubu - Športový klub mesta Liptovský Hrádok</t>
  </si>
  <si>
    <t>Športový klub mesta Liptovský Hrádok</t>
  </si>
  <si>
    <t>60/2025</t>
  </si>
  <si>
    <t>Spojená škola, Hradná 342, 033 01 Liptovský Hrádok</t>
  </si>
  <si>
    <t>69/2025</t>
  </si>
  <si>
    <t>PK25/099</t>
  </si>
  <si>
    <t>801518</t>
  </si>
  <si>
    <t>Refundácia výdavkov klubu - Športový klub OLYMPIA Bardejov, o.z.</t>
  </si>
  <si>
    <t>Športový klub OLYMPIA Bardejov, o.z.</t>
  </si>
  <si>
    <t>4/2025</t>
  </si>
  <si>
    <t>24.10.2025</t>
  </si>
  <si>
    <t>Základná škola Wolkerova 10</t>
  </si>
  <si>
    <t>PK25/100</t>
  </si>
  <si>
    <t>801519</t>
  </si>
  <si>
    <t>Refundácia výdavkov klubu - Športový klub Real team Trenčín, o. z.</t>
  </si>
  <si>
    <t>Športový klub Real team Trenčín, o. z.</t>
  </si>
  <si>
    <t>0202500112</t>
  </si>
  <si>
    <t>Rekreačné strediská Slovakia, s.r.o.</t>
  </si>
  <si>
    <t>72/2025</t>
  </si>
  <si>
    <t>73/2025</t>
  </si>
  <si>
    <t>99/2025</t>
  </si>
  <si>
    <t>BUDO SPORT spol s.r.o.</t>
  </si>
  <si>
    <t>76/2025</t>
  </si>
  <si>
    <t>PK25/172</t>
  </si>
  <si>
    <t>801520</t>
  </si>
  <si>
    <t>Refundácia výdavkov klubu - Telocvičná jednota Sokol Žilina</t>
  </si>
  <si>
    <t>Telocvičná jednota Sokol Žilina</t>
  </si>
  <si>
    <t>19.11.2025</t>
  </si>
  <si>
    <t>PK25/101</t>
  </si>
  <si>
    <t>801521</t>
  </si>
  <si>
    <t>Refundácia výdavkov klubu - Telovýchovná jednota Rapid Bratislava</t>
  </si>
  <si>
    <t>00681512</t>
  </si>
  <si>
    <t>Telovýchovná jednota Rapid Bratislava</t>
  </si>
  <si>
    <t>04.08.2025</t>
  </si>
  <si>
    <t>MEOPTIS, s.r.o.</t>
  </si>
  <si>
    <t>04.07.2025</t>
  </si>
  <si>
    <t>03.09.2025</t>
  </si>
  <si>
    <t>PK25/102</t>
  </si>
  <si>
    <t>801522</t>
  </si>
  <si>
    <t>Refundácia výdavkov klubu - Telovýchovná jednota Spartak Myjava</t>
  </si>
  <si>
    <t>Telovýchovná jednota Spartak Myjava</t>
  </si>
  <si>
    <t>Škola v prírode Kľačno s.r.o.</t>
  </si>
  <si>
    <t>PK25/173</t>
  </si>
  <si>
    <t>801523</t>
  </si>
  <si>
    <t>Refundácia výdavkov klubu - Telovýchovná jednota STROJÁR MALACKY</t>
  </si>
  <si>
    <t>Telovýchovná jednota STROJÁR MALACKY</t>
  </si>
  <si>
    <t>27.07.2025</t>
  </si>
  <si>
    <t>Chata AMOR, s.r.o.</t>
  </si>
  <si>
    <t>PK25/103</t>
  </si>
  <si>
    <t>801524</t>
  </si>
  <si>
    <t>Refundácia výdavkov klubu - TJ SLÁVIA CVČ DÚHA Humenné, o. z.</t>
  </si>
  <si>
    <t>TJ SLÁVIA CVČ DÚHA Humenné, o. z.</t>
  </si>
  <si>
    <t>IKAS, s.r.o., Námestie Slobody 48, 066 01 Humenné</t>
  </si>
  <si>
    <t xml:space="preserve">BUDO SPORT spol. s.r.o., Dunajská 10, 040 01 Košice  </t>
  </si>
  <si>
    <t>PK25/174</t>
  </si>
  <si>
    <t>801525</t>
  </si>
  <si>
    <t>Refundácia výdavkov klubu - Tornado karate team, o.z.</t>
  </si>
  <si>
    <t>Tornado karate team, o.z.</t>
  </si>
  <si>
    <t>00000905/00000089</t>
  </si>
  <si>
    <t>08.12.2025</t>
  </si>
  <si>
    <t>Sportisimo</t>
  </si>
  <si>
    <t>PK25/104</t>
  </si>
  <si>
    <t>801526</t>
  </si>
  <si>
    <t>Refundácia výdavkov klubu - TORNADO TEAM Nitra, o. z.</t>
  </si>
  <si>
    <t>TORNADO TEAM Nitra, o. z.</t>
  </si>
  <si>
    <t>12.10.2025</t>
  </si>
  <si>
    <t>ZŠ Beethovenova</t>
  </si>
  <si>
    <t>FD-25254</t>
  </si>
  <si>
    <t>2513107948</t>
  </si>
  <si>
    <t>Diaľničná známka BT984CU</t>
  </si>
  <si>
    <t>35919001</t>
  </si>
  <si>
    <t>Národná diaľničná spoločnosť, a.s.</t>
  </si>
  <si>
    <t>FD-25244</t>
  </si>
  <si>
    <t>2025017</t>
  </si>
  <si>
    <t>Výmena všetkých segmentov parkovacej brzdy BL923BH</t>
  </si>
  <si>
    <t>56566042</t>
  </si>
  <si>
    <t>Štefan Szabó - TVOJA GARÁŽ</t>
  </si>
  <si>
    <t>FD-25351</t>
  </si>
  <si>
    <t>2025029</t>
  </si>
  <si>
    <t>Výmena demontáž/montáž nárazníka</t>
  </si>
  <si>
    <t>FD-25272</t>
  </si>
  <si>
    <t>2537002281</t>
  </si>
  <si>
    <t>Nákup autobatérie Varta (1ks) do BA307IP</t>
  </si>
  <si>
    <t>26763028</t>
  </si>
  <si>
    <t>Efteria spol. s.r.o. - pobočka Brno</t>
  </si>
  <si>
    <t>OZ25/058</t>
  </si>
  <si>
    <t>6616121385</t>
  </si>
  <si>
    <t>Poistenie PZP EČV: BA307IP</t>
  </si>
  <si>
    <t>00585441</t>
  </si>
  <si>
    <t xml:space="preserve">KOOPERATIVA poisťovňa, a.s. </t>
  </si>
  <si>
    <t>VV25/027</t>
  </si>
  <si>
    <t>Hotovosť</t>
  </si>
  <si>
    <t>Nákup PHM 07/2025 BL061AN</t>
  </si>
  <si>
    <t>00604381</t>
  </si>
  <si>
    <t>OMV Slovensko, s.r.o.</t>
  </si>
  <si>
    <t>VV25/033</t>
  </si>
  <si>
    <t>Nákup PHM BL561AR  07/2025</t>
  </si>
  <si>
    <t>31322832</t>
  </si>
  <si>
    <t>Slovnaft a.s.</t>
  </si>
  <si>
    <t>FD-25301</t>
  </si>
  <si>
    <t>2025022</t>
  </si>
  <si>
    <t>Výmena žiaroviek  BL061AN</t>
  </si>
  <si>
    <t>VV25/040</t>
  </si>
  <si>
    <t>Nákup PHM 09/2025 BL061AN</t>
  </si>
  <si>
    <t>VV25/036</t>
  </si>
  <si>
    <t>Nákup PHM 08/2025 BL561AR</t>
  </si>
  <si>
    <t>1100432025</t>
  </si>
  <si>
    <t>Daň z motor. Vozidiel rok IIIQ/2025</t>
  </si>
  <si>
    <t>Finančné riaditeľstvo Slovenskej republiky</t>
  </si>
  <si>
    <t>OZ25/099</t>
  </si>
  <si>
    <t>6062616278</t>
  </si>
  <si>
    <t>Poistenie PZP EČV: BL061AN</t>
  </si>
  <si>
    <t>31383408</t>
  </si>
  <si>
    <t>Wuestenrot poisťovňa, a.s.</t>
  </si>
  <si>
    <t>VV25/038</t>
  </si>
  <si>
    <t>Nákup PHM 09/2025 BL561AR</t>
  </si>
  <si>
    <t>VV25/044</t>
  </si>
  <si>
    <t>Oprava čelného skla BL923BH</t>
  </si>
  <si>
    <t>46065466</t>
  </si>
  <si>
    <t>AUTOSKLO Z POWER s. r. o.</t>
  </si>
  <si>
    <t>VV25/045</t>
  </si>
  <si>
    <t>Nákup PHM 10/2025 BL561AR</t>
  </si>
  <si>
    <t>VV25/046</t>
  </si>
  <si>
    <t>Nákup PHM 10/2025 Kia Ceed BL561AR</t>
  </si>
  <si>
    <t>VV25/049</t>
  </si>
  <si>
    <t>Prezutie pneumatik Kia Ceed</t>
  </si>
  <si>
    <t>46022708</t>
  </si>
  <si>
    <t>JTV auto, s. r. o.</t>
  </si>
  <si>
    <t>VV25/050</t>
  </si>
  <si>
    <t>Nákup PHM BT984CU 11/2025</t>
  </si>
  <si>
    <t>VV25/052</t>
  </si>
  <si>
    <t>Oprava spätného zrkadla Kia Ceed BL561AR</t>
  </si>
  <si>
    <t>FD-25423</t>
  </si>
  <si>
    <t>2025031</t>
  </si>
  <si>
    <t>Pneuservisné služby na 4 autá SZK</t>
  </si>
  <si>
    <t>OZ25/239</t>
  </si>
  <si>
    <t>103050337</t>
  </si>
  <si>
    <t>Poistenie PZP EČV: BL858AA</t>
  </si>
  <si>
    <t>04257111</t>
  </si>
  <si>
    <t>Pillow poišťovna, a.s.</t>
  </si>
  <si>
    <t>OZ25/240</t>
  </si>
  <si>
    <t>Poistenie PZP EČV: ZV039ED</t>
  </si>
  <si>
    <t>1100442025</t>
  </si>
  <si>
    <t>Daň z motor. Vozidiel rok IVQ/2025</t>
  </si>
  <si>
    <t>OZ25/238</t>
  </si>
  <si>
    <t>9060005219</t>
  </si>
  <si>
    <t>Poistenie PZP EČV: BL561AR</t>
  </si>
  <si>
    <t>53812948</t>
  </si>
  <si>
    <t>UNIQA pojišťovna, a.s.</t>
  </si>
  <si>
    <t>OZ25/237</t>
  </si>
  <si>
    <t>0700360451</t>
  </si>
  <si>
    <t>Poistenie Havarijné poistenie EČV: BL561AR</t>
  </si>
  <si>
    <t>00151700</t>
  </si>
  <si>
    <t>Allianz - Slovenská poisťovňa, a.s.</t>
  </si>
  <si>
    <t>1700992025</t>
  </si>
  <si>
    <t>Daň z MV za rok 2025</t>
  </si>
  <si>
    <t>Pracovná cesta
Názov: Majstrovstvá Európy U21, juniorov a kadetov 2025
Termín: 3.-9.2.2025
Miesto - mesto a štát: Bielsko-Biala, Poľsko
Spôsob dopravy: Mikrobusy, Autobus, Autá
Počet všetkých osôb na pracovnej ceste 52
z toho:
- športovci (+ navádzači): 35
- tréneri + rozhodcovia + vedúci výpravy + administratívni+F262 pracovníci + lekár + fyzioterapeut + masér + ): 2
- ostatné osoby (napr. sponzori, hostia): 3</t>
  </si>
  <si>
    <t>RN25/218</t>
  </si>
  <si>
    <t>500545</t>
  </si>
  <si>
    <t>Refundácia nákladov člena realizačného tímu na Majstrovstvách Európy juniorov a kadetov  - 5.-9.2.2025 Poľsko, Bielsko-Biala - cestovné a stravné</t>
  </si>
  <si>
    <t>Norbert Konrád</t>
  </si>
  <si>
    <t>FD-25319</t>
  </si>
  <si>
    <t>32025</t>
  </si>
  <si>
    <t xml:space="preserve">Výkon činnosti športového odborníka  -na Majstrovstvách Európy juniorov a kadetov  - 5.-9.2.2025 Poľsko, Bielsko-Biala </t>
  </si>
  <si>
    <t>53120699</t>
  </si>
  <si>
    <t>Andrea Glatzová</t>
  </si>
  <si>
    <t>Pracovná cesta
Karate1 Series A - Larnaca 2025
miesto konania: Larnaka, Cyprus
termín: 13.-16.2.2025
Spôsob dopravy: letecky
Počet všetkých osôb na pracovnej ceste (napr. 17)
z toho:
- športovci (+ navádzači): 12
- tréneri + rozhodcovia + vedúci výpravy + administratívni pracovníci + lekár + fyzioterapeut + masér + ): 2
- ostatné osoby (napr. sponzori, hostia): 3</t>
  </si>
  <si>
    <t>d - Imrich Dominik</t>
  </si>
  <si>
    <t>RN25/318</t>
  </si>
  <si>
    <t>104380</t>
  </si>
  <si>
    <t xml:space="preserve">Refundácia nákladov člena TOP Tímu - Regenerácia </t>
  </si>
  <si>
    <t>Dominik Imrich</t>
  </si>
  <si>
    <t>RN25/119</t>
  </si>
  <si>
    <t>104215</t>
  </si>
  <si>
    <t>Refundácia nákladov reprezentanta počas Karate1 Series A - Larnaca 2025 (11.-18.2.2025) - Letenky, ubytovanie, stravné náhrady 50 %</t>
  </si>
  <si>
    <t>Damián Miklovics</t>
  </si>
  <si>
    <t>RN25/111</t>
  </si>
  <si>
    <t>Refundácia nákladov reprezentanta počas Karate1 Series A - Larnaca 2025 (11.-18.2.2025) - Letenky, ubytovanie, stravné a cestovné náhrady 50 %</t>
  </si>
  <si>
    <t>Jakub Štetina</t>
  </si>
  <si>
    <t>Pracovná cesta
COPENHAGEN OPEN 2025
miesto konania: Copenhagen, Dánsko
termín: 20.-23.2.2025
počet aktívnych účastníkov:
Spôsob dopravy : Letecky
Počet všetkých osôb na pracovnej ceste (napr. 17)
z toho:
- športovci (+ navádzači): 12+F281
- tréneri + rozhodcovia + vedúci výpravy + administratívni pracovníci + lekár + fyzioterapeut + masér + ): 2
- ostatné osoby (napr. sponzori, hostia): 3</t>
  </si>
  <si>
    <t>RN25/086</t>
  </si>
  <si>
    <t>03032025</t>
  </si>
  <si>
    <t>Refundácia nákladov reprezentantov a členov realiz. Tímu (6 pax) počas Copenhagen Open 2025, 21.-23.2.2025 - Ubytovanie, letenky, transfery, diéty, poistenie</t>
  </si>
  <si>
    <t>37948296</t>
  </si>
  <si>
    <t>ŠK Centrum mládeže Banská Bystrica, o.z.</t>
  </si>
  <si>
    <t>Organizácia podujatia
názov podujatia: Slovenský pohár detí a žiakov - 2. kolo
miesto konania: Partizánske
termín: 1.3.2025</t>
  </si>
  <si>
    <t>FD-25274</t>
  </si>
  <si>
    <t>202506</t>
  </si>
  <si>
    <t>Prípravná a organizačná činnosť pre Slovenský pohár detí a žiakov 2025 - 2. kolo, Partizánske, 1.3.2025</t>
  </si>
  <si>
    <t>44924631</t>
  </si>
  <si>
    <t>Radovan Černák</t>
  </si>
  <si>
    <t>RN25/095</t>
  </si>
  <si>
    <t>100420251</t>
  </si>
  <si>
    <t>Refundácia nákladov organzácie súťaže - záchranná služba pre Slovenský pohár detí a žiakov 2025 - 2. kolo, Partizánske, 1.3.2025</t>
  </si>
  <si>
    <t>34055495</t>
  </si>
  <si>
    <t>Karate klub DRAP Patrizánske</t>
  </si>
  <si>
    <t>100420252</t>
  </si>
  <si>
    <t>Refundácia nákladov organzácie súťaže - prenájom haly pre Slovenský pohár detí a žiakov 2025 - 2. kolo, Partizánske, 1.3.2025</t>
  </si>
  <si>
    <t>100420253</t>
  </si>
  <si>
    <t>Refundácia nákladov organzácie súťaže - občerstvenie a catering (90ks) pre Slovenský pohár detí a žiakov 2025 - 2. kolo, Partizánske, 1.3.2025</t>
  </si>
  <si>
    <t xml:space="preserve">Organizácia podujatia
názov podujatia: Majstrovstvá SR seniorov
miesto konania: Zvolen
termín (od-do): 7.-8.3.2025
počet aktívnych účastníkov: </t>
  </si>
  <si>
    <t>FD-25068</t>
  </si>
  <si>
    <t>132025</t>
  </si>
  <si>
    <t>Refakturácia nákladov spojených s ozvučením športovej haly na Majstrovstvá SR seniorov 2025, 8.3.2025 vo Zvolene</t>
  </si>
  <si>
    <t>31095925</t>
  </si>
  <si>
    <t>FD-25071</t>
  </si>
  <si>
    <t>122025</t>
  </si>
  <si>
    <t>Refakturácia nákladov spojených so zabezpečením stravy a občerstvenia pre 50 pax počas Majstrovstiev SR seniorov 2025, 8.3.2025 v Hoteli Tenis</t>
  </si>
  <si>
    <t>RN25/069</t>
  </si>
  <si>
    <t>500455</t>
  </si>
  <si>
    <t>Refundácia nákladov člena komisie SZK 1 pax  na  Majstrovstvách  SR seniorov 2025, 8.3.2025 vo Zvolene-  ubytovanie a cestovné náhrady</t>
  </si>
  <si>
    <t>Simona Šlehoferová</t>
  </si>
  <si>
    <t>FD-25135</t>
  </si>
  <si>
    <t>20250006</t>
  </si>
  <si>
    <t>Športovo-technické zabezpečenie súťaže Majstrovstvá  SR seniorov 2025, 8.3.2025 vo Zvolene</t>
  </si>
  <si>
    <t>51825007</t>
  </si>
  <si>
    <t>CC Management, spol. s r. o.</t>
  </si>
  <si>
    <t>FD-25067</t>
  </si>
  <si>
    <t>202507</t>
  </si>
  <si>
    <t>Prípravná a organizačná činnosť pre Majstrovstvá SR seniorov 2025 vo Zvolene 8.3.2025</t>
  </si>
  <si>
    <t>FD-25094</t>
  </si>
  <si>
    <t>250265</t>
  </si>
  <si>
    <t>Nákup medailí a pohárov pre Majstrovstvá SR seniorov 2025 vo Zvolene 8.3.2025</t>
  </si>
  <si>
    <t>46870733</t>
  </si>
  <si>
    <t>FD-25096</t>
  </si>
  <si>
    <t>20250029</t>
  </si>
  <si>
    <t xml:space="preserve">Prenájom priestorov - ŠH v Rates Aréne  pre Majstrovstvá SR seniorov 2025 vo Zvolene 8.3.2025 </t>
  </si>
  <si>
    <t>35805081</t>
  </si>
  <si>
    <t>DRIVE, s.r.o.</t>
  </si>
  <si>
    <t xml:space="preserve">Pracovná cesta
Názov: WKF K1 PL Hangzhou 2025
Termín:11.-17.3.2025
Miesto - mesto a štát: Hangzhou, Čína
Spôsob dopravy: letecky
Počet všetkých osôb na pracovnej ceste: 5 pax
z toho:
- športovci (+ navádzači): 4
- tréneri: 1
</t>
  </si>
  <si>
    <t>RN25/081</t>
  </si>
  <si>
    <t>104210</t>
  </si>
  <si>
    <t>Refundácia nákladov člena TOP Tímu počas na WKF K1 PL Hangzhou 12.-16.3.2025 - vyúčtovanie zálohy (1781,00 € - vs 27052025)</t>
  </si>
  <si>
    <t>RN25/080</t>
  </si>
  <si>
    <t>27032025</t>
  </si>
  <si>
    <t>Refundácia nákladov člena reprezentácie a člena real. tímu počas na WKF K1 PL Hangzhou 11.-17.3.2025 - záloha</t>
  </si>
  <si>
    <t>50940309</t>
  </si>
  <si>
    <t>RN25/090</t>
  </si>
  <si>
    <t>104209</t>
  </si>
  <si>
    <t>Refundácia nákladov člena reprezentácie počas na WKF K1 PL Hangzhou 13.-16.3.2025 - letenky, transfery, poistenie, stravné, ubytovanie, cestovné</t>
  </si>
  <si>
    <t>Matej Homola</t>
  </si>
  <si>
    <t>RN25/100</t>
  </si>
  <si>
    <t>104220</t>
  </si>
  <si>
    <t>Refundácia nákladov člena reprezentácie počas na WKF K1 PL Hangzhou 11.-17.3.2025 - stravné a cestovné náhrady</t>
  </si>
  <si>
    <t>Roman Hrčka</t>
  </si>
  <si>
    <t>RN25/124</t>
  </si>
  <si>
    <t>104208</t>
  </si>
  <si>
    <t>Natália Vargová</t>
  </si>
  <si>
    <t xml:space="preserve">Organizácia podujatia
názov podujatia: 45th GRAND PRIX SLOVAKIA 2025
miesto konania: Bratislava, Národné tenisové centrum
termín (od-do): 21.-23.3.2025
počet aktívnych účastníkov: </t>
  </si>
  <si>
    <t>FD-25275</t>
  </si>
  <si>
    <t>250173</t>
  </si>
  <si>
    <t xml:space="preserve">Ubytovanie pre rozhodcov od 20.3. do 23.3.2025 (37 izieb) počas 45. Grand Prix Slovakia 2025 - DoubleTree by Hilton Bratislava  Vyúčtovacia ra </t>
  </si>
  <si>
    <t>46192301</t>
  </si>
  <si>
    <t>A Premium Services, s.r.o.</t>
  </si>
  <si>
    <t>FD-25086</t>
  </si>
  <si>
    <t xml:space="preserve">Ubytovanie pre rozhodcov od 20.3. do 24.3.2025 (10 izieb) počas 45. Grand Prix Slovakia 2025 - DoubleTree by Hilton Bratislava  Vyúčtovacia ra </t>
  </si>
  <si>
    <t>36361666</t>
  </si>
  <si>
    <t>TEHELNÉ POLE, a.s.</t>
  </si>
  <si>
    <t>FD-25065</t>
  </si>
  <si>
    <t>252667</t>
  </si>
  <si>
    <t xml:space="preserve">Medaily na 45. ročník Veľkej ceny Slovenska 2025 (21.-23.2025) - 380 ks so stuhou </t>
  </si>
  <si>
    <t>MIRACLE CUSTOM LTD</t>
  </si>
  <si>
    <t>FD-25138</t>
  </si>
  <si>
    <t>25120001</t>
  </si>
  <si>
    <t xml:space="preserve">Prenájom techniky Job: 25-0016.1 podium na medailový ceremoniál počas Grand Prix Slovakia 2025 21.-23.3.2025, </t>
  </si>
  <si>
    <t>46306145</t>
  </si>
  <si>
    <t>SRS light s.r.o.</t>
  </si>
  <si>
    <t>FD-25058</t>
  </si>
  <si>
    <t>12519014</t>
  </si>
  <si>
    <t>Nájom športovej haly na 45. Grand Prix Slovakia 2025 21.-23.3.2025 - 2. zálohová platba</t>
  </si>
  <si>
    <t>35853891</t>
  </si>
  <si>
    <t>m - Veľká cena Slovenska</t>
  </si>
  <si>
    <t>FD-25070</t>
  </si>
  <si>
    <t>Nájom športovej haly na 45. Grand Prix Slovakia 2025 21.-23.3.2025, vyúčtovacia ra</t>
  </si>
  <si>
    <t>FD-25082</t>
  </si>
  <si>
    <t>12510149</t>
  </si>
  <si>
    <t>Nájom športovej haly na 45. Grand Prix Slovakia 2025 21.-23.3.2025, vyúčtovacia ra na finálnu sumu 20.880,00 €</t>
  </si>
  <si>
    <t>FD-25120</t>
  </si>
  <si>
    <t>12510175</t>
  </si>
  <si>
    <t>Dodatočné náklady na 45. Grand Prix Slovakia 2025 21.-23.3.2025 - odvoz odpadu, elektrina, prenájom orzcvičovne</t>
  </si>
  <si>
    <t>FD-25127</t>
  </si>
  <si>
    <t>50957</t>
  </si>
  <si>
    <t>Ubytovanie pre realizačný tím na 45. Grand Prix Slovakia 2025 21.-23.3.2025 (7 pax, 4 noci) - zálohová FA</t>
  </si>
  <si>
    <t>35880899</t>
  </si>
  <si>
    <t>Hotel Set s.r.o.</t>
  </si>
  <si>
    <t>FD-25128</t>
  </si>
  <si>
    <t>32673</t>
  </si>
  <si>
    <t>Ubytovanie pre realizačný tím na 45. Grand Prix Slovakia 2025 21.-23.3.2025 (7 pax, 4 noci) - vyúčtovacia FA</t>
  </si>
  <si>
    <t>FD-25097</t>
  </si>
  <si>
    <t>2025052</t>
  </si>
  <si>
    <t>Tlač a dodanie diplomov na 45. Grand Prix Slovakia 2025 21.-23.3.2025 - 500 ks</t>
  </si>
  <si>
    <t>35906049</t>
  </si>
  <si>
    <t>BRISK PRINT s.r.o.</t>
  </si>
  <si>
    <t>FD-25106</t>
  </si>
  <si>
    <t>250083</t>
  </si>
  <si>
    <t>Prenájom mobilných zábran na 45. Grand Prix Slovakia 2025 21.-23.3.2025, 100 m + doprava</t>
  </si>
  <si>
    <t>36658464</t>
  </si>
  <si>
    <t>JF FENCE, s.r.o.</t>
  </si>
  <si>
    <t>VV25/005</t>
  </si>
  <si>
    <t>5409829323</t>
  </si>
  <si>
    <t>Nákup MTZ - kabeláže k scorebordom (3ks)</t>
  </si>
  <si>
    <t>36562939</t>
  </si>
  <si>
    <t>Alza.sk s.r.o.</t>
  </si>
  <si>
    <t>VV25/006</t>
  </si>
  <si>
    <t>10134200</t>
  </si>
  <si>
    <t>Nákup MTZ - spony k zápasovým plochám (55 ks)</t>
  </si>
  <si>
    <t>51967472</t>
  </si>
  <si>
    <t>Kinekus, s.r.o.</t>
  </si>
  <si>
    <t>VV25/007</t>
  </si>
  <si>
    <t>08733</t>
  </si>
  <si>
    <t xml:space="preserve">Tankovanie  (diesel 70,25 l) BL061AN počas 45. Grand Prix Slovakia 2025 21-23.3.2025 </t>
  </si>
  <si>
    <t>FD-25103</t>
  </si>
  <si>
    <t>202530080</t>
  </si>
  <si>
    <t>Poháre - sady za 1.-2. a 3. miesta (91 sád) na 45. Grand Prix Slovakia 2025 21-23.3.2025</t>
  </si>
  <si>
    <t>SABE spol. s r.o.</t>
  </si>
  <si>
    <t>RN25/087</t>
  </si>
  <si>
    <t>500479</t>
  </si>
  <si>
    <t>Refundácia nákladov na ubytovanie 21.-23.3.2025 pre rozhodcu na 45. Grand Prix Slovakia 2025 - Hotel SET</t>
  </si>
  <si>
    <t>Miloš Hitka</t>
  </si>
  <si>
    <t>RN25/088</t>
  </si>
  <si>
    <t>104206</t>
  </si>
  <si>
    <t>Refundácia nákladov člena reprezentácie na 45. Grand Prix Slovakia 2025 - cestovné náhrady</t>
  </si>
  <si>
    <t>Nina Kvasnicová</t>
  </si>
  <si>
    <t>RN25/089</t>
  </si>
  <si>
    <t>500467</t>
  </si>
  <si>
    <t>Refundácia nákladov člena real. tímu na 45. Grand Prix Slovakia 2025 - cestovné náhrady</t>
  </si>
  <si>
    <t>Ľubomír Striežovský</t>
  </si>
  <si>
    <t>RN25/093</t>
  </si>
  <si>
    <t>104205</t>
  </si>
  <si>
    <t>Refundácia nákladov člena reprezentácie na 45. Grand Prix Slovakia 2025 - štartovné poplatky</t>
  </si>
  <si>
    <t>Lukáš Bohunický</t>
  </si>
  <si>
    <t>V25/009</t>
  </si>
  <si>
    <t>44th. Grand Prix Slovakia 2025 - parkovné</t>
  </si>
  <si>
    <t>Miroslav Slížik</t>
  </si>
  <si>
    <t>Pracovná cesta
Názov: 54th GOLDEN BELT 2025
Termín: 28.-30.3.2025
Miesto - mesto a štát: Srbsko, Čačak
Spôsob dopravy: Autobus, mikrobus, MV
Počet všetkých osôb na pracovnej ceste
z toho:
- športovci: 
- tréneri + rozhodcovia : 
- ostatné osoby: 1 prezident</t>
  </si>
  <si>
    <t>FD-25320</t>
  </si>
  <si>
    <t>42025</t>
  </si>
  <si>
    <t>Výkon činnosti športového odborníka  - Golden Belt Zlatni pojas - Čačak Srbsko</t>
  </si>
  <si>
    <t>RN25/178</t>
  </si>
  <si>
    <t>500494</t>
  </si>
  <si>
    <t>Refundácia nákladov člena realiz. tímu na turnaji Golden Belt Zlatni pojas - Čačak Srbsko 28.-30.3.2025 cestovné náhrady</t>
  </si>
  <si>
    <t>RN25/239</t>
  </si>
  <si>
    <t>500599</t>
  </si>
  <si>
    <t>Refundácia nákladov člena realizačného tímu na sústredení reprezentácie v SRS Moštenica 26.-27.4.2025  - cestovné náhrady</t>
  </si>
  <si>
    <t>Tomáš Kleman</t>
  </si>
  <si>
    <t>RN25/317</t>
  </si>
  <si>
    <t>104381</t>
  </si>
  <si>
    <t>Refundácia nákladov člena TOP Tímu - Regenerácia a cestovné náhrady</t>
  </si>
  <si>
    <t xml:space="preserve">Pracovná cesta
Názov: WKF K1 YL Guadalajara 2025
Termín: 2.-7.4.2025
Miesto - mesto a štát: Guadalajara, Španielsko
Spôsob dopravy: letecky
Počet všetkých osôb na pracovnej ceste: 5 pax
</t>
  </si>
  <si>
    <t>RN25/179</t>
  </si>
  <si>
    <t>500469</t>
  </si>
  <si>
    <t>Refundácia nákladov člena realizačného tímu počas WKF K1 YL Guadalajara 2.-7.4.2025 - stravné a acestovné náhrady</t>
  </si>
  <si>
    <t>Marek Radúch</t>
  </si>
  <si>
    <t>RN25/126</t>
  </si>
  <si>
    <t>310325</t>
  </si>
  <si>
    <t>Refundácia nákladov člena realizačného tímu počas WKF K1 YL Guadalajara 2.-7.4.2025 - Zálohová platba pre ubytovanie rozhodcov</t>
  </si>
  <si>
    <t>Peter Kožák</t>
  </si>
  <si>
    <t>500471</t>
  </si>
  <si>
    <t>Refundácia nákladov člena realizačného tímu počas WKF K1 YL Guadalajara 2.-7.4.2025 - Vyúčtovanie nákladov pre ubytovanie rozhodcov</t>
  </si>
  <si>
    <t>RN25/118</t>
  </si>
  <si>
    <t>500475</t>
  </si>
  <si>
    <t>Refundácia nákladov člena realizačného tímu počas WKF K1 YL Guadalajara 2.-7.4.2025 - stravné náhrady</t>
  </si>
  <si>
    <t>Ondrej Cítenyi</t>
  </si>
  <si>
    <t>Organizácia podujatia
názov podujatia: Slovenský pohár detí a žiakov - 3. kolo
miesto konania: Stará Ľubovňa
termín: 12.4.2025</t>
  </si>
  <si>
    <t>FD-25322</t>
  </si>
  <si>
    <t>2120425</t>
  </si>
  <si>
    <t>Refundácia nákladov organzácie súťaže - prenájom športovej haly na Slovenský pohár detí a žiakov 2025 - 3. kolo, Stará Ľubovňa (12.4.2025)</t>
  </si>
  <si>
    <t>42088976</t>
  </si>
  <si>
    <t>Športový klub mesta - karate klub Stará Ľubovňa, o.z.</t>
  </si>
  <si>
    <t>RN25/316</t>
  </si>
  <si>
    <t>104382</t>
  </si>
  <si>
    <t>Refundácia nákladov člena TOP Tímu - Regenerácia, doplnky výživy a cestovné náhrady</t>
  </si>
  <si>
    <t xml:space="preserve">Pracovná cesta
Názov: WKF K1 PL CAIRO 2025
Termín: 16.-21.4.2025
Miesto - mesto a štát: Cairo, Egypt
Spôsob dopravy: letecky
</t>
  </si>
  <si>
    <t>RN25/116</t>
  </si>
  <si>
    <t>104222</t>
  </si>
  <si>
    <t>Refundácia nákladov člena reprezentácie počas WKF K1 PL Cairo, Egypt 16.-21.4.2025 - stravné a cestovné náhrady, Letenky, poistenie,  ubytovanie</t>
  </si>
  <si>
    <t>FD-25146</t>
  </si>
  <si>
    <t>78202507</t>
  </si>
  <si>
    <t xml:space="preserve">Výkon činnosti športového odborníka  - WKF K1 PL Cairo 2025 (16.-20.4.2025) </t>
  </si>
  <si>
    <t>54806798</t>
  </si>
  <si>
    <t>Mgr, Kristína Macková, PhD.</t>
  </si>
  <si>
    <t>RN25/114</t>
  </si>
  <si>
    <t>500477</t>
  </si>
  <si>
    <t>Refundácia nákladov reprezentantov a členov realiz. tímu  počas WKF K1 PL Cairo 16.-21.4.2025 - stravné, transfery, víza, cestovné náhrady</t>
  </si>
  <si>
    <t>Kristína Macková</t>
  </si>
  <si>
    <t>RN25/120</t>
  </si>
  <si>
    <t>104223</t>
  </si>
  <si>
    <t xml:space="preserve">Refundácia nákladov člena reprezentácie počas WKF K1 PL Cairo 17.-21.4.2025 - </t>
  </si>
  <si>
    <t>RN25/123</t>
  </si>
  <si>
    <t>104225</t>
  </si>
  <si>
    <t>RN25/099</t>
  </si>
  <si>
    <t>104221</t>
  </si>
  <si>
    <t>Refundácia nákladov člena reprezentácie počas WKF K1 PL Cairo 16.-20.4.2025 - ubytovanie, stravné</t>
  </si>
  <si>
    <t>RN25/098</t>
  </si>
  <si>
    <t>22042025</t>
  </si>
  <si>
    <t>Refundácia nákladov reprezentanta a člena realiz. tímu (2pax) počas WKF K1 PL Cairo 16.-20.4.2025 - Ubytovanie, letenky, transfery,</t>
  </si>
  <si>
    <t>Organizácia podujatia                                                   
názov podujatia : Sústredenie reprezentácie kadet, junior, U21 a senior
miesto konania: Sport Resort Slovenka, Moštenica
termín (od-do):  25.-27.4.2025
počet aktívnych účastníkov: 17</t>
  </si>
  <si>
    <t>FD-25152</t>
  </si>
  <si>
    <t>2025074</t>
  </si>
  <si>
    <t>Ubytovanie s plnou penziou + regenerácia pre 17 pax (2 noci s plnou penziou) na sústredení reprezentácie, 25.-27.4.2025, SRS Moštenica</t>
  </si>
  <si>
    <t>36055824</t>
  </si>
  <si>
    <t>SPORT RESORT SLOVENKA s.r.o.</t>
  </si>
  <si>
    <t>FD-25180</t>
  </si>
  <si>
    <t>202504005</t>
  </si>
  <si>
    <t>Výkon činnosti športového odborníka  - sústredenie reprezentácie - SRS Moštenica 25.-27.4.2025</t>
  </si>
  <si>
    <t>54867452</t>
  </si>
  <si>
    <t>Daniel Kvasnica</t>
  </si>
  <si>
    <t>RN25/117</t>
  </si>
  <si>
    <t>500489</t>
  </si>
  <si>
    <t>Refundácia nákladov člena realizačného tímu na sústredení reprezentácie v SRS Moštenica 25.-27.4.2025 - cestovné náhrady</t>
  </si>
  <si>
    <t>FD-25155</t>
  </si>
  <si>
    <t>78202508</t>
  </si>
  <si>
    <t>Výkon činnosti športového odborníka  - Sústredenie reprezentácie KATA 04/2024 (25.-27.4.2024)</t>
  </si>
  <si>
    <t>RN25/101</t>
  </si>
  <si>
    <t>500481</t>
  </si>
  <si>
    <t>RN25/240</t>
  </si>
  <si>
    <t>500595</t>
  </si>
  <si>
    <t>RN25/169</t>
  </si>
  <si>
    <t>500541</t>
  </si>
  <si>
    <t>Refundácia nákladov člena realizačného tímu na sústredení reprezentácie v SRS Moštenica 26.-27.4.2025  a na zasadnutí VV SZK- cestovné náhrady</t>
  </si>
  <si>
    <t>Peter Macko</t>
  </si>
  <si>
    <t>OZ25/152</t>
  </si>
  <si>
    <t>306</t>
  </si>
  <si>
    <t>Výkonný výbor SZK dňa 27.04.2025 Moštenica - cestovné</t>
  </si>
  <si>
    <t>Vorobeľ František</t>
  </si>
  <si>
    <t>OZ25/150</t>
  </si>
  <si>
    <t>116</t>
  </si>
  <si>
    <t>Striežovský Ľubomír</t>
  </si>
  <si>
    <t>OZ25/149</t>
  </si>
  <si>
    <t>173</t>
  </si>
  <si>
    <t>Radúch Marek</t>
  </si>
  <si>
    <t>OZ25/153</t>
  </si>
  <si>
    <t>209</t>
  </si>
  <si>
    <t>Ing. Cisarik, Jozef</t>
  </si>
  <si>
    <t>OZ25/156</t>
  </si>
  <si>
    <t>350</t>
  </si>
  <si>
    <t>Hajdák, Milan</t>
  </si>
  <si>
    <t>OZ25/155</t>
  </si>
  <si>
    <t>370</t>
  </si>
  <si>
    <t>Renáta Gašparovičová</t>
  </si>
  <si>
    <t>OZ25/151</t>
  </si>
  <si>
    <t>434</t>
  </si>
  <si>
    <t>Július Valenta</t>
  </si>
  <si>
    <t>OZ25/157</t>
  </si>
  <si>
    <t>4342</t>
  </si>
  <si>
    <t>OZ25/154</t>
  </si>
  <si>
    <t>Ing. Bozogáň Peter</t>
  </si>
  <si>
    <t>FD-25212</t>
  </si>
  <si>
    <t>70250134</t>
  </si>
  <si>
    <t>Poplatok za doručovateľský servis - 5/2025</t>
  </si>
  <si>
    <t>35862289</t>
  </si>
  <si>
    <t>DOM ŠPORTU, s.r.o.</t>
  </si>
  <si>
    <t>FD-25209A</t>
  </si>
  <si>
    <t>1431831063</t>
  </si>
  <si>
    <t>Telekomunikačné služby 0948439515, 0948151880, 0948123103 1.5.-31.5.2025</t>
  </si>
  <si>
    <t>47259116</t>
  </si>
  <si>
    <t>FD-25229</t>
  </si>
  <si>
    <t>2025011</t>
  </si>
  <si>
    <t>Spracovanie účtovej evidencie 05/2025</t>
  </si>
  <si>
    <t>55544932</t>
  </si>
  <si>
    <t>Mgr. Mária Pomothy</t>
  </si>
  <si>
    <t>FD-25228</t>
  </si>
  <si>
    <t>2025012</t>
  </si>
  <si>
    <t>Spracovanie ekonomickej agendy reprezentácie a TOP tímu 05/2025</t>
  </si>
  <si>
    <t>RN25/315</t>
  </si>
  <si>
    <t>104383</t>
  </si>
  <si>
    <t>Refundácia nákladov člena TOP Tímu - Regenerácia</t>
  </si>
  <si>
    <t xml:space="preserve">Pracovná cesta
Názov: Majstrovstvá Európy seniorov 2025
Termín:4.-12.5.2025
Miesto - mesto a štát: Jerevan, Alžírsko
Spôsob dopravy: letecky
Počet všetkých osôb na pracovnej ceste: 24 pax
z toho:
- športovci (+ navádzači): 4
- tréneri: 1
</t>
  </si>
  <si>
    <t>RN25/184</t>
  </si>
  <si>
    <t>500507</t>
  </si>
  <si>
    <t>Refundácia nákladov realizačného tímu (1 pax) na Majstrovstvá Európy seniorov (4.-12.5.2025) Jerevan, Arménsko  - stravné a cestovné náhrady</t>
  </si>
  <si>
    <t>Peter Bozogáň</t>
  </si>
  <si>
    <t>RN25/238</t>
  </si>
  <si>
    <t>500598</t>
  </si>
  <si>
    <t>Refundácia nákladov realizačného tímu (1 pax) na Majstrovstvá Európy seniorov (4.-12.5.2025) Jerevan, Arménsko  - cestovné náhrady</t>
  </si>
  <si>
    <t xml:space="preserve">Pracovná cesta
Názov: Tofej SRBIJE - DUNAV KUP NOvi Sad 2025 
Termín:17.-19.5.2025
Miesto - mesto a štát: Novi Sad, Srbsko
Spôsob dopravy: Autobus
</t>
  </si>
  <si>
    <t>RN25/214</t>
  </si>
  <si>
    <t>500532</t>
  </si>
  <si>
    <t>Refundácia nákladov člena real. Tímu 17.-19.5.2025 Dunav kup Novi Sad 2025 - stravné a cestovné náklady</t>
  </si>
  <si>
    <t>FD-25324</t>
  </si>
  <si>
    <t>52025</t>
  </si>
  <si>
    <t>Výkon činnosti športového odborníka  - 17.-19.5.2025 Dunav kup Novi Sad 2025</t>
  </si>
  <si>
    <t xml:space="preserve">Pracovná cesta
Názov: WKF K1 PL - Rabat 2025
Termín:28.5-2.6.2025
Miesto - mesto a štát: Rabat, Maroko Spôsob dopravy: letecky
Počet všetkých osôb na pracovnej ceste: 6 pax
z toho:
- športovci: 3
- tréneri: 2 + 1 rozhodca
</t>
  </si>
  <si>
    <t>RN25/168</t>
  </si>
  <si>
    <t>104266</t>
  </si>
  <si>
    <t>Refundácia nákladov člena repreznetácie na WKF K1 PL Rabat - 29.5.-1.6.2025 - ubytovanie, letenky, stravné náhrady</t>
  </si>
  <si>
    <t>RN25/163</t>
  </si>
  <si>
    <t>104263</t>
  </si>
  <si>
    <t>Refundácia nákladov člena repreznetácie na WKF K1 PL Rabat - 28.5.-2.6.2025 - ubytovanie, cestovné, stravné, poistenie, štartovné - VYÚČTOVANIE</t>
  </si>
  <si>
    <t>RN25/182</t>
  </si>
  <si>
    <t>500533</t>
  </si>
  <si>
    <t>Refundácia nákladov člena realizačného tímu na WKF K1 PL Rabat - 29.5.-1.6.2025 - stravné a cestovné náhrady</t>
  </si>
  <si>
    <t>FD-25256</t>
  </si>
  <si>
    <t>70250166</t>
  </si>
  <si>
    <t>Poplatok za doručovateľský servis - 6/2025</t>
  </si>
  <si>
    <t>FD-25245</t>
  </si>
  <si>
    <t>1481836819</t>
  </si>
  <si>
    <t>Telekomunikačné služby 0948439515, 0948151880, 0948123103 1.6.-31.6.2025</t>
  </si>
  <si>
    <t>FD-25251</t>
  </si>
  <si>
    <t>2025013</t>
  </si>
  <si>
    <t>Spracovanie účtovej evidencie 06/2025</t>
  </si>
  <si>
    <t>FD-25252</t>
  </si>
  <si>
    <t>2025014</t>
  </si>
  <si>
    <t>Spracovanie ekonomickej agendy reprezentácie a TOP tímu 06/2025</t>
  </si>
  <si>
    <t>c - zabezpečenie a rozvoj športu karate zdravotne postihnutých športovcov</t>
  </si>
  <si>
    <t>RN25/226</t>
  </si>
  <si>
    <t>23092025</t>
  </si>
  <si>
    <t>Stanislava Bytčanek</t>
  </si>
  <si>
    <t>RN25/220</t>
  </si>
  <si>
    <t>2092025</t>
  </si>
  <si>
    <t>Lucia Vlková</t>
  </si>
  <si>
    <t>RN25/166</t>
  </si>
  <si>
    <t>19062025</t>
  </si>
  <si>
    <t>Refundácia nákladov spojených s organizáciu turnaja mládeže Memoriál osobností žiarskeho karate - medaily (321 ks)</t>
  </si>
  <si>
    <t>36618357</t>
  </si>
  <si>
    <t>Mestský športový klub Žiar nad Hronom, spol. s.r.o.</t>
  </si>
  <si>
    <t>RN25/183</t>
  </si>
  <si>
    <t>20062025</t>
  </si>
  <si>
    <t>30813620</t>
  </si>
  <si>
    <t>d - Bakoš Suchánková Ingrida</t>
  </si>
  <si>
    <t>RN25/294</t>
  </si>
  <si>
    <t>104342</t>
  </si>
  <si>
    <t>Refundácia nákladov člena TOP Tímu - Kondičná príprava od 1.1. do 30.6.2025</t>
  </si>
  <si>
    <t>Ingrida Bakos Suchánková</t>
  </si>
  <si>
    <t>Organizácia podujatia                                                   
názov podujatia : Sústredenie reprezentácie senior a U14
miesto konania: Sport Resort Slovenka, Moštenica
termín (od-do):  16.-15.6.2025
počet aktívnych účastníkov: 61</t>
  </si>
  <si>
    <t>FD-25222</t>
  </si>
  <si>
    <t>202506009</t>
  </si>
  <si>
    <t>Výkon činnosti športového odborníka  - sústredenie reprezentácie - SRS Moštenica 13.-15.6.2025</t>
  </si>
  <si>
    <t>FD-25223</t>
  </si>
  <si>
    <t>78202511</t>
  </si>
  <si>
    <t>Mgr. Kristína Macková, PhD.</t>
  </si>
  <si>
    <t>FD-25224</t>
  </si>
  <si>
    <t>202518</t>
  </si>
  <si>
    <t>56105142</t>
  </si>
  <si>
    <t>Peter Tuleja</t>
  </si>
  <si>
    <t>FD-25215</t>
  </si>
  <si>
    <t>2025005</t>
  </si>
  <si>
    <t>41676289</t>
  </si>
  <si>
    <t>Ján Kalčok</t>
  </si>
  <si>
    <t>FD-25326</t>
  </si>
  <si>
    <t>62025</t>
  </si>
  <si>
    <t>VV25/014</t>
  </si>
  <si>
    <t>07200</t>
  </si>
  <si>
    <t>Tankovanie  (AdBlue 16,27 l) BT984CU 13.-15.6.2025 Sústredenie reprezentácie, zasadnutie VV SZK, Konferencia SZK</t>
  </si>
  <si>
    <t>07191</t>
  </si>
  <si>
    <t>Tankovanie  (diesel 73,76 l) BT984CU 13.-15.6.2025 Sústredenie reprezentácie, zasadnutie VV SZK, Konferencia SZK</t>
  </si>
  <si>
    <t>FD-25220</t>
  </si>
  <si>
    <t>2025107</t>
  </si>
  <si>
    <t>Ubytovanie s plnou penziou + regenerácia pre 95 pax na sústredení reprezentácie seniorov a U14, 13.-15.6.2025, SRS Moštenica</t>
  </si>
  <si>
    <t>Pracovná cesta
Názov: WKF K YL POREČ 2025
Termín: 25.6.-1.7.2025
Miesto - mesto a štát: Poreč, Chorvátskoo Spôsob dopravy: auto</t>
  </si>
  <si>
    <t>OZ25/037</t>
  </si>
  <si>
    <t>27042025</t>
  </si>
  <si>
    <t>Štartovné za 7 pax na WKF K1 YL POREČ 2025</t>
  </si>
  <si>
    <t>World Karate Federation</t>
  </si>
  <si>
    <t>FD-25236</t>
  </si>
  <si>
    <t>9775379979</t>
  </si>
  <si>
    <t>Nákup digitálnych stopiek (1 ks)</t>
  </si>
  <si>
    <t>28218434</t>
  </si>
  <si>
    <t>Conrad Elektronic Česká republika, s.r.o.</t>
  </si>
  <si>
    <t>FD-25206</t>
  </si>
  <si>
    <t>50250319</t>
  </si>
  <si>
    <t>Prenájom kancelárie 7/2025</t>
  </si>
  <si>
    <t>FD-25205</t>
  </si>
  <si>
    <t>50250320</t>
  </si>
  <si>
    <t>Prenájom kancelárie -služby, energie, prevádzka 7/2025</t>
  </si>
  <si>
    <t>RN25/170</t>
  </si>
  <si>
    <t>02072025</t>
  </si>
  <si>
    <t xml:space="preserve">Refundácia nákladov reprezentantov a členov realiz. tímu  počas WKF K1 YL Poreč  - Ubytovanie,  transfery, diéty, poistenie </t>
  </si>
  <si>
    <t>RN25/185</t>
  </si>
  <si>
    <t>104274</t>
  </si>
  <si>
    <t>Refundácia nákladov reprezentanta počas WKF K1 YL Poreč  - Ubytovanie a stravné náhrady 25.-29.6.2025</t>
  </si>
  <si>
    <t>RN25/241</t>
  </si>
  <si>
    <t>500535</t>
  </si>
  <si>
    <t>RN25/189</t>
  </si>
  <si>
    <t>104273</t>
  </si>
  <si>
    <t>Refundácia nákladov reprezentanta počas WKF K1 YL Poreč  - Ubytovanie, štartovné, stravné a cestovné náhrady 26.-29.6.2025</t>
  </si>
  <si>
    <t>Jessica Gášparová</t>
  </si>
  <si>
    <t>RN25/199</t>
  </si>
  <si>
    <t>104276</t>
  </si>
  <si>
    <t>Refundácia nákladov reprezentanta počas WKF K1 YL Poreč  - Ubytovanie a cestovné náhrady 26.-29.6.2025</t>
  </si>
  <si>
    <t>Natália Ševčíková</t>
  </si>
  <si>
    <t>RN25/206</t>
  </si>
  <si>
    <t>104275</t>
  </si>
  <si>
    <t>Refundácia nákladov reprezentanta počas WKF K1 YL Poreč  - Ubytovanie, štartovné poplatky 26.-29.6.2025</t>
  </si>
  <si>
    <t>Dominik Senko</t>
  </si>
  <si>
    <t>RN25/216</t>
  </si>
  <si>
    <t>500560</t>
  </si>
  <si>
    <t>Refundácia nákladov členov realiz. tímu  počas WKF K1 YL Poreč  - stravné náhrady 25.-30.6.2025</t>
  </si>
  <si>
    <t>Eva Radúchová</t>
  </si>
  <si>
    <t>RN25/217</t>
  </si>
  <si>
    <t>500559</t>
  </si>
  <si>
    <t>Mzdy zamestnancov 2025/06 - 6 osôb</t>
  </si>
  <si>
    <t>3x HPP, 3x Dohoda</t>
  </si>
  <si>
    <t>Mzdy zamestnancov 2025/06 - 7 osôb</t>
  </si>
  <si>
    <t>5x HPP, 2x Dohoda</t>
  </si>
  <si>
    <t xml:space="preserve">Zdravotné poistenie Mzdy 2025/06 </t>
  </si>
  <si>
    <t>36284831</t>
  </si>
  <si>
    <t>UNION zdravotná poisťovňa, a.s.</t>
  </si>
  <si>
    <t>Zdravotné poistenie Mzdy 2025/06</t>
  </si>
  <si>
    <t>35942479</t>
  </si>
  <si>
    <t>DÔVERA zdravotná poisťovňa, a.s.</t>
  </si>
  <si>
    <t>35937874</t>
  </si>
  <si>
    <t>Všeobecná zdravotná poisťovňa, a.s.</t>
  </si>
  <si>
    <t>Socialné poistenie Mzdy 2025/06 - DVP</t>
  </si>
  <si>
    <t>30807484</t>
  </si>
  <si>
    <t>Sociálna poisťovňa</t>
  </si>
  <si>
    <t>Socialné poistenie Mzdy 2025/06 - 6 osôb</t>
  </si>
  <si>
    <t>Socialné poistenie Mzdy 2025/06 - 7 osôb</t>
  </si>
  <si>
    <t>Daň z príjmov Mzdy 2025/06 - 6 osôb</t>
  </si>
  <si>
    <t>Daň z príjmov Mzdy 2025/06 - 7 osôb</t>
  </si>
  <si>
    <t>FD-25267</t>
  </si>
  <si>
    <t>70250198</t>
  </si>
  <si>
    <t>Poplatok za doručovateľský servis - 7/2025</t>
  </si>
  <si>
    <t>SK25/013</t>
  </si>
  <si>
    <t>3325062507</t>
  </si>
  <si>
    <t>Nájomné sklad + garáž 7/2025</t>
  </si>
  <si>
    <t>35718030</t>
  </si>
  <si>
    <t>HYDRONIKA NOVA a.s.</t>
  </si>
  <si>
    <t>SK25/014</t>
  </si>
  <si>
    <t>3325073907</t>
  </si>
  <si>
    <t>FD-25258</t>
  </si>
  <si>
    <t>8372541002</t>
  </si>
  <si>
    <t>Telekomunikačné služby / Internet  15.6.-14.7.2025</t>
  </si>
  <si>
    <t>35763469</t>
  </si>
  <si>
    <t>FD-25257</t>
  </si>
  <si>
    <t>8372541057</t>
  </si>
  <si>
    <t>Telekomunikačné služby 0910694748 15.6.-14.7.2025</t>
  </si>
  <si>
    <t>FD-25259</t>
  </si>
  <si>
    <t>8372681107</t>
  </si>
  <si>
    <t>Telekomunikačné služby 0903692095 22.6. - 21.7.2025</t>
  </si>
  <si>
    <t>FD-25266</t>
  </si>
  <si>
    <t>1541942892</t>
  </si>
  <si>
    <t>Telekomunikačné služby 0948439515, 0948151880, 0948123103 1.7.-31.7.2025</t>
  </si>
  <si>
    <t>FD-25250</t>
  </si>
  <si>
    <t>Mesačný poplatok Zoom 7/2025</t>
  </si>
  <si>
    <t>Zoom Video Communications Inc.</t>
  </si>
  <si>
    <t>FD-25247</t>
  </si>
  <si>
    <t>12025094</t>
  </si>
  <si>
    <t>Nákup reprezentačného oblečenia</t>
  </si>
  <si>
    <t>44190166</t>
  </si>
  <si>
    <t>FD-25248</t>
  </si>
  <si>
    <t>202503662</t>
  </si>
  <si>
    <t xml:space="preserve">Nákup kancelárskych potrieb </t>
  </si>
  <si>
    <t>35843136</t>
  </si>
  <si>
    <t>OfficeLand, s.r.o.</t>
  </si>
  <si>
    <t>FD-25279</t>
  </si>
  <si>
    <t>2025016</t>
  </si>
  <si>
    <t>Spracovanie účtovej evidencie 07/2025</t>
  </si>
  <si>
    <t>FD-25280</t>
  </si>
  <si>
    <t>Spracovanie ekonomickej agendy reprezentácie a TOP tímu 07/2025</t>
  </si>
  <si>
    <t>RN25/314</t>
  </si>
  <si>
    <t>104384</t>
  </si>
  <si>
    <t>Refundácia nákladov člena TOP Tímu - Regenerácia, príspevok na sústredenie, doplnky výživy, cestovné náhrady</t>
  </si>
  <si>
    <t>Pracovná cesta 
Názov: Tréningové sústredenie výberu reprezentácie
Termín:29.6.-6.7.2025
Miesto - mesto a štát: Crikvenica, Chorvátsko
Spôsob dopravy: auto
Počet všetkých osôb na pracovnej ceste 10
z toho:
- športovci (+ navádzači): 12
- tréneri + rozhodcovia + vedúci výpravy + administratívni pracovníci + lekár + fyzioterapeut + masér + ): 2
- ostatné osoby (napr. sponzori, hostia): 3</t>
  </si>
  <si>
    <t>FD-25227</t>
  </si>
  <si>
    <t>2025700000202</t>
  </si>
  <si>
    <t>Prenájom tréningovej miestnosti v hoteli Marina pre 10 pax počas tréningového sústredenia reprezentácie 29.6 - 6.7.2025 - zálohová FA</t>
  </si>
  <si>
    <t>76139667535</t>
  </si>
  <si>
    <t>ELEZ d.o.o.</t>
  </si>
  <si>
    <t>FD-25243</t>
  </si>
  <si>
    <t>1666-700-10</t>
  </si>
  <si>
    <t>Prenájom tréningovej miestnosti v hoteli Marina pre 10 pax počas tréningového sústredenia reprezentácie 29.6 - 6.7.2025 - vyúčtovacia FA</t>
  </si>
  <si>
    <t>OZ25/054</t>
  </si>
  <si>
    <t>6804182563</t>
  </si>
  <si>
    <t>Cestovné poistenie pre realizačný tím 2 pax počas tréningového sústredenia reprezentácie 29.6 - 6.7.2025, Crikvenica</t>
  </si>
  <si>
    <t>OZ25/055</t>
  </si>
  <si>
    <t>6804176045</t>
  </si>
  <si>
    <t>Cestovné poistenie pre reprezentáciu 8 pax počas tréningového sústredenia reprezentácie 29.6 - 6.7.2025, Crikvenica</t>
  </si>
  <si>
    <t>VV25/022</t>
  </si>
  <si>
    <t>18025310200488</t>
  </si>
  <si>
    <t>Mýtne poplatky na trase BA - Crikvenica počas  počas tréningového sústredenia reprezentácie 29.6.2025, Crikvenica</t>
  </si>
  <si>
    <t>BINA ISTRA</t>
  </si>
  <si>
    <t>17925161101379</t>
  </si>
  <si>
    <t>Mýtne poplatky na trase BA - Crikvenica počas  počas tréningového sústredenia reprezentácie 28.6.2025, Crikvenica</t>
  </si>
  <si>
    <t>VV25/029</t>
  </si>
  <si>
    <t>2025070618006122751372</t>
  </si>
  <si>
    <t>Mýtne poplatky na trase Crikvenica - BA počas  počas tréningového sústredenia reprezentácie 6.7..2025, Crikvenica</t>
  </si>
  <si>
    <t>Hrvatske autoceste</t>
  </si>
  <si>
    <t>1620658140</t>
  </si>
  <si>
    <t>AZM - Autocesta Zagreb-Macelj, d.o.o.</t>
  </si>
  <si>
    <t>Pracovná cesta
Názov: 4. Punok International sparring Camp
Termín:27.7.-2.8.2025
Miesto - mesto a štát: Sport Resort Slovenka, Moštenica</t>
  </si>
  <si>
    <t>FD-25263</t>
  </si>
  <si>
    <t>2025181</t>
  </si>
  <si>
    <t>Ubytovanie s plnou penziou pre 15 pax na medzinárodnom sústredení reprezentácie seniorov a U14, 13.-15.6.2025, SRS Moštenica</t>
  </si>
  <si>
    <t>Mzdy zamestnancov 2025/07 - 5 osôb</t>
  </si>
  <si>
    <t>3x HPP, 2x Dohoda</t>
  </si>
  <si>
    <t>Mzdy zamestnancov 2025/07 - 7 osôb</t>
  </si>
  <si>
    <t>Mzdy zamestnancov 2025/07 - DVP 7 osôb</t>
  </si>
  <si>
    <t>7x Dohoda</t>
  </si>
  <si>
    <t>Socialné poistenie Mzdy 2025/07 - 7 osôb</t>
  </si>
  <si>
    <t>Socialné poistenie Mzdy 2025/07 - 5 osôb</t>
  </si>
  <si>
    <t>Socialné poistenie Mzdy 2025/07 - DVP 7 osôb</t>
  </si>
  <si>
    <t>Daň z príjmov Mzdy 2025/07 - 7 osôb</t>
  </si>
  <si>
    <t>Daň z príjmov Mzdy 2025/07 - DVP 7 osôb</t>
  </si>
  <si>
    <t xml:space="preserve">Daň z príjmov Mzdy 2025/07 - 5 osôb </t>
  </si>
  <si>
    <t xml:space="preserve">Zdravotné poistenie Mzdy 2025/07 </t>
  </si>
  <si>
    <t>Zdravotné poistenie Mzdy 2025/07</t>
  </si>
  <si>
    <t>VV25/032</t>
  </si>
  <si>
    <t>Poštovné</t>
  </si>
  <si>
    <t>36631124</t>
  </si>
  <si>
    <t>VUB0070066</t>
  </si>
  <si>
    <t xml:space="preserve">Bankový poplatok </t>
  </si>
  <si>
    <t>31320155</t>
  </si>
  <si>
    <t>VÚB, a.s.</t>
  </si>
  <si>
    <t>VUB0070067</t>
  </si>
  <si>
    <t>FD-25241</t>
  </si>
  <si>
    <t>50250375</t>
  </si>
  <si>
    <t>Prenájom kancelárie 8/2025</t>
  </si>
  <si>
    <t>FD-25242</t>
  </si>
  <si>
    <t>50250376</t>
  </si>
  <si>
    <t>Prenájom kancelárie -služby, energie, prevádzka 8/2025</t>
  </si>
  <si>
    <t>FD-25308</t>
  </si>
  <si>
    <t>70250230</t>
  </si>
  <si>
    <t>Poplatok za doručovateľský servis - 8/2025</t>
  </si>
  <si>
    <t>SK25/015</t>
  </si>
  <si>
    <t>3325062508</t>
  </si>
  <si>
    <t>Nájomné sklad + garáž 8/2025</t>
  </si>
  <si>
    <t>SK25/016</t>
  </si>
  <si>
    <t>3325073908</t>
  </si>
  <si>
    <t>FD-25268</t>
  </si>
  <si>
    <t>8374160003</t>
  </si>
  <si>
    <t>Telekomunikačné služby / Internet  15.7.-14.8.2025</t>
  </si>
  <si>
    <t>FD-25269</t>
  </si>
  <si>
    <t>8374160065</t>
  </si>
  <si>
    <t>Telekomunikačné služby 0910694748 15.7.-14.8.2025</t>
  </si>
  <si>
    <t>FD-25271</t>
  </si>
  <si>
    <t>8374300937</t>
  </si>
  <si>
    <t>Telekomunikačné služby 0903692095 22.7. - 21.8.2025</t>
  </si>
  <si>
    <t>FD-25336</t>
  </si>
  <si>
    <t>1531911178</t>
  </si>
  <si>
    <t>Telekomunikačné služby 0948439515, 0948151880, 0948123103 1.8.-31.8.2025</t>
  </si>
  <si>
    <t>FD-25270</t>
  </si>
  <si>
    <t>317709770</t>
  </si>
  <si>
    <t>Mesačný poplatok Zoom 8/2025</t>
  </si>
  <si>
    <t>VV25/035</t>
  </si>
  <si>
    <t>5082025</t>
  </si>
  <si>
    <t>Ubytovanie s plnou penziou pre 1 pax - Kristína Macková - na Svetových hrách, Chengdu 5.8.-10.8.2025, Čína</t>
  </si>
  <si>
    <t>World Games Chengdu</t>
  </si>
  <si>
    <t>FD-25310</t>
  </si>
  <si>
    <t>2025018</t>
  </si>
  <si>
    <t>FD-25311</t>
  </si>
  <si>
    <t>2025019</t>
  </si>
  <si>
    <t>Spracovanie ekonomickej agendy reprezentácie a TOP trímu 06/2025</t>
  </si>
  <si>
    <t>FD-25276</t>
  </si>
  <si>
    <t>78202512</t>
  </si>
  <si>
    <t>Výkon činnosti športového odborníka  - WORLD GAMES 2025 (4.-11.8.2025)</t>
  </si>
  <si>
    <t>RN25/293</t>
  </si>
  <si>
    <t>104340</t>
  </si>
  <si>
    <t>Refundácia nákladov člena TOP Tímu - tréningový pobyt Terchová (10.-17.8.2025)</t>
  </si>
  <si>
    <t>RN25/313</t>
  </si>
  <si>
    <t>104385</t>
  </si>
  <si>
    <t>Refundácia nákladov člena TOP Tímu - Regenerácia, príspevok na sústredenia, regenerácia</t>
  </si>
  <si>
    <t>RN25/219</t>
  </si>
  <si>
    <t>30082025</t>
  </si>
  <si>
    <t>Refundácia nákladov na prípravu reprezentantov a talentovanej mládeže klubu počas letného sústredenia - ubytovanie s FB pre členov klubu (10 pax)</t>
  </si>
  <si>
    <t xml:space="preserve"> 55091083</t>
  </si>
  <si>
    <t>VÝCHODOSLOVENSKÝ ZVÄZ KARATE, o. z.</t>
  </si>
  <si>
    <t>RN25/212</t>
  </si>
  <si>
    <t>29092025</t>
  </si>
  <si>
    <t>Refundácia nákladov na prípravu karatistov klubu a karatistov v projekte "JUNIORKO" počas letného sústredenia - ubytovanie s FB pre členov klubu (10 pax) 17.-23.8.2025</t>
  </si>
  <si>
    <t>RN25/232</t>
  </si>
  <si>
    <t>01102025</t>
  </si>
  <si>
    <t>Refundácia nákladov na prípravu reprezentantov a talentovanej mládeže klubu počas letného sústredenia - ubytovanie s FB pre členov klubu (5 pax) 10.-16.8.2025 Drienica</t>
  </si>
  <si>
    <t>KARATE KLUB KRETOVIČ KOŠICE, o.z.</t>
  </si>
  <si>
    <t>RN25/196</t>
  </si>
  <si>
    <t>03092025</t>
  </si>
  <si>
    <t>Refundácia nákladov na prípravu reprezentantov a talentovanej mládeže klubu počas letného sústredenia v Sport Resort Slovenka - Ubytovanie 16.-22.8.2025</t>
  </si>
  <si>
    <t>36110124</t>
  </si>
  <si>
    <t>ŠK karate Kachi Nitra</t>
  </si>
  <si>
    <t>RN25/235</t>
  </si>
  <si>
    <t>02102025</t>
  </si>
  <si>
    <t>Refundácia nákladov na prípravu reprezentantov a talentovanej mládeže klubu počas letného sústredenia - ubytovanie s FB pre členov klubu (3 pax) 15.-17.8.2025 Hotel Lesanka</t>
  </si>
  <si>
    <t>35547561</t>
  </si>
  <si>
    <t>Karate Klub Union Košice</t>
  </si>
  <si>
    <t>RN25/174</t>
  </si>
  <si>
    <t>19082025</t>
  </si>
  <si>
    <t>Refundácia nákladov na prípravu reprezentantov a talentovanej mládeže klubu počas letného sústredenia 3.-9.8.2025 v Sport Resort Slovenka, Moštenica - ubytovanie pre 4 pax</t>
  </si>
  <si>
    <t>ŠPORTOVÁ ŚKOLA KARATE BRATISLAVA</t>
  </si>
  <si>
    <t>RN25/186</t>
  </si>
  <si>
    <t>27072025</t>
  </si>
  <si>
    <t>Refundácia nákladov na prípravu reprezentantov a talentovanej mládeže klubu počas letného sústredenia - 27.7.-2.8.2025 - Ubytovanie v Tesároch</t>
  </si>
  <si>
    <t>36062022</t>
  </si>
  <si>
    <t>Športová škola karate, o.z.</t>
  </si>
  <si>
    <t>RN25/190</t>
  </si>
  <si>
    <t>26082025</t>
  </si>
  <si>
    <t>Refundácia nákladov na prípravu reprezentantov a talentovanej mládeže klubu počas letného sústredenia - ubytovanie s FB pre trénerov klubu (11 pax) 20.-26.7.2025 SRS, Moštenica</t>
  </si>
  <si>
    <t>ŠK Centrum mládeže karate Banská bystrica o.z.</t>
  </si>
  <si>
    <t>RN25/193</t>
  </si>
  <si>
    <t>Refundácia nákladov na prípravu reprezentantov a talentovanej mládeže klubu počas letného sústredenia - ubytovanie s FB 10.-17.8.2024 v RS Tesáre</t>
  </si>
  <si>
    <t>42445680</t>
  </si>
  <si>
    <t>Karate klub ZOKU</t>
  </si>
  <si>
    <t>RN25/195</t>
  </si>
  <si>
    <t>02092025</t>
  </si>
  <si>
    <t>RN25/209</t>
  </si>
  <si>
    <t>22092025</t>
  </si>
  <si>
    <t>Refundácia nákladov na prípravu reprezentantov a talentovanej mládeže klubu počas letného sústredenia 11.-15.8.2025 - Ubytovanie</t>
  </si>
  <si>
    <t>42208661</t>
  </si>
  <si>
    <t>Karate klub TRIUMPH ŠURANY, o.z.</t>
  </si>
  <si>
    <t>RN25/203</t>
  </si>
  <si>
    <t>08092025</t>
  </si>
  <si>
    <t>Refundácia nákladov na prípravu reprezentantov a talentovanej mládeže klubu počas letného sústredenia - ubytovanie pre 37 členov klubu 14.-19.7.2025 v GO Kľačno</t>
  </si>
  <si>
    <t>KARATE KLUB DRAP PARTIZÁNSKE, o.z.</t>
  </si>
  <si>
    <t>RN25/191</t>
  </si>
  <si>
    <t>04092025</t>
  </si>
  <si>
    <t>Refundácia nákladov na prípravu reprezentantov a talentovanej mládeže klubu počas letného sústredenia - ubytovanie 10.-16.8.2025 v Terchovej</t>
  </si>
  <si>
    <t>KARATE KLUB ŽILINA, o.z.</t>
  </si>
  <si>
    <t>RN25/211</t>
  </si>
  <si>
    <t>26092025</t>
  </si>
  <si>
    <t>Refundácia nákladov na prípravu reprezentantov a talentovanej mládeže klubu počas letného sústredenia - prenájom telocvične od 18 do 24.8.2024</t>
  </si>
  <si>
    <t>30867011</t>
  </si>
  <si>
    <t>Karate Klub OSA, oz</t>
  </si>
  <si>
    <t>RN25/030</t>
  </si>
  <si>
    <t>Refundácia nákladov na prípravu reprezentantov a talentovanej mládeže klubu počas sústredení klubu (20.-22.6. a 11.-15.8.2025) - ubytovanie</t>
  </si>
  <si>
    <t>55327010</t>
  </si>
  <si>
    <t>KARATE KLUB CHIKARA Dunajská Lužná</t>
  </si>
  <si>
    <t>RN25/221</t>
  </si>
  <si>
    <t>5092025</t>
  </si>
  <si>
    <t>Refundácia nákladov na prípravu reprezentantov a talentovanej mládeže klubu počas letného sústredenia - 9.-16.8.2025 v Tesároch - ubytovanie pre 4 pax</t>
  </si>
  <si>
    <t>37960814</t>
  </si>
  <si>
    <t>RN25/208</t>
  </si>
  <si>
    <t>18092025</t>
  </si>
  <si>
    <t>Refundácia nákladov na prípravu reprezentantov a talentovanej mládeže klubu počas letného sústredenia - ubytovanie a strava od 10.-16.8.2025 v Čremošnom Hotel Bartoška</t>
  </si>
  <si>
    <t>Športový klub Real Trenčín, o.z.</t>
  </si>
  <si>
    <t>RN25/261</t>
  </si>
  <si>
    <t>27102025</t>
  </si>
  <si>
    <t>Refundácia nákladov na prípravu reprezentantov a talentovanej mládeže klubu počas letného sústredenia - ubytovanie a strava pre 19 pax v termíne 6.-11.7.2025 vo Vyšných Ružbachoch</t>
  </si>
  <si>
    <t>Športový klub mesta - karate klub Stará Ľubovňa o.z.</t>
  </si>
  <si>
    <t>RN25/204</t>
  </si>
  <si>
    <t>10092025</t>
  </si>
  <si>
    <t>Refundácia nákladov na prípravu reprezentantov a talentovanej mládeže klubu počas letného sústredenia - ubytovanie a strava pre 4 pax, 10.-17.8.2025 vo Vyšnej Slanej</t>
  </si>
  <si>
    <t>Karate klub IGLOW, o.z.</t>
  </si>
  <si>
    <t>RN25/194</t>
  </si>
  <si>
    <t>Refundácia nákladov na prípravu reprezentantov a talentovanej mládeže klubu počas letného sústredenia - ubytovanie a strava pre 2 pax 11.-17.8.2025v Brestovci</t>
  </si>
  <si>
    <t>42148651</t>
  </si>
  <si>
    <t>Seigokan</t>
  </si>
  <si>
    <t>RN25/234</t>
  </si>
  <si>
    <t>07102025</t>
  </si>
  <si>
    <t>Refundácia nákladov na prípravu reprezentantov a talentovanej mládeže klubu počas letného sústredenia - ubytovanie a strava pre 20 pax 21.-27.7.2025 v Zlatníckej doline pri Skalici</t>
  </si>
  <si>
    <t>17642639</t>
  </si>
  <si>
    <t>TJ Strojár Malacky o.z.</t>
  </si>
  <si>
    <t>Organizácia podujatia                                                   
názov podujatia : Sústredenie U14 + kata tímy
miesto konania: Sport Resort Slovenka, Moštenica
termín (od-do):  22-25.8.2025</t>
  </si>
  <si>
    <t>FD-25297</t>
  </si>
  <si>
    <t>2025192</t>
  </si>
  <si>
    <t>Ubytovanie s plnou penziou pre 61 pax na sústredení výberu talentovanej mládeže U14, 22.-25.8.2025, SRS Moštenica</t>
  </si>
  <si>
    <t>RN25/192</t>
  </si>
  <si>
    <t>500552</t>
  </si>
  <si>
    <t>Refundácia nákladov člena realizačného tímu na sústredení výberu talentovanej mládeže 22.-25.8.2025 - cestovné náhrady</t>
  </si>
  <si>
    <t>Zuzana Schwartzová</t>
  </si>
  <si>
    <t>FD-25285</t>
  </si>
  <si>
    <t>1020250001</t>
  </si>
  <si>
    <t>Výkon činnosti športového odborníka  - Sústredenie talantovanej mládeže 22.-25.08.2025</t>
  </si>
  <si>
    <t>57133417</t>
  </si>
  <si>
    <t>FD-25287</t>
  </si>
  <si>
    <t>202521</t>
  </si>
  <si>
    <t>RN25/205</t>
  </si>
  <si>
    <t>500562</t>
  </si>
  <si>
    <t>FD-25282</t>
  </si>
  <si>
    <t>78202514</t>
  </si>
  <si>
    <t>FD-25330</t>
  </si>
  <si>
    <t>72025</t>
  </si>
  <si>
    <t>Organizácia podujatia                                                   
názov podujatia : Sústredenie reprezentácie 2025
miesto konania: Sport Resort Slovenka, Moštenica
termín (od-do):  25 - 29.8.2025</t>
  </si>
  <si>
    <t>FD-25300</t>
  </si>
  <si>
    <t>32025067</t>
  </si>
  <si>
    <t>Testovanie reprezentácie SZK 98 pax počas sústredenia v Sport Resort Slovenka (23.8. a 27.8.2025)</t>
  </si>
  <si>
    <t>30853923</t>
  </si>
  <si>
    <t>Národné športové centrum</t>
  </si>
  <si>
    <t>FD-25289</t>
  </si>
  <si>
    <t>2025042</t>
  </si>
  <si>
    <t>Realizácia prednášky Antidopingovej agentúry SR - 1 hodina dňa 29.8.2025 počas Sústredenia reprezentácie kadet, junior, U21 a senior /lektor + cestovné náhrady</t>
  </si>
  <si>
    <t>50119231</t>
  </si>
  <si>
    <t>ANTIDOPINGOVÁ AGENTÚRA SLOVENSKEJ REPUBLIKY</t>
  </si>
  <si>
    <t>FD-25294</t>
  </si>
  <si>
    <t>2025193</t>
  </si>
  <si>
    <t>Ubytovanie s plnou penziou + regenerácia pre 102 pax na sústredení reprezentácie seniorov, U21, juniorov a kadetov, 25.-29.8.2025, SRS Moštenica</t>
  </si>
  <si>
    <t>FD-25295</t>
  </si>
  <si>
    <t>78202515</t>
  </si>
  <si>
    <t>Výkon činnosti športového odborníka  - Sústredenie repreznetácie 25.-29.8.2025</t>
  </si>
  <si>
    <t>RN25/242</t>
  </si>
  <si>
    <t>500597</t>
  </si>
  <si>
    <t>Refundácia nákladov člena realizačného tímu na sústredení výberu talentovanej mládeže a reprezentácie 29.8.2025 - cestovné náhrady</t>
  </si>
  <si>
    <t>RN25/243</t>
  </si>
  <si>
    <t>500596</t>
  </si>
  <si>
    <t>Refundácia nákladov člena realizačného tímu na sústredení výberu talentovanej mládeže a reprezentácie 22.8.2025 - cestovné náhrady</t>
  </si>
  <si>
    <t>Socialné poistenie Mzdy 2025/08 - 7 osôb</t>
  </si>
  <si>
    <t>Socialné poistenie Mzdy 2025/08 - 5 osôb</t>
  </si>
  <si>
    <t>Socialné poistenie Mzdy 2025/08 - DVP 7 osôb</t>
  </si>
  <si>
    <t>Mzdy zamestnancov 2025/08 - 5 osôb</t>
  </si>
  <si>
    <t>Mzdy zamestnancov 2025/08 - 7 osôb</t>
  </si>
  <si>
    <t>Mzdy zamestnancov 2025/08 - DVP 7 osôb</t>
  </si>
  <si>
    <t>Daň z príjmov Mzdy 2025/08 - 7 osôb</t>
  </si>
  <si>
    <t>Daň z príjmov Mzdy 2025/08 - DVP 7 osôb</t>
  </si>
  <si>
    <t>Daň z príjmov Mzdy 2025/08 - 5 osôb</t>
  </si>
  <si>
    <t xml:space="preserve">Zdravotné poistenie Mzdy 2025/08 </t>
  </si>
  <si>
    <t>VÚB0080058</t>
  </si>
  <si>
    <t>VÚB0080059</t>
  </si>
  <si>
    <t>FD-25260</t>
  </si>
  <si>
    <t>50250431</t>
  </si>
  <si>
    <t>Prenájom kancelárie 9/2025</t>
  </si>
  <si>
    <t>FD-25328</t>
  </si>
  <si>
    <t>50250432</t>
  </si>
  <si>
    <t>Prenájom kancelárie -služby, energie, prevádzka 9/2025</t>
  </si>
  <si>
    <t>FD-25374</t>
  </si>
  <si>
    <t>70250262</t>
  </si>
  <si>
    <t>Poplatok za doručovateľský servis - 9/2025</t>
  </si>
  <si>
    <t>SK25/017</t>
  </si>
  <si>
    <t>3325062509</t>
  </si>
  <si>
    <t>Nájomné sklad + garáž 9/2025</t>
  </si>
  <si>
    <t>FD-25306</t>
  </si>
  <si>
    <t>8375746821</t>
  </si>
  <si>
    <t>Telekomunikačné služby / Internet  15.8.-14.9.2025</t>
  </si>
  <si>
    <t>FD-25307</t>
  </si>
  <si>
    <t>8375746867</t>
  </si>
  <si>
    <t>Telekomunikačné služby 0910694748 15.8.-14.9.2025</t>
  </si>
  <si>
    <t>FD-25312</t>
  </si>
  <si>
    <t>8375889590</t>
  </si>
  <si>
    <t>Telekomunikačné služby 0903692095 22.8. - 21.9.2025</t>
  </si>
  <si>
    <t>FD-25348</t>
  </si>
  <si>
    <t>1331859112</t>
  </si>
  <si>
    <t>Telekomunikačné služby 0948439515, 0948151880, 0948123103 1.9.-31.9.2025</t>
  </si>
  <si>
    <t>FD-25309</t>
  </si>
  <si>
    <t>321814364</t>
  </si>
  <si>
    <t>Mesačný poplatok Zoom 9/2025</t>
  </si>
  <si>
    <t>FD-25357</t>
  </si>
  <si>
    <t>2025020</t>
  </si>
  <si>
    <t>Spracovanie účtovej evidencie 09/2025</t>
  </si>
  <si>
    <t>FD-25356</t>
  </si>
  <si>
    <t>2025021</t>
  </si>
  <si>
    <t>Spracovanie ekonomickej agendy reprezentácie a TOP trímu 09/2025</t>
  </si>
  <si>
    <t>FD-25299</t>
  </si>
  <si>
    <t>Nákup reprezentačných súprav (2ks)</t>
  </si>
  <si>
    <t>ATEX Sportwear SK, s.r.o.</t>
  </si>
  <si>
    <t>RN25/144</t>
  </si>
  <si>
    <t>104265</t>
  </si>
  <si>
    <t>Refundácia nákladov člena reprezentácie  - Športové oblečenie</t>
  </si>
  <si>
    <t>RN25/244</t>
  </si>
  <si>
    <t>104337</t>
  </si>
  <si>
    <t>Refundácia nákladov člena reprezentácie - 15.09.-19.09.2025 - doplnky výživy, cestovné</t>
  </si>
  <si>
    <t>Kvasnicová Nina</t>
  </si>
  <si>
    <t>RN25/246</t>
  </si>
  <si>
    <t>104338</t>
  </si>
  <si>
    <t>Refundácia nákladov člena reprezentácie  22.09.-25.09.2025 - doplnky a cestovné</t>
  </si>
  <si>
    <t>RN25/222</t>
  </si>
  <si>
    <t>104293</t>
  </si>
  <si>
    <t>Refundácia nákladov člena reprezentácie - štartovné, Poistenie a stravné náhrady na medzinárodnom turnaji Budapest open (12.-14.9.2025)</t>
  </si>
  <si>
    <t>FD-25358</t>
  </si>
  <si>
    <t>202505335</t>
  </si>
  <si>
    <t>RN25/367</t>
  </si>
  <si>
    <t>10022026</t>
  </si>
  <si>
    <t>Refundácia nákladov PARA karate Lucia Vlková na international Para-karate cup 2025 - Salburg, Rakúsko 19.-21.9.2025</t>
  </si>
  <si>
    <t>RN25/296</t>
  </si>
  <si>
    <t>104352</t>
  </si>
  <si>
    <t>Refundácia nákladov člena TOP Tímu - Sústredenie v CRO a turnaj Budapest open (12.9. - 29.9.2025</t>
  </si>
  <si>
    <t xml:space="preserve">Pracovná cesta
Názov: WKF K1 SA SALZBURG 2025
Termín 4.-7.9.2025
Miesto - mesto a štát Salzburg, Rakúsko
Spôsob dopravy: Auto
</t>
  </si>
  <si>
    <t>OZ25/053</t>
  </si>
  <si>
    <t>Štartovné poplatky pre 5 pax (Gendeš, Jalowiczorová, Krivdová, Kvasnicová, Sečkár) na WKF K1 SA Salzburg 2025, 5.-7.9.2025</t>
  </si>
  <si>
    <t>Salzburger Karateverband</t>
  </si>
  <si>
    <t>RN25/227</t>
  </si>
  <si>
    <t>Refundácia nákladov členov realizačného tímu - 6 pax - ubytovanie počas WKF K1 SA Salzburg 2025 - 4.-7.9.2025 - Záloha</t>
  </si>
  <si>
    <t>500581</t>
  </si>
  <si>
    <t>Refundácia nákladov členov realizačného tímu - 6 pax - ubytovanie počas WKF K1 SA Salzburg 2025 - 4.-7.9.2025 - Vyúčtovanie zálohy + cestovné a stravné náhrady</t>
  </si>
  <si>
    <t>RN25/228</t>
  </si>
  <si>
    <t>500582</t>
  </si>
  <si>
    <t>Refundácia nákladov člena realizačného tímu počas WKF K1 SA Salzburg 2025 - 4.-7.9.2025 - stravné náhrady</t>
  </si>
  <si>
    <t>Imrich Bácskai</t>
  </si>
  <si>
    <t>RN25/223</t>
  </si>
  <si>
    <t>500577</t>
  </si>
  <si>
    <t>Refundácia nákladov člena realizačného tímu počas WKF K1 SA Salzburg 2025 - 4.-7.9.2025 - cestovné a stravné náhrady</t>
  </si>
  <si>
    <t>RN25/225</t>
  </si>
  <si>
    <t>500578</t>
  </si>
  <si>
    <t>RN25/224</t>
  </si>
  <si>
    <t>104290</t>
  </si>
  <si>
    <t>Refundácia nákladov člena reprezentácie počas WKF K1 SA Salzburg 2025 - 3.-7.9.2025 -štartovné, cestovné a stravné náhrady</t>
  </si>
  <si>
    <t>RN25/336</t>
  </si>
  <si>
    <t>500695</t>
  </si>
  <si>
    <t>RN25/245</t>
  </si>
  <si>
    <t>104286</t>
  </si>
  <si>
    <t>Refundácia nákladov člena reprezentácie počas WKF K1 SA Salzburg 2025 - 4.-7.9.2025 -ubytovanie, cestovné a stravné náhrady</t>
  </si>
  <si>
    <t>Anna Váczy</t>
  </si>
  <si>
    <t>FD-25302</t>
  </si>
  <si>
    <t>78202517</t>
  </si>
  <si>
    <t>Výkon činnosti športového odborníka  - Karate1 Series A  - Salzburg (4.-7.9.2025)</t>
  </si>
  <si>
    <t>RN25/231</t>
  </si>
  <si>
    <t>Refundácia nákladov členov repreznetácie a realiz. tímu počas WKF K1 SA Salzburg 2025 - 5.-7.9.2025 - stravné a cestovné náhrady</t>
  </si>
  <si>
    <t>RN25/200</t>
  </si>
  <si>
    <t>24092025</t>
  </si>
  <si>
    <t>Refundácia nákladov členov repreznetácie a realiz. tímu počas WKF K1 SA Salzburg 2025 - 4.-7.9.2025 - stravné a cestovné náhrady</t>
  </si>
  <si>
    <t>RN25/201</t>
  </si>
  <si>
    <t>500571</t>
  </si>
  <si>
    <t>Refundácia nákladov člena realiz. tímu počas WKF K1 SA Salzburg 2025 - 4.-7.9.2025 - stravné a cestovné náhrady</t>
  </si>
  <si>
    <t>RN25/202</t>
  </si>
  <si>
    <t>104287</t>
  </si>
  <si>
    <t>Refundácia nákladov člena reprezentácie počas WKF K1 SA Salzburg 2025 - 4.-7.9.2025 - poistenie, štartovné, stravné náhrady</t>
  </si>
  <si>
    <t>Dávid Gendeš</t>
  </si>
  <si>
    <t>Organizácia podujatia
názov podujatia: Slovenský pohár starších juniorov, juniorov, dorastencov a mladších dorastencov 2025 - 1. kolo
miesto konania: Košice
termín: 27.9.2025</t>
  </si>
  <si>
    <t>FD-25314</t>
  </si>
  <si>
    <t>250010</t>
  </si>
  <si>
    <t>Prípravná a organizačná činnosť pre Slovenský pohár starších juniorov, juniorov, dorastencov a mladších dorastencov 2025 - 1. kolo, Košice (27.9.2025)</t>
  </si>
  <si>
    <t>56201931</t>
  </si>
  <si>
    <t>RDC ACADEMY s.r.o.</t>
  </si>
  <si>
    <t>FD-25349</t>
  </si>
  <si>
    <t>3101250299</t>
  </si>
  <si>
    <t>Prenájom športovej haly pre Slovenský pohár starších juniorov, juniorov, dorastencov a mladších dorastencov 2025 - 1. kolo, Košice (27.9.2025)</t>
  </si>
  <si>
    <t>00691135</t>
  </si>
  <si>
    <t>MESTO Košice</t>
  </si>
  <si>
    <t>FD-25342</t>
  </si>
  <si>
    <t>1250013</t>
  </si>
  <si>
    <t xml:space="preserve">Refundácia nákladov spojených s organizáciou a zabezpečením turnaja Slovenský pohár starších juniorov, juniorov, dorastencov a mladších dorastencov 2025 - 1. kolo, Košice (27.9.2025) prenájom inventáru </t>
  </si>
  <si>
    <t>689271</t>
  </si>
  <si>
    <t>FD-25341</t>
  </si>
  <si>
    <t>1250012</t>
  </si>
  <si>
    <t>Refundácia nákladov spojených s organizáciou a zabezpečením turnaja Slovenský pohár starších juniorov, juniorov, dorastencov a mladších dorastencov 2025 - 1. kolo, Košice (27.9.2025) ozvučenie</t>
  </si>
  <si>
    <t>FD-25334</t>
  </si>
  <si>
    <t>2510001718</t>
  </si>
  <si>
    <t>Ubytovanie realizačný tím a organizačný výbor (10 pax) počas Slovenského pohára starších juniorov, juniorov, dorastencov a mladších dorastencov 2025 - 1. kolo, Košice (26.-27.9.2025)</t>
  </si>
  <si>
    <t>31706631</t>
  </si>
  <si>
    <t>Interhouse Košice, a.s.</t>
  </si>
  <si>
    <t>OZ25/102A</t>
  </si>
  <si>
    <t>10102025</t>
  </si>
  <si>
    <t>Refundácia cestovných nákladov počas Slovenského pohára starších juniorov, juniorov, dorastencov a mladších dorastencov 2025 - 1. kolo, Košice (27.9.2025)</t>
  </si>
  <si>
    <t>RN25/249</t>
  </si>
  <si>
    <t>500586</t>
  </si>
  <si>
    <t>VV25/048</t>
  </si>
  <si>
    <t>Výkon športového odborníka - Príprava súťaže a činnosť priamo na súťaži (ŠTK) na SP U14, kadet, junior, U21 1. kolo Košice 27.09.2025</t>
  </si>
  <si>
    <t>40391639</t>
  </si>
  <si>
    <t>Mgr. Ľubomír Striežovský</t>
  </si>
  <si>
    <t>FS25/030</t>
  </si>
  <si>
    <t>27092025</t>
  </si>
  <si>
    <t>Výkon športového odborníka - rozhodcu na SP U14, kadet, junior, U21 1. kolo Košice 27.09.2025</t>
  </si>
  <si>
    <t>57106371</t>
  </si>
  <si>
    <t>FS25/001</t>
  </si>
  <si>
    <t>57125163</t>
  </si>
  <si>
    <t>Kristína Bruňanská</t>
  </si>
  <si>
    <t>FS25/002</t>
  </si>
  <si>
    <t>33345091</t>
  </si>
  <si>
    <t>Ing. Jozef Cisarik</t>
  </si>
  <si>
    <t>FS25/003</t>
  </si>
  <si>
    <t>57173893</t>
  </si>
  <si>
    <t>Ing.Ondrej Cítenyi</t>
  </si>
  <si>
    <t>FS25/004</t>
  </si>
  <si>
    <t>57142106</t>
  </si>
  <si>
    <t>Peter Cséfalvay</t>
  </si>
  <si>
    <t>FS25/005</t>
  </si>
  <si>
    <t>57142939</t>
  </si>
  <si>
    <t>Ing. Jozef Cseri</t>
  </si>
  <si>
    <t>FS25/006</t>
  </si>
  <si>
    <t>57145288</t>
  </si>
  <si>
    <t>Bibiana Černáková</t>
  </si>
  <si>
    <t>FS25/007</t>
  </si>
  <si>
    <t>57149691</t>
  </si>
  <si>
    <t>Ing. Matej Čuchran</t>
  </si>
  <si>
    <t>FS25/008</t>
  </si>
  <si>
    <t>57069085</t>
  </si>
  <si>
    <t>Benjamín Gruber</t>
  </si>
  <si>
    <t>FS25/009</t>
  </si>
  <si>
    <t>57200904</t>
  </si>
  <si>
    <t>Vivien Herditzka</t>
  </si>
  <si>
    <t>FS25/010</t>
  </si>
  <si>
    <t>57182914</t>
  </si>
  <si>
    <t>FS25/011</t>
  </si>
  <si>
    <t>57043922</t>
  </si>
  <si>
    <t>Vojtech Jankó</t>
  </si>
  <si>
    <t>FS25/012</t>
  </si>
  <si>
    <t>57143196</t>
  </si>
  <si>
    <t>Amália Anna Jaššová</t>
  </si>
  <si>
    <t>FS25/013</t>
  </si>
  <si>
    <t>57050121</t>
  </si>
  <si>
    <t>Viktor Karabín</t>
  </si>
  <si>
    <t>FS25/014</t>
  </si>
  <si>
    <t>57164088</t>
  </si>
  <si>
    <t>Ivana Kostúrová</t>
  </si>
  <si>
    <t>FS25/015</t>
  </si>
  <si>
    <t>57166293</t>
  </si>
  <si>
    <t>FS25/016</t>
  </si>
  <si>
    <t>57184305</t>
  </si>
  <si>
    <t>Alexandra Krempaská</t>
  </si>
  <si>
    <t>FS25/017</t>
  </si>
  <si>
    <t>57150893</t>
  </si>
  <si>
    <t>Ing. Imrich Bácskai</t>
  </si>
  <si>
    <t>FS25/018</t>
  </si>
  <si>
    <t>57198781</t>
  </si>
  <si>
    <t>Peter Kretovič</t>
  </si>
  <si>
    <t>FS25/019</t>
  </si>
  <si>
    <t>57135452</t>
  </si>
  <si>
    <t>Katarína Langová</t>
  </si>
  <si>
    <t>FS25/020</t>
  </si>
  <si>
    <t>57165661</t>
  </si>
  <si>
    <t>Marcela Langová</t>
  </si>
  <si>
    <t>FS25/021</t>
  </si>
  <si>
    <t>57155348</t>
  </si>
  <si>
    <t>Laura Líšková</t>
  </si>
  <si>
    <t>FS25/022</t>
  </si>
  <si>
    <t>57154163</t>
  </si>
  <si>
    <t>Ing. Martin Murcko</t>
  </si>
  <si>
    <t>FS25/023</t>
  </si>
  <si>
    <t>57128316</t>
  </si>
  <si>
    <t>Monika Nováková</t>
  </si>
  <si>
    <t>FS25/024</t>
  </si>
  <si>
    <t>57190861</t>
  </si>
  <si>
    <t>Serhii Pohuliaiev</t>
  </si>
  <si>
    <t>FS25/025</t>
  </si>
  <si>
    <t>57171033</t>
  </si>
  <si>
    <t>Oliver Sabol</t>
  </si>
  <si>
    <t>FS25/026</t>
  </si>
  <si>
    <t>43248039</t>
  </si>
  <si>
    <t>Peter Schuster</t>
  </si>
  <si>
    <t>FS25/027</t>
  </si>
  <si>
    <t>57077258</t>
  </si>
  <si>
    <t>Viktória Snopková</t>
  </si>
  <si>
    <t>FS25/028</t>
  </si>
  <si>
    <t>57110247</t>
  </si>
  <si>
    <t>Kristián Szabó</t>
  </si>
  <si>
    <t>FS25/029</t>
  </si>
  <si>
    <t>57188084</t>
  </si>
  <si>
    <t>Kristína Šimčíková</t>
  </si>
  <si>
    <t>FS25/031</t>
  </si>
  <si>
    <t>37078151</t>
  </si>
  <si>
    <t>Ing. PhDr. Dagmar Tóthová Skačanová</t>
  </si>
  <si>
    <t>FS25/032</t>
  </si>
  <si>
    <t>FS25/033</t>
  </si>
  <si>
    <t>57166919</t>
  </si>
  <si>
    <t>FS25/034</t>
  </si>
  <si>
    <t>57077096</t>
  </si>
  <si>
    <t>Daniel Vysopal</t>
  </si>
  <si>
    <t>FS25/035</t>
  </si>
  <si>
    <t>57228353</t>
  </si>
  <si>
    <t>Ing. Peter Bozogáň</t>
  </si>
  <si>
    <t>FS25/036</t>
  </si>
  <si>
    <t>57218919</t>
  </si>
  <si>
    <t>FS25/038</t>
  </si>
  <si>
    <t>2709202530</t>
  </si>
  <si>
    <t>FS25/039</t>
  </si>
  <si>
    <t>FS25/040</t>
  </si>
  <si>
    <t>FS25/041</t>
  </si>
  <si>
    <t>FS25/042</t>
  </si>
  <si>
    <t>FS25/049</t>
  </si>
  <si>
    <t>FS25/044</t>
  </si>
  <si>
    <t>FS25/045</t>
  </si>
  <si>
    <t>FS25/046</t>
  </si>
  <si>
    <t>FS25/047</t>
  </si>
  <si>
    <t>FS25/048</t>
  </si>
  <si>
    <t>FS25/043</t>
  </si>
  <si>
    <t>FS25/062</t>
  </si>
  <si>
    <t>FS25/063</t>
  </si>
  <si>
    <t>FS25/064</t>
  </si>
  <si>
    <t>FS25/065</t>
  </si>
  <si>
    <t>FS25/066</t>
  </si>
  <si>
    <t>FS25/073</t>
  </si>
  <si>
    <t>FS25/068</t>
  </si>
  <si>
    <t>FS25/069</t>
  </si>
  <si>
    <t>FS25/070</t>
  </si>
  <si>
    <t>FS25/071</t>
  </si>
  <si>
    <t>FS25/072</t>
  </si>
  <si>
    <t>FS25/067</t>
  </si>
  <si>
    <t>FS25/050</t>
  </si>
  <si>
    <t>FS25/051</t>
  </si>
  <si>
    <t>FS25/052</t>
  </si>
  <si>
    <t>FS25/053</t>
  </si>
  <si>
    <t>FS25/054</t>
  </si>
  <si>
    <t>FS25/061</t>
  </si>
  <si>
    <t>FS25/056</t>
  </si>
  <si>
    <t>FS25/057</t>
  </si>
  <si>
    <t>FS25/058</t>
  </si>
  <si>
    <t>FS25/059</t>
  </si>
  <si>
    <t>FS25/060</t>
  </si>
  <si>
    <t>FS25/055</t>
  </si>
  <si>
    <t>OZ25/097</t>
  </si>
  <si>
    <t>SP 1. kolo U14, Juniorov, U21 Košice - cestovné</t>
  </si>
  <si>
    <t>OZ25/094</t>
  </si>
  <si>
    <t>SP 1. kolo U14, Juniorov, U21 Košice - cestovné, ubytovanie</t>
  </si>
  <si>
    <t>OZ25/095</t>
  </si>
  <si>
    <t>OZ25/085</t>
  </si>
  <si>
    <t>OZ25/096</t>
  </si>
  <si>
    <t>OZ25/086</t>
  </si>
  <si>
    <t>OZ25/093</t>
  </si>
  <si>
    <t>OZ25/088</t>
  </si>
  <si>
    <t>OZ25/089</t>
  </si>
  <si>
    <t>OZ25/090</t>
  </si>
  <si>
    <t>OZ25/091</t>
  </si>
  <si>
    <t>OZ25/092</t>
  </si>
  <si>
    <t>OZ25/087</t>
  </si>
  <si>
    <t>OZ25/073</t>
  </si>
  <si>
    <t>OZ25/072</t>
  </si>
  <si>
    <t>OZ25/074</t>
  </si>
  <si>
    <t>OZ25/075</t>
  </si>
  <si>
    <t>OZ25/076</t>
  </si>
  <si>
    <t>OZ25/077</t>
  </si>
  <si>
    <t>OZ25/084</t>
  </si>
  <si>
    <t>OZ25/079</t>
  </si>
  <si>
    <t>OZ25/080</t>
  </si>
  <si>
    <t>OZ25/081</t>
  </si>
  <si>
    <t>OZ25/082</t>
  </si>
  <si>
    <t>OZ25/083</t>
  </si>
  <si>
    <t>OZ25/078</t>
  </si>
  <si>
    <t>Daň z príjmov Mzdy 2025/09 - DVP 19 osôb</t>
  </si>
  <si>
    <t>Daň z príjmov Mzdy 2025/09 - 6 osôb</t>
  </si>
  <si>
    <t>Daň z príjmov Mzdy 2025/09 - 7 osôb</t>
  </si>
  <si>
    <t xml:space="preserve">Zdravotné poistenie Mzdy 2025/09 </t>
  </si>
  <si>
    <t>Zdravotné poistenie Mzdy 2025/09</t>
  </si>
  <si>
    <t>Socialné poistenie Mzdy 2025/09 - 7 osôb</t>
  </si>
  <si>
    <t>Socialné poistenie Mzdy 2025/09 - 9 osôb</t>
  </si>
  <si>
    <t>Socialné poistenie Mzdy 2025/09 - DVP 19 osôb</t>
  </si>
  <si>
    <t>Mzdy zamestnancov 2025/09 - DVP 19 osôb</t>
  </si>
  <si>
    <t>19x Dohoda</t>
  </si>
  <si>
    <t>Mzdy zamestnancov 2025/09 - 6 osôb</t>
  </si>
  <si>
    <t>Mzdy zamestnancov 2025/09 - 7 osôb</t>
  </si>
  <si>
    <t>VÚB0090105</t>
  </si>
  <si>
    <t>VÚB0090106</t>
  </si>
  <si>
    <t>VV25/043</t>
  </si>
  <si>
    <t>VV25/041</t>
  </si>
  <si>
    <t>VV25/039</t>
  </si>
  <si>
    <t>VV25/037</t>
  </si>
  <si>
    <t>Hotovost</t>
  </si>
  <si>
    <t>FD-25291</t>
  </si>
  <si>
    <t>50250487</t>
  </si>
  <si>
    <t>Prenájom kancelárie 10/2025</t>
  </si>
  <si>
    <t>FD-25290</t>
  </si>
  <si>
    <t>50250488</t>
  </si>
  <si>
    <t>Prenájom kancelárie -služby, energie, prevádzka 10/2025</t>
  </si>
  <si>
    <t>FD-25414</t>
  </si>
  <si>
    <t>70250293</t>
  </si>
  <si>
    <t>Poplatok za doručovateľský servis - 10/2025</t>
  </si>
  <si>
    <t>SK25/019</t>
  </si>
  <si>
    <t>3325062510</t>
  </si>
  <si>
    <t>Nájomné sklad + garáž 10/2025</t>
  </si>
  <si>
    <t>SK25/020</t>
  </si>
  <si>
    <t>3325073910</t>
  </si>
  <si>
    <t>FD-25370</t>
  </si>
  <si>
    <t>8377332305</t>
  </si>
  <si>
    <t>Telekomunikačné služby / Internet  15.9.-14.10.2025</t>
  </si>
  <si>
    <t>FD-25369</t>
  </si>
  <si>
    <t>8377332343</t>
  </si>
  <si>
    <t>Telekomunikačné služby 0910694748 15.9.-14.10.2025</t>
  </si>
  <si>
    <t>FD-25372</t>
  </si>
  <si>
    <t>8377473567</t>
  </si>
  <si>
    <t>Telekomunikačné služby 0903692095 22.9. - 21.10.2025</t>
  </si>
  <si>
    <t>FD-25386</t>
  </si>
  <si>
    <t>1501932233</t>
  </si>
  <si>
    <t>Telekomunikačné služby 0948439515, 0948151880, 0948123103 1.10.-31.10.2025</t>
  </si>
  <si>
    <t>FD-25359</t>
  </si>
  <si>
    <t>7003105964</t>
  </si>
  <si>
    <t>Mesačný poplatok Zoom 10/2025</t>
  </si>
  <si>
    <t>FD-25411</t>
  </si>
  <si>
    <t>2025023</t>
  </si>
  <si>
    <t>Spracovanie účtovej evidencie 10/2025</t>
  </si>
  <si>
    <t>FD-25412</t>
  </si>
  <si>
    <t>2025024</t>
  </si>
  <si>
    <t>Spracovanie ekonomickej agendy reprezentácie a TOP trímu 10/2025</t>
  </si>
  <si>
    <t>FD-25327</t>
  </si>
  <si>
    <t>0220725</t>
  </si>
  <si>
    <t>Predĺženie licencie ESET</t>
  </si>
  <si>
    <t>40018857</t>
  </si>
  <si>
    <t>Ing. Kovalčík Milan - KOVECOM</t>
  </si>
  <si>
    <t>RN25/237</t>
  </si>
  <si>
    <t>16102025</t>
  </si>
  <si>
    <t>FD-25305</t>
  </si>
  <si>
    <t>250100009</t>
  </si>
  <si>
    <t>Účastnícky poplatok Para karatistu (M. Molnára) na seminári Ryuei ryu 25.-26.10.2025 + 2 sprievodné osoby</t>
  </si>
  <si>
    <t>50194046</t>
  </si>
  <si>
    <t>VV25/042</t>
  </si>
  <si>
    <t>Kancelárske potreby</t>
  </si>
  <si>
    <t>31331131</t>
  </si>
  <si>
    <t>ŠEVT a.s.</t>
  </si>
  <si>
    <t>Pracovná cesta
Názov: Croatia Karate Open 2025
Termín: 3.-6.10.2025
Miesto - mesto a štát Rijeka, Chorvátsko
Spôsob dopravy: Auto, Autobus</t>
  </si>
  <si>
    <t>FD-25350</t>
  </si>
  <si>
    <t>41021</t>
  </si>
  <si>
    <t>Ubytovanie pre reprezentáciu a realizačný tím v termíne od 3 do 5.10.2025 v Hoteli Neboder (67 pax), Hotel Continental (pre 20 pax), hotel Bonavia (3pax) a Botel Marina (6 pax)</t>
  </si>
  <si>
    <t>00358242386</t>
  </si>
  <si>
    <t>Mediteran Adria d.o.o. - Putnička agencija</t>
  </si>
  <si>
    <t>OZ25/100</t>
  </si>
  <si>
    <t>6804616628</t>
  </si>
  <si>
    <t>Cestovné poistenie pre reprezentáciu počas CKO 2025 (3.-5.10.2025) pre 7 pax</t>
  </si>
  <si>
    <t>OZ25/101</t>
  </si>
  <si>
    <t>6804617105</t>
  </si>
  <si>
    <t>Cestovné poistenie pre reprezentáciu počas CKO 2025 (3.-5.10.2025) pre 3 pax</t>
  </si>
  <si>
    <t>FD-25344</t>
  </si>
  <si>
    <t>1002025</t>
  </si>
  <si>
    <t>Štartovné poplatky pre 93 pax počas CKO 4.-5.10.2025 v Rijeke, Chorvátsko</t>
  </si>
  <si>
    <t>23189118155</t>
  </si>
  <si>
    <t>KARATE KLUB TAD RIJEKA</t>
  </si>
  <si>
    <t>FD-25367</t>
  </si>
  <si>
    <t>4492025</t>
  </si>
  <si>
    <t>Preprava reprezenetácie a realizačného tmu na s CKO 4.-5.10.2025 v Rijeke, Chorvátsko na trase BA- Rijeka a späť pre 30 pax</t>
  </si>
  <si>
    <t>44734000</t>
  </si>
  <si>
    <t>VRBIČAN, s.r.o.</t>
  </si>
  <si>
    <t>FD-25346</t>
  </si>
  <si>
    <t>2025340</t>
  </si>
  <si>
    <t>Preprava reprezenetácie a realizačného tmu na s CKO 3.-5.10.2025 v Rijeke, Chorvátsko na trase Nitra-BA- Rijeka a späť</t>
  </si>
  <si>
    <t>45713154</t>
  </si>
  <si>
    <t>ROBEN-TRANS s.r.o.</t>
  </si>
  <si>
    <t>RN25/252</t>
  </si>
  <si>
    <t>500589</t>
  </si>
  <si>
    <t>Refundácia člena realizačného tímu počas CKO 3.-5.10.2025 v Rijeke, Chorvátsko - cestovné náhrady</t>
  </si>
  <si>
    <t>RN25/251</t>
  </si>
  <si>
    <t>500592</t>
  </si>
  <si>
    <t>Refundácia člena realizačného tímu počas CKO 3.-5.10.2025 v Rijeke, Chorvátsko - stravné náhrady</t>
  </si>
  <si>
    <t>RN25/275</t>
  </si>
  <si>
    <t>500631</t>
  </si>
  <si>
    <t>Refundácia člena realizačného tímu počas CKO 4.-5.10.2025 v Rijeke, Chorvátsko - stravné náhrady</t>
  </si>
  <si>
    <t>Jana Vaňušaniková</t>
  </si>
  <si>
    <t>RN25/274</t>
  </si>
  <si>
    <t>500632</t>
  </si>
  <si>
    <t>Richard Šlehofer</t>
  </si>
  <si>
    <t>RN25/247</t>
  </si>
  <si>
    <t>104296</t>
  </si>
  <si>
    <t>Refundácia nákladov člena reprezentácie - 24th Croatian Karate Open 03.10.-04.10.2025 - cestovné</t>
  </si>
  <si>
    <t>FD-25397</t>
  </si>
  <si>
    <t>82202506</t>
  </si>
  <si>
    <t>Výkon činnosti športového odborníka  - CKO 3.-4.10.2025 v Rijeke, Chorvátsko</t>
  </si>
  <si>
    <t>54850827</t>
  </si>
  <si>
    <t>Mgr. Peter Macko, PhD.</t>
  </si>
  <si>
    <t>FD-25399</t>
  </si>
  <si>
    <t>2025032</t>
  </si>
  <si>
    <t>Výkon činnosti športového odborníka  - CKO 4.-5.10.2025 v Rijeke, Chorvátsko</t>
  </si>
  <si>
    <t>54893470</t>
  </si>
  <si>
    <t>FD-25480</t>
  </si>
  <si>
    <t>82025</t>
  </si>
  <si>
    <t>RN25/339</t>
  </si>
  <si>
    <t>500601</t>
  </si>
  <si>
    <t xml:space="preserve">Refundácia nákladov člena realizačného tímu na Sústredenie reprezentácie 10.-12.10.2025  - cestovné </t>
  </si>
  <si>
    <t>FD-25400</t>
  </si>
  <si>
    <t>2025010</t>
  </si>
  <si>
    <t>56018550</t>
  </si>
  <si>
    <t>FD-25345</t>
  </si>
  <si>
    <t>202539</t>
  </si>
  <si>
    <t>Výkon činnosti športového odborníka  - CKO 3.-5.10.2025 v Rijeke, Chorvátsko</t>
  </si>
  <si>
    <t>FD-25347</t>
  </si>
  <si>
    <t>Organizácia podujatia                                                   
názov podujatia : Sústredenie reprezentácie 2025
miesto konania: Sport Resort Slovenka, Moštenica
termín (od-do):  10.-12.10.2025</t>
  </si>
  <si>
    <t>FD-25353</t>
  </si>
  <si>
    <t>2025219</t>
  </si>
  <si>
    <t>Ubytovanie s plnou penziou + regenerácia pre  pax na sústredení reprezentácie seniorov, U21, juniorov a kadetov, 10.-12.10.2025, SRS Moštenica</t>
  </si>
  <si>
    <t>FD-25354</t>
  </si>
  <si>
    <t>78202519</t>
  </si>
  <si>
    <t>Výkon činnosti športového odborníka  - Sústredenie reprezentácie 10.-12.10.2025</t>
  </si>
  <si>
    <t>RN25/236</t>
  </si>
  <si>
    <t>500609</t>
  </si>
  <si>
    <t>Pracovná cesta
Názov: Kvalifikačný turnaj na MS - Paris 2025 - 1 phase
Termín: 15.-20.10.2025
Miesto - mesto a štát: Paris, Francúzsko
Spôsob dopravy: Letecky</t>
  </si>
  <si>
    <t>OZ25/104</t>
  </si>
  <si>
    <t>06102025</t>
  </si>
  <si>
    <t>Štartovné poplatky za 8 pax na Kvalifikačnom turnaji na MS - Paris 2025 - 1 phasa - 15.-20.10.2025</t>
  </si>
  <si>
    <t>WORLD KARATE FEDERATION</t>
  </si>
  <si>
    <t>FD-25331</t>
  </si>
  <si>
    <t>2020000224</t>
  </si>
  <si>
    <t>Ubytovanie a transfér pre 13 pax na Kvalifikačnom turnaji na MS - Paris 2025 - 1 phasa - 15.-20.10.2025</t>
  </si>
  <si>
    <t>FR76920400009</t>
  </si>
  <si>
    <t>SPARTNER EVENT ET CONSULTING</t>
  </si>
  <si>
    <t>FD-25332</t>
  </si>
  <si>
    <t>Ubytovanie pre 3 pax na Kvalifikačnom turnaji na MS - Paris 2025 - 1 phasa - 15.-20.10.2025</t>
  </si>
  <si>
    <t>FD-25352</t>
  </si>
  <si>
    <t>256699</t>
  </si>
  <si>
    <t>Letenky pre 13 pax na Kvalifikačný turnaj na MS - Paris 2025 - 1 phasa - 15.-20.10.2025</t>
  </si>
  <si>
    <t>31398081</t>
  </si>
  <si>
    <t>GLOBAMERICA, s.r.o.</t>
  </si>
  <si>
    <t>OZ25/103</t>
  </si>
  <si>
    <t>6804635826</t>
  </si>
  <si>
    <t>Cestovné poistenie pre reprezentáciu na Kvalifikačný turnaj na MS - Paris 2025 - 1 phasa - 15.-20.10.2025 pre 8 pax</t>
  </si>
  <si>
    <t>OZ25/102</t>
  </si>
  <si>
    <t>6804635636</t>
  </si>
  <si>
    <t>Cestovné poistenie pre real. tím na Kvalifikačný turnaj na MS - Paris 2025 - 1 phasa - 15.-20.10.2025 pre 5 pax</t>
  </si>
  <si>
    <t>FD-25363</t>
  </si>
  <si>
    <t>402025</t>
  </si>
  <si>
    <t xml:space="preserve">Autobusová preprava reprezentácie na letisko Schwechat 15. a 20.10.2025 na trase BA-VIE a späť </t>
  </si>
  <si>
    <t>46785728</t>
  </si>
  <si>
    <t>BRUTON, s.r.o.</t>
  </si>
  <si>
    <t>FD-25371</t>
  </si>
  <si>
    <t>20250004</t>
  </si>
  <si>
    <t>Služby fyzioterapeuta na Kvalifikačnom turnaji na MS - Paris 2025 - 1 phasa - 15.-20.10.2025</t>
  </si>
  <si>
    <t>54449260</t>
  </si>
  <si>
    <t>Mgr. Kristián Michalec - FYZIO KM</t>
  </si>
  <si>
    <t>RN25/273</t>
  </si>
  <si>
    <t>500626</t>
  </si>
  <si>
    <t>Refundácia nákladov člena realizačného tímu na Kvalifikačnom turnaji na MS - Paris 2025 - 1 phasa - 15.-20.10.2025 - cestovné a stravné náhrady, ubytovanie</t>
  </si>
  <si>
    <t>RN25/276</t>
  </si>
  <si>
    <t>500628</t>
  </si>
  <si>
    <t>Refundácia nákladov člena realizačného tímu na Kvalifikačnom turnaji na MS - Paris 2025 - 1 phasa - 15.-20.10.2025 - cestovné a stravné náhrady</t>
  </si>
  <si>
    <t>RN25/368</t>
  </si>
  <si>
    <t>500723</t>
  </si>
  <si>
    <t>Refundácia nákladov člena realizačného tímu na Kvalifikačnom turnaji na MS - Paris 2025 - 1 phasa - 15.-20.10.2025 - cestovné a stravné náhrady a poplatok za licenciu rozhodcu</t>
  </si>
  <si>
    <t>RN25/253</t>
  </si>
  <si>
    <t>500621</t>
  </si>
  <si>
    <t>Jozef Poliak</t>
  </si>
  <si>
    <t>RN25/254</t>
  </si>
  <si>
    <t>104300</t>
  </si>
  <si>
    <t>Refundácia nákladov člena reprezentácie na Kvalifikačnom turnaji na MS - Paris 2025 - 1 phasa - 15.-20.10.2025 - stravné náhrady</t>
  </si>
  <si>
    <t>FD-25481</t>
  </si>
  <si>
    <t>92025</t>
  </si>
  <si>
    <t xml:space="preserve">Výkon činnosti športového odborníka -  kvalifikačný turnaj na MS - Paris 2025 - 1 phasa - 15.-20.10.2025 </t>
  </si>
  <si>
    <t>56120699</t>
  </si>
  <si>
    <t>RN25/270</t>
  </si>
  <si>
    <t>500622</t>
  </si>
  <si>
    <t>Refundácia nákladov člena realizačného tímu na Kvalifikačnom turnaji na MS - Paris 2025 - 1 phasa - 15.-20.10.2025 - stravné náhrady</t>
  </si>
  <si>
    <t>RN25/358</t>
  </si>
  <si>
    <t>500611</t>
  </si>
  <si>
    <t>Refundácia nákladov člena realizačného tímu na Kvalifikačnom turnaji na MS - Paris 2025 - 1 phasa - 15.-20.10.2025 - cestovné náhrady</t>
  </si>
  <si>
    <t>RN25/250</t>
  </si>
  <si>
    <t>500614</t>
  </si>
  <si>
    <t>RN25/370</t>
  </si>
  <si>
    <t>104320</t>
  </si>
  <si>
    <t>Ján Chrenko</t>
  </si>
  <si>
    <t>RN25/259</t>
  </si>
  <si>
    <t>104304</t>
  </si>
  <si>
    <t>RN25/277</t>
  </si>
  <si>
    <t>104319</t>
  </si>
  <si>
    <t>Martin Čiaky</t>
  </si>
  <si>
    <t>RN25/369</t>
  </si>
  <si>
    <t>104301</t>
  </si>
  <si>
    <t>Sofia Fialková</t>
  </si>
  <si>
    <t>RN25/257</t>
  </si>
  <si>
    <t>104298</t>
  </si>
  <si>
    <t>Sára Krivdová</t>
  </si>
  <si>
    <t>RN25/255</t>
  </si>
  <si>
    <t>104303</t>
  </si>
  <si>
    <t>RN25/265</t>
  </si>
  <si>
    <t>104318</t>
  </si>
  <si>
    <t>Tomáš Kósa</t>
  </si>
  <si>
    <t>Pracovná cesta
Názov: Grand Prix Montengro Herceg Novi
Termín: 23.-27.10.2025
Miesto - mesto a štát: Herceg Novi, Čierna Hora
Spôsob dopravy: Autobus</t>
  </si>
  <si>
    <t>FD-25364</t>
  </si>
  <si>
    <t>8025</t>
  </si>
  <si>
    <t>Ubytovanie pre 19 pax na medzinárodnom turnaji Grand Prix Montenegro 2025 a  IV Kup Grada Kotora 2025 v termíne 24.-26.10.2025, Čierna Hora</t>
  </si>
  <si>
    <t>02252929</t>
  </si>
  <si>
    <t>D.O.O: Sportski centar Igalo</t>
  </si>
  <si>
    <t>OZ25/107</t>
  </si>
  <si>
    <t>6804661004</t>
  </si>
  <si>
    <t>Cestovné poistenie pre 2 pax na medzinárodnom turnaji Grand Prix Montenegro 2025 a  IV Kup Grada Kotora 2025 v termíne 23.-27.10.2025, Čierna Hora</t>
  </si>
  <si>
    <t>FD-25401</t>
  </si>
  <si>
    <t>2510295</t>
  </si>
  <si>
    <t xml:space="preserve">Prepravné služby reprezentácie a realiz, tímu počas GP Montenegro na trase NR-Herceg Novi - Kotor a späť v dňoch 23.-27.10.2025 </t>
  </si>
  <si>
    <t>54425298</t>
  </si>
  <si>
    <t>LALIKBUS, s.r.o.</t>
  </si>
  <si>
    <t>FD-25403</t>
  </si>
  <si>
    <t>Výkon činnosti športového odborníka  -  GP Montenegro 23.-27.10.2025</t>
  </si>
  <si>
    <t>FD-25482</t>
  </si>
  <si>
    <t>25025</t>
  </si>
  <si>
    <t>50074083</t>
  </si>
  <si>
    <t>Mgr. Lucia Kováčiková</t>
  </si>
  <si>
    <t>Pracovná cesta
Názov: Maribor Open 2025
Termín: 24.-26.10.2025
Miesto - mesto a štát: Slovinsko
Spôsob dopravy: Autobus</t>
  </si>
  <si>
    <t>OZ25/108</t>
  </si>
  <si>
    <t>6804661442</t>
  </si>
  <si>
    <t>Cestovné poistenie pre 4 pax na medzinárodnom turnaji Maribor open v dňoch 24.-26.10.2025 v Maribore, Slovinsko</t>
  </si>
  <si>
    <t>OZ25/109</t>
  </si>
  <si>
    <t>23102025</t>
  </si>
  <si>
    <t>Štartovné poplatky za 55 pax na Maribor open 2025 - 25.10.2025</t>
  </si>
  <si>
    <t>59338857</t>
  </si>
  <si>
    <t>KARATE KLUB KOVINAR MARIBOR</t>
  </si>
  <si>
    <t>FD-25360</t>
  </si>
  <si>
    <t>66034400</t>
  </si>
  <si>
    <t>Ubytovanie pre 57 pax na Maribor Open 2025 - 24.-25.10.2025, Slovinsko</t>
  </si>
  <si>
    <t>5920671</t>
  </si>
  <si>
    <t>Dijaški dom Drava Maribor</t>
  </si>
  <si>
    <t>FD-25375</t>
  </si>
  <si>
    <t>202510425</t>
  </si>
  <si>
    <t xml:space="preserve">Prepreavné služby reprezentácie a realiz, tímu počas Maribor open na trase NR-BA-Maribor a späť v dňoch 24.-25.10.2025 </t>
  </si>
  <si>
    <t>43910661</t>
  </si>
  <si>
    <t>NITRABUS, s.r.o</t>
  </si>
  <si>
    <t>RN25/341</t>
  </si>
  <si>
    <t>500616</t>
  </si>
  <si>
    <t>Refundácia nákladov člena realiz. tímu na Maribor Open 2025 - 24.-25.10.2025, Slovinsko - stravné a cestovné náhrady</t>
  </si>
  <si>
    <t>RN25/340</t>
  </si>
  <si>
    <t>500615</t>
  </si>
  <si>
    <t>Refundácia nákladov člena realiz. tímu na Maribor Open 2025 - 24.-25.10.2025, Slovinsko - cestovné náhrady</t>
  </si>
  <si>
    <t>RN25/338</t>
  </si>
  <si>
    <t>500670</t>
  </si>
  <si>
    <t>Refundácia nákladov člena realiz. tímu na Maribor Open 2025 - 24.-25.10.2025, Slovinsko - stravné náhrady</t>
  </si>
  <si>
    <t>FD-25402</t>
  </si>
  <si>
    <t>202558</t>
  </si>
  <si>
    <t>Výkon činnosti športového odborníka  - Maribor Open 2025, 24.-25.10.2025</t>
  </si>
  <si>
    <t>FD-25404</t>
  </si>
  <si>
    <t>82202507</t>
  </si>
  <si>
    <t>Výkon činnosti športového odborníka  - Maribor Open 2025, 24.-25.10.2026</t>
  </si>
  <si>
    <t>Mzdy zamestnancov 2025/10 - 7 osôb</t>
  </si>
  <si>
    <t>Mzdy zamestnancov 2025/10 - 5 osôb</t>
  </si>
  <si>
    <t>Socialné poistenie Mzdy 2025/10 - 5 osôb</t>
  </si>
  <si>
    <t>Socialné poistenie Mzdy 2025/10 - 7 osôb</t>
  </si>
  <si>
    <t>Daň z príjmov Mzdy 2025/10 - 5 osôb</t>
  </si>
  <si>
    <t>Daň z príjmov Mzdy 2025/10 - 7 osôb</t>
  </si>
  <si>
    <t xml:space="preserve">Zdravotné poistenie Mzdy 2025/10 </t>
  </si>
  <si>
    <t>Zdravotné poistenie Mzdy 2025/10</t>
  </si>
  <si>
    <t>VÚB0100279</t>
  </si>
  <si>
    <t>VÚB0100280</t>
  </si>
  <si>
    <t>FD-25339</t>
  </si>
  <si>
    <t>50250543</t>
  </si>
  <si>
    <t>Prenájom kancelárie 11/2025</t>
  </si>
  <si>
    <t>FD-25338</t>
  </si>
  <si>
    <t>50250544</t>
  </si>
  <si>
    <t>Prenájom kancelárie -služby, energie, prevádzka 11/2025</t>
  </si>
  <si>
    <t>FD-25446</t>
  </si>
  <si>
    <t>70250324</t>
  </si>
  <si>
    <t>Poplatok za doručovateľský servis - 11/2025</t>
  </si>
  <si>
    <t>SK25/021</t>
  </si>
  <si>
    <t>3325062511</t>
  </si>
  <si>
    <t>Nájomné sklad + garáž 11/2025</t>
  </si>
  <si>
    <t>SK25/022</t>
  </si>
  <si>
    <t>3325073911</t>
  </si>
  <si>
    <t>FD-25408</t>
  </si>
  <si>
    <t>Telekomunikačné služby / Internet  15.10.-14.11.2025</t>
  </si>
  <si>
    <t>FD-25409</t>
  </si>
  <si>
    <t>8378903722</t>
  </si>
  <si>
    <t>Telekomunikačné služby 0910694748 15.10.-14.11.2025</t>
  </si>
  <si>
    <t>FD-25420</t>
  </si>
  <si>
    <t>8379043897</t>
  </si>
  <si>
    <t>Telekomunikačné služby 0903692095 22.10. - 21.11.2025</t>
  </si>
  <si>
    <t>FD-25431</t>
  </si>
  <si>
    <t>1531970887</t>
  </si>
  <si>
    <t>Telekomunikačné služby 0948439515, 0948151880, 0948123103 1.11.-31.11.2025</t>
  </si>
  <si>
    <t>FD-25394</t>
  </si>
  <si>
    <t>330031766</t>
  </si>
  <si>
    <t>Mesačný poplatok Zoom 11/2025</t>
  </si>
  <si>
    <t>FD-25454</t>
  </si>
  <si>
    <t>2025025</t>
  </si>
  <si>
    <t>Spracovanie účtovej evidencie 11/2025</t>
  </si>
  <si>
    <t>FD-25451</t>
  </si>
  <si>
    <t>2025026</t>
  </si>
  <si>
    <t>Spracovanie ekonomickej agendy reprezentácie a TOP trímu 11/2025</t>
  </si>
  <si>
    <t>FD-25385</t>
  </si>
  <si>
    <t>25023991</t>
  </si>
  <si>
    <t>Nákup náradia a materiálu - balančná podložka Pad TPE 5</t>
  </si>
  <si>
    <t>26098806</t>
  </si>
  <si>
    <t>RADANSPORT s.r.o.</t>
  </si>
  <si>
    <t>FD-25378</t>
  </si>
  <si>
    <t>20251199</t>
  </si>
  <si>
    <t>Čistenie, pranie búnd (6 ks), mikiny (2 ks) a teplákov (1 ks) reprezentačného oblečenia</t>
  </si>
  <si>
    <t>46379681</t>
  </si>
  <si>
    <t>Riant, s.r.o.</t>
  </si>
  <si>
    <t>FD-25389</t>
  </si>
  <si>
    <t>25400740</t>
  </si>
  <si>
    <t xml:space="preserve">Nákup náradia a materiálu - Balančná podložka </t>
  </si>
  <si>
    <t>25533851</t>
  </si>
  <si>
    <t>KOCK - SPORT s.r.o.</t>
  </si>
  <si>
    <t>RN25/262</t>
  </si>
  <si>
    <t>104297</t>
  </si>
  <si>
    <t>Refundácia nákladov člena reprezentácie za masérske služby</t>
  </si>
  <si>
    <t>Jessica Gášpárová</t>
  </si>
  <si>
    <t>RN25/258</t>
  </si>
  <si>
    <t>104331</t>
  </si>
  <si>
    <t>Refundácia nákladov člena reprezentácie - príprava na MS materiálne vybavenie</t>
  </si>
  <si>
    <t>RN25/248</t>
  </si>
  <si>
    <t>104294</t>
  </si>
  <si>
    <t>Refundácia nákladov člena reprezentácie - poplatok člena klubu TJ Rapid Bratislava (09-11/2025)</t>
  </si>
  <si>
    <t>RN25/312</t>
  </si>
  <si>
    <t>104388</t>
  </si>
  <si>
    <t>Refundácia nákladov člena TOP Tímu - Regenerácia,cestovné náhrady</t>
  </si>
  <si>
    <t>Organizácia podujatia
názov podujatia: Slovenský pohár starších juniorov, juniorov, dorastencov a mladších dorastencov 2025 - 2. kolo
miesto konania: Myjava
termín: 8.11.2025</t>
  </si>
  <si>
    <t>FD-25405</t>
  </si>
  <si>
    <t>250015</t>
  </si>
  <si>
    <t>Prípravná a organizačná činnosť pre Slovenský pohár starších juniorov, juniorov, dorastencov a mladších dorastencov 2025 - 2. kolo, Myjava (8.11.2025)</t>
  </si>
  <si>
    <t>FD-25390</t>
  </si>
  <si>
    <t>106725</t>
  </si>
  <si>
    <t>Zabezpečenie zdravotnej služby počas 2. kola Slovenského pohára starších juniorov, juniorov, dorastencov a mladších dorastencov 2025 - Myjava (8.11.2025)</t>
  </si>
  <si>
    <t>00416002</t>
  </si>
  <si>
    <t>Slovenský Červený kríž, územný spolok Senica</t>
  </si>
  <si>
    <t>FD-25407</t>
  </si>
  <si>
    <t>20250394</t>
  </si>
  <si>
    <t>Ozvučenie podujatia a Elekroinštalácia časomier (6ks) počas Slovenského pohára starších juniorov, juniorov, dorastencov a mladších dorastencov 2025 - 2. kolo,Myjava 8.11.2025</t>
  </si>
  <si>
    <t>36338702</t>
  </si>
  <si>
    <t>ELTIME in, s.r.o.</t>
  </si>
  <si>
    <t>RN25/287</t>
  </si>
  <si>
    <t>500646</t>
  </si>
  <si>
    <t>Refundácia cestovných nákladov počas Slovenského pohára starších juniorov, juniorov, dorastencov a mladších dorastencov 2025 - 2. kolo,Myjava 8.11.2025 - ubytovanie</t>
  </si>
  <si>
    <t>RN25/283</t>
  </si>
  <si>
    <t>500633</t>
  </si>
  <si>
    <t>Refundácia cestovných nákladov počas Slovenského pohára starších juniorov, juniorov, dorastencov a mladších dorastencov 2025 - 2. kolo,Myjava 8.11.2025 -  cestovné náhrady</t>
  </si>
  <si>
    <t>RN25/266</t>
  </si>
  <si>
    <t>104324</t>
  </si>
  <si>
    <t>Refundácia člena reprezentácie počas Slovenského pohára starších juniorov, juniorov, dorastencov a mladších dorastencov 2025 - 2. kolo,Myjava 8.11.2025 -  cestovné náhrady</t>
  </si>
  <si>
    <t>OZ25/126</t>
  </si>
  <si>
    <t>08112025</t>
  </si>
  <si>
    <t>SP 2. kolo juniorov, dorastencov Myjava dňa 08.11.2025 - cestovné</t>
  </si>
  <si>
    <t>Juško Vladimír</t>
  </si>
  <si>
    <t>OZ25/127</t>
  </si>
  <si>
    <t>Karabín Viktor</t>
  </si>
  <si>
    <t>OZ25/125</t>
  </si>
  <si>
    <t>Katarína Jombíková</t>
  </si>
  <si>
    <t>OZ25/128</t>
  </si>
  <si>
    <t>Kocian Igor</t>
  </si>
  <si>
    <t>OZ25/129</t>
  </si>
  <si>
    <t>Kostúrová Ivana</t>
  </si>
  <si>
    <t>OZ25/136</t>
  </si>
  <si>
    <t>Mgr.Paulíny Peter</t>
  </si>
  <si>
    <t>OZ25/131</t>
  </si>
  <si>
    <t>Kuklová Hana</t>
  </si>
  <si>
    <t>OZ25/132</t>
  </si>
  <si>
    <t>Langová Katarína</t>
  </si>
  <si>
    <t>OZ25/133</t>
  </si>
  <si>
    <t>Langová Marcela</t>
  </si>
  <si>
    <t>OZ25/134</t>
  </si>
  <si>
    <t>Machala Jozef</t>
  </si>
  <si>
    <t>OZ25/135</t>
  </si>
  <si>
    <t>Murcko Martin</t>
  </si>
  <si>
    <t>OZ25/130</t>
  </si>
  <si>
    <t>Mgr. Kožák Peter</t>
  </si>
  <si>
    <t>OZ25/114</t>
  </si>
  <si>
    <t>Bruňanská Kristína</t>
  </si>
  <si>
    <t>OZ25/115</t>
  </si>
  <si>
    <t>OZ25/113</t>
  </si>
  <si>
    <t>Bognárová Dominika</t>
  </si>
  <si>
    <t>OZ25/116</t>
  </si>
  <si>
    <t>OZ25/117</t>
  </si>
  <si>
    <t>Cséfalvay  Peter</t>
  </si>
  <si>
    <t>OZ25/124</t>
  </si>
  <si>
    <t>Hitka Miloš</t>
  </si>
  <si>
    <t>OZ25/119</t>
  </si>
  <si>
    <t>Černáková Bibiana</t>
  </si>
  <si>
    <t>OZ25/120</t>
  </si>
  <si>
    <t>Dékány Jaroslav</t>
  </si>
  <si>
    <t>OZ25/121</t>
  </si>
  <si>
    <t>Frnda Matúš</t>
  </si>
  <si>
    <t>OZ25/122</t>
  </si>
  <si>
    <t>Gruber Benjamín</t>
  </si>
  <si>
    <t>OZ25/123</t>
  </si>
  <si>
    <t>OZ25/118</t>
  </si>
  <si>
    <t>Ing. Cseri Jozef</t>
  </si>
  <si>
    <t>OZ25/137</t>
  </si>
  <si>
    <t>OZ25/138</t>
  </si>
  <si>
    <t>Radúchová Eva</t>
  </si>
  <si>
    <t>OZ25/139</t>
  </si>
  <si>
    <t>OZ25/140</t>
  </si>
  <si>
    <t>Sabol Oliver</t>
  </si>
  <si>
    <t>OZ25/141</t>
  </si>
  <si>
    <t xml:space="preserve">SP 2. kolo juniorov, dorastencov Myjava dňa 08.11.2025 - cestovné, </t>
  </si>
  <si>
    <t>Ing.Schuster Peter</t>
  </si>
  <si>
    <t>OZ25/148</t>
  </si>
  <si>
    <t>OZ25/143</t>
  </si>
  <si>
    <t>Szabó Kristián</t>
  </si>
  <si>
    <t>OZ25/144</t>
  </si>
  <si>
    <t>Šimčíková Kristína</t>
  </si>
  <si>
    <t>OZ25/145</t>
  </si>
  <si>
    <t>Matúš Tóth</t>
  </si>
  <si>
    <t>OZ25/146</t>
  </si>
  <si>
    <t>Tóthová Skačanová, Dagmar</t>
  </si>
  <si>
    <t>OZ25/147</t>
  </si>
  <si>
    <t>OZ25/142</t>
  </si>
  <si>
    <t>Sklenár Michal</t>
  </si>
  <si>
    <t>FS25/094</t>
  </si>
  <si>
    <t>8112025</t>
  </si>
  <si>
    <t>výkon športového odborníka - rozhodcu na SP 2. kolo juniorov, dorastencov Myjava 08.11.2025</t>
  </si>
  <si>
    <t>FS25/099</t>
  </si>
  <si>
    <t>FS25/107</t>
  </si>
  <si>
    <t>FS25/095</t>
  </si>
  <si>
    <t>FS25/083</t>
  </si>
  <si>
    <t>FS25/110</t>
  </si>
  <si>
    <t>výkon športového odborníka - hl.rozhodcu na SP 2. kolo juniorov, dorastencov Myjava 08.11.2025</t>
  </si>
  <si>
    <t>FS25/074</t>
  </si>
  <si>
    <t>57229694</t>
  </si>
  <si>
    <t>Dominika Bogár</t>
  </si>
  <si>
    <t>FS25/093</t>
  </si>
  <si>
    <t>56025521</t>
  </si>
  <si>
    <t>Hana Kuklová</t>
  </si>
  <si>
    <t>FS25/090</t>
  </si>
  <si>
    <t>41601190</t>
  </si>
  <si>
    <t>Igor Kocian</t>
  </si>
  <si>
    <t>FS25/077</t>
  </si>
  <si>
    <t>FS25/079</t>
  </si>
  <si>
    <t>FS25/105</t>
  </si>
  <si>
    <t>FS25/076</t>
  </si>
  <si>
    <t>FS25/106</t>
  </si>
  <si>
    <t>FS25/100</t>
  </si>
  <si>
    <t>výkon športového odborníka - Tatami m. na SP 2. kolo juniorov, dorastencov Myjava 08.11.2025</t>
  </si>
  <si>
    <t>43233988</t>
  </si>
  <si>
    <t>FS25/082</t>
  </si>
  <si>
    <t>57247251</t>
  </si>
  <si>
    <t>Matúš Frnda</t>
  </si>
  <si>
    <t>FS25/108</t>
  </si>
  <si>
    <t>47620820</t>
  </si>
  <si>
    <t>FS25/078</t>
  </si>
  <si>
    <t>FS25/097</t>
  </si>
  <si>
    <t>FS25/104</t>
  </si>
  <si>
    <t>50436619</t>
  </si>
  <si>
    <t>Ing. Michal Sklenár</t>
  </si>
  <si>
    <t>FS25/075</t>
  </si>
  <si>
    <t>FS25/109</t>
  </si>
  <si>
    <t>FS25/088</t>
  </si>
  <si>
    <t>37059092</t>
  </si>
  <si>
    <t>Ing. Vladimír Juško</t>
  </si>
  <si>
    <t>FS25/091</t>
  </si>
  <si>
    <t>FS25/096</t>
  </si>
  <si>
    <t>57149119</t>
  </si>
  <si>
    <t>Jozef Machala</t>
  </si>
  <si>
    <t>FS25/081</t>
  </si>
  <si>
    <t>57068861</t>
  </si>
  <si>
    <t>JUDr. Jaroslav Dékány</t>
  </si>
  <si>
    <t>FS25/111</t>
  </si>
  <si>
    <t>FS25/084</t>
  </si>
  <si>
    <t>57096805</t>
  </si>
  <si>
    <t>Milan Hajdák</t>
  </si>
  <si>
    <t>FS25/085</t>
  </si>
  <si>
    <t>FS25/086</t>
  </si>
  <si>
    <t>FS25/089</t>
  </si>
  <si>
    <t>FS25/092</t>
  </si>
  <si>
    <t>FS25/098</t>
  </si>
  <si>
    <t>47606517</t>
  </si>
  <si>
    <t>Peter Paulíny</t>
  </si>
  <si>
    <t>FS25/101</t>
  </si>
  <si>
    <t>57165475</t>
  </si>
  <si>
    <t>Mgr. Eva Radúchová</t>
  </si>
  <si>
    <t>FS25/102</t>
  </si>
  <si>
    <t>FS25/103</t>
  </si>
  <si>
    <t>FS25/087</t>
  </si>
  <si>
    <t>54128587</t>
  </si>
  <si>
    <t>FS25/080</t>
  </si>
  <si>
    <t>RN25/371</t>
  </si>
  <si>
    <t>100220262</t>
  </si>
  <si>
    <t>Refundácia nákladov PARA karatistu a člena realiz. PARA Tímu na turnaji Hungarian open 2025 (15.11.2025) cestovné náhrady Vlková + 1</t>
  </si>
  <si>
    <t>Organizácia podujatia                                                   
názov podujatia : Sústredenie reprezentácie 2025
miesto konania: Sport Resort Slovenka, Moštenica
termín (od-do):  14.-16.11.2025</t>
  </si>
  <si>
    <t>FD-25413</t>
  </si>
  <si>
    <t>2025239</t>
  </si>
  <si>
    <t>Ubytovanie s plnou penziou + regenerácia pre  pax na sústredení reprezentácie seniorov, U21, kata a kumite, 14.-16.11.2025, SRS Moštenica - 28 pax</t>
  </si>
  <si>
    <t>FD-25421</t>
  </si>
  <si>
    <t>102025</t>
  </si>
  <si>
    <t>Výkon činnosti športového odborníka  -sústredenie reprezentácie seniorov, U21, ka 14.-16.11.2025</t>
  </si>
  <si>
    <t>RN25/342</t>
  </si>
  <si>
    <t>500640</t>
  </si>
  <si>
    <t>Refundácia nákaldov člena realiz. Tímu počas sústredenie reprezentácie seniorov, U21 - 14.-16.11.2025 - cestovné náhrady</t>
  </si>
  <si>
    <t>Organizácia podujatia                                                   
názov podujatia : Majstrovstvá Slovenskej republiky družstiev detí, žiakov, dorastencov a juniorov 2025
miesto konania: Šurany                                  termín (od-do):  22.11.2025</t>
  </si>
  <si>
    <t>FD-25417</t>
  </si>
  <si>
    <t>1000162825</t>
  </si>
  <si>
    <t>Medaily na MSR družstiev (384 ks) 22.11.2025 v Šuranoch</t>
  </si>
  <si>
    <t>35774282</t>
  </si>
  <si>
    <t>Victory sport, spol. s.r.o.</t>
  </si>
  <si>
    <t>FD-25416</t>
  </si>
  <si>
    <t>252141</t>
  </si>
  <si>
    <t>Poháre na MSR družstiev (96 ks) 22.11.2025 v Šuranoch</t>
  </si>
  <si>
    <t>FD-25418</t>
  </si>
  <si>
    <t>250017</t>
  </si>
  <si>
    <t>Prípravná a organizačná činnosť pre Majstrovstvá Slovenskej republiky družstiev detí, žiakov, dorastencov a juniorov 2025, 22.11.2025, Šurany</t>
  </si>
  <si>
    <t>FS25/123</t>
  </si>
  <si>
    <t>22112025</t>
  </si>
  <si>
    <t>Výkon športového odborníka - rozhodca  na M-SR deti a žiakov Šurany dňa 22.11.2025</t>
  </si>
  <si>
    <t>FS25/122</t>
  </si>
  <si>
    <t>Výkon športového odborníka - supervízora  na M-SR deti a žiakov Šurany dňa 22.11.2025</t>
  </si>
  <si>
    <t>FS25/117</t>
  </si>
  <si>
    <t>FS25/145</t>
  </si>
  <si>
    <t>OZ25/188</t>
  </si>
  <si>
    <t>Cestové náhrady  rozhodca  na M-SR deti a žiakov Šurany dňa 22.11.2025</t>
  </si>
  <si>
    <t>FS25/126</t>
  </si>
  <si>
    <t>57077614</t>
  </si>
  <si>
    <t>Dávid Kocian</t>
  </si>
  <si>
    <t>FS25/112</t>
  </si>
  <si>
    <t>Gruber Aleš</t>
  </si>
  <si>
    <t>FS25/113</t>
  </si>
  <si>
    <t>Výkon športového odborníka - Tatami m.  na M-SR deti a žiakov Šurany dňa 22.11.2025</t>
  </si>
  <si>
    <t>FS25/114</t>
  </si>
  <si>
    <t>FS25/116</t>
  </si>
  <si>
    <t>FS25/137</t>
  </si>
  <si>
    <t>FS25/115</t>
  </si>
  <si>
    <t>FS25/140</t>
  </si>
  <si>
    <t>FS25/118</t>
  </si>
  <si>
    <t>FS25/143</t>
  </si>
  <si>
    <t>Výkon športového odborníka - supervízor  na M-SR deti a žiakov Šurany dňa 22.11.2025</t>
  </si>
  <si>
    <t>FS25/124</t>
  </si>
  <si>
    <t>FS25/131</t>
  </si>
  <si>
    <t>FS25/139</t>
  </si>
  <si>
    <t>FS25/133</t>
  </si>
  <si>
    <t>FS25/121</t>
  </si>
  <si>
    <t>57062421</t>
  </si>
  <si>
    <t>Lenka Horáčková</t>
  </si>
  <si>
    <t>FS25/132</t>
  </si>
  <si>
    <t>FS25/135</t>
  </si>
  <si>
    <t>FS25/141</t>
  </si>
  <si>
    <t>Výkon športového odborníka - hl. rozhodca  na M-SR deti a žiakov Šurany dňa 22.11.2025</t>
  </si>
  <si>
    <t>FS25/120</t>
  </si>
  <si>
    <t>FS25/144</t>
  </si>
  <si>
    <t>FS25/130</t>
  </si>
  <si>
    <t>57064571</t>
  </si>
  <si>
    <t>Nikola Kršiaková</t>
  </si>
  <si>
    <t>FS25/136</t>
  </si>
  <si>
    <t>FS25/127</t>
  </si>
  <si>
    <t>FS25/129</t>
  </si>
  <si>
    <t>FS25/142</t>
  </si>
  <si>
    <t>FS25/134</t>
  </si>
  <si>
    <t>FS25/128</t>
  </si>
  <si>
    <t>57088497</t>
  </si>
  <si>
    <t>Tomáš Králik</t>
  </si>
  <si>
    <t>FS25/125</t>
  </si>
  <si>
    <t>FS25/138</t>
  </si>
  <si>
    <t>FS25/119</t>
  </si>
  <si>
    <t>FD-25419</t>
  </si>
  <si>
    <t>20250020</t>
  </si>
  <si>
    <t>Športovo-technické zabezpečenie súťaže - Majstrovstvá Slovenskej republiky družstiev detí, žiakov, dorastencov a juniorov 2025, 22.11.2025, Šurany</t>
  </si>
  <si>
    <t>CC Management, spol. s r.o.</t>
  </si>
  <si>
    <t>OZ25/167</t>
  </si>
  <si>
    <t>M-SR deti a žiakov Šurany dňa 22.11.2025 - cestovné</t>
  </si>
  <si>
    <t>Horáčková Lenka</t>
  </si>
  <si>
    <t>Vysopal Daniel</t>
  </si>
  <si>
    <t>OZ25/159</t>
  </si>
  <si>
    <t>OZ25/163</t>
  </si>
  <si>
    <t>OZ25/165</t>
  </si>
  <si>
    <t>OZ25/164</t>
  </si>
  <si>
    <t>OZ25/166</t>
  </si>
  <si>
    <t>OZ25/161</t>
  </si>
  <si>
    <t>OZ25/158</t>
  </si>
  <si>
    <t>Ing.Bácskai Imrich</t>
  </si>
  <si>
    <t>OZ25/160</t>
  </si>
  <si>
    <t>Ing. Citényi Ondrej</t>
  </si>
  <si>
    <t>OZ25/169</t>
  </si>
  <si>
    <t>M-SR deti a žiakov Šurany dňa 22.11.2025 - cestovné, ubytovanie</t>
  </si>
  <si>
    <t>Jaššová Amália</t>
  </si>
  <si>
    <t>OZ25/186</t>
  </si>
  <si>
    <t>OZ25/170</t>
  </si>
  <si>
    <t>OZ25/168</t>
  </si>
  <si>
    <t>OZ25/171</t>
  </si>
  <si>
    <t>Kocian Dávid</t>
  </si>
  <si>
    <t>OZ25/174</t>
  </si>
  <si>
    <t>Králik Tomáš</t>
  </si>
  <si>
    <t>OZ25/173</t>
  </si>
  <si>
    <t>Kretovič Peter</t>
  </si>
  <si>
    <t>OZ25/175</t>
  </si>
  <si>
    <t>Kršiaková Nikola</t>
  </si>
  <si>
    <t>OZ25/176</t>
  </si>
  <si>
    <t>OZ25/177</t>
  </si>
  <si>
    <t>OZ25/178</t>
  </si>
  <si>
    <t>Líšková Laura</t>
  </si>
  <si>
    <t>OZ25/172</t>
  </si>
  <si>
    <t>OZ25/185</t>
  </si>
  <si>
    <t>OZ25/180</t>
  </si>
  <si>
    <t>OZ25/181</t>
  </si>
  <si>
    <t>OZ25/179</t>
  </si>
  <si>
    <t>OZ25/182</t>
  </si>
  <si>
    <t>Snopková Viktória</t>
  </si>
  <si>
    <t>OZ25/183</t>
  </si>
  <si>
    <t>OZ25/184</t>
  </si>
  <si>
    <t>Štetina Jakub</t>
  </si>
  <si>
    <t>OZ25/187</t>
  </si>
  <si>
    <t>Vargová Natália</t>
  </si>
  <si>
    <t>OZ25/162</t>
  </si>
  <si>
    <t>Pracovná cesta
Názov: Majstrovstvá sveta seniorov 2025
Termín: 25.11.-1.12.2025
Miesto - mesto a štát: Káhira, Egypt
Spôsob dopravy: letecky
Počet všetkých osôb na pracovnej ceste: 11
z toho:
- športovci:6
- tréneri + rozhodcovia + vedúci výpravy + administratívni pracovníci + lekár + fyzioterapeut + masér + ): 5</t>
  </si>
  <si>
    <t>FD-25365</t>
  </si>
  <si>
    <t>20253414</t>
  </si>
  <si>
    <t>Letenky pre reprezentáciu a real. Tím (10 pax) na Majstrovstvá sveta seniorov 25.11. - 1.12.2025 Egypt, Káhira</t>
  </si>
  <si>
    <t>45329753</t>
  </si>
  <si>
    <t>NADOSAH, spol. s.r.o.</t>
  </si>
  <si>
    <t>FD-25366</t>
  </si>
  <si>
    <t>20253425</t>
  </si>
  <si>
    <t>Letenka pre 1 pax na Majstrovstvá sveta seniorov 25.11. - 1.12.2025 Egypt, Káhira</t>
  </si>
  <si>
    <t>OZ25/110</t>
  </si>
  <si>
    <t>Poplatok za licenciu Kata Coach PARA - ACC level Kristína Bruňanská počas MS Para karate - 25.-30.11.2025, Egypt Káhira</t>
  </si>
  <si>
    <t>FD-25393</t>
  </si>
  <si>
    <t>3363433134</t>
  </si>
  <si>
    <t>Ubytovanie pre reprezentáciu a realiz. Tím počas Majstrovstiev sveta seniorov 25.11.-1.12.2025 (7 izieb), Hilton Cairo Heliopolis HQ hotel, Káhira, Egypt</t>
  </si>
  <si>
    <t>Hilton Cairo Heliopolis</t>
  </si>
  <si>
    <t>FD-25396</t>
  </si>
  <si>
    <t>30112025</t>
  </si>
  <si>
    <t>Ubytovanie pre reprezentáciu v PARA KARATE a realiz. Tím počas Majstrovstiev sveta seniorov v PARA KARATE 25.11.-30.11.2025 (1 izba), Baron Hotel Cairo, Káhira, Egypt</t>
  </si>
  <si>
    <t>Egyptian Karate Federation</t>
  </si>
  <si>
    <t>FD-25377</t>
  </si>
  <si>
    <t>256860</t>
  </si>
  <si>
    <t>Letenky pre reprezentáciu v PARA KARATE a realiz. tím počas Majstrovstiev sveta seniorov v PARA KARATE 25.11.-30.11.2025 (3 pax)</t>
  </si>
  <si>
    <t>OZ25/193</t>
  </si>
  <si>
    <t>0231</t>
  </si>
  <si>
    <t>Štartovné za PARA karatistku Luciu Vlkovú na Majstrovstvách sveta PARA karate 25.-30.11.2025, Káhira, Egypt</t>
  </si>
  <si>
    <t>OZ25/194</t>
  </si>
  <si>
    <t>Štartovné poplatky za reprezentáciu (6 pax) na Majstrovstvách sveta seniorov 25.11.-1.12.2025, Káhira, Egypt</t>
  </si>
  <si>
    <t>OZ25/191</t>
  </si>
  <si>
    <t>6804706262</t>
  </si>
  <si>
    <t>Cestovné poistenie pre reprezentáciu PARA KARATE (2pax) počas Majstrovstiev sveta seniorov 25.11.-1.12.2025</t>
  </si>
  <si>
    <t>OZ25/192</t>
  </si>
  <si>
    <t>6804715057</t>
  </si>
  <si>
    <t>Cestovné poistenie pre reprezentáciu PARA KARATE (1pax) počas Majstrovstiev sveta seniorov 25.11.-1.12.2025</t>
  </si>
  <si>
    <t>OZ25/190</t>
  </si>
  <si>
    <t>6804715065</t>
  </si>
  <si>
    <t>Cestovné poistenie pre realizačný tím (5 pax) počas Majstrovstiev sveta seniorov 25.11.-1.12.2025</t>
  </si>
  <si>
    <t>OZ25/189</t>
  </si>
  <si>
    <t>6804706247</t>
  </si>
  <si>
    <t>Cestovné poistenie pre realizačný tím (6 pax) počas Majstrovstiev sveta seniorov 25.11.-1.12.2025</t>
  </si>
  <si>
    <t>FD-25429</t>
  </si>
  <si>
    <t>462025</t>
  </si>
  <si>
    <t xml:space="preserve">Autobusová preprava reprezentácie na letisko Schwechat 25.11. a 1.12..2025 na trase BA-VIE a späť </t>
  </si>
  <si>
    <t>FD-25395</t>
  </si>
  <si>
    <t>25391</t>
  </si>
  <si>
    <t>Výroba a potlač tričiek pre účastníkov PARA KARATE súťaží počas Majstrovstiev sveta seniorov 25.11.-1.12.2025</t>
  </si>
  <si>
    <t>36507164</t>
  </si>
  <si>
    <t>PBT PRINT, s.r.o.</t>
  </si>
  <si>
    <t>FD-25441</t>
  </si>
  <si>
    <t>20250007</t>
  </si>
  <si>
    <t>Služby fyzioterapeuta počas Majstrovstiev sveta seniorov 25.11.-1.12.2025</t>
  </si>
  <si>
    <t>RN25/373</t>
  </si>
  <si>
    <t>104368</t>
  </si>
  <si>
    <t xml:space="preserve">Refundácia nákladov člena reprezentácie - počas Majstrovstiev sveta seniorov 25.11.-1.12.2025 - stravné náhrady </t>
  </si>
  <si>
    <t>Šimon Sečkár</t>
  </si>
  <si>
    <t>FD-25432</t>
  </si>
  <si>
    <t>112025</t>
  </si>
  <si>
    <t>Výkon činnosti športového odborníka  - Majstrovstvá sveta seniorov 25.11.-1.12.2025</t>
  </si>
  <si>
    <t xml:space="preserve">Refundácia nákladov člena realiz. tímu - počas Majstrovstiev sveta seniorov 25.11.-1.12.2025 - stravné a cestovné náhrady </t>
  </si>
  <si>
    <t>RN25/347</t>
  </si>
  <si>
    <t>104369</t>
  </si>
  <si>
    <t>Krivdová Sára</t>
  </si>
  <si>
    <t>RN25/346</t>
  </si>
  <si>
    <t>104366</t>
  </si>
  <si>
    <t>RN25/348</t>
  </si>
  <si>
    <t>104367</t>
  </si>
  <si>
    <t xml:space="preserve">Refundácia nákladov člena reprezentácie - počas Majstrovstiev sveta seniorov 25.11.-1.12.2025 - stravné a cestovné náhrady </t>
  </si>
  <si>
    <t>RN25/372</t>
  </si>
  <si>
    <t>104358</t>
  </si>
  <si>
    <t xml:space="preserve">Refundácia nákladov člena reprezentácie - regenerácia </t>
  </si>
  <si>
    <t>Socialné poistenie Mzdy 2025/11 - DVP 33 osôb</t>
  </si>
  <si>
    <t>Sociálna poisťovňa pobočka</t>
  </si>
  <si>
    <t>Socialné poistenie Mzdy 2025/11 - 7 osôb</t>
  </si>
  <si>
    <t>Socialné poistenie Mzdy 2025/11 - 6 osôb</t>
  </si>
  <si>
    <t>Mzdy zamestnancov 2025/11 - DVP 33 osôb</t>
  </si>
  <si>
    <t>33x dohoda</t>
  </si>
  <si>
    <t>Mzdy zamestnancov 2025/11 - 6 osôb</t>
  </si>
  <si>
    <t>Mzdy zamestnancov 2025/11 - 7 osôb</t>
  </si>
  <si>
    <t>Daň z príjmov Mzdy 2025/11 - 6 osôb</t>
  </si>
  <si>
    <t>Daň z príjmov Mzdy 2025/11 - DVP 33 osôb</t>
  </si>
  <si>
    <t>Daň z príjmov Mzdy 2025/11 - 7 osôb</t>
  </si>
  <si>
    <t>Zdravotné poistenie Mzdy 2025/11</t>
  </si>
  <si>
    <t xml:space="preserve">Zdravotné poistenie Mzdy 2025/11 </t>
  </si>
  <si>
    <t>1100102025</t>
  </si>
  <si>
    <t>Zrážková daň za 10/2025 - Daň vyberaná zrážkou - fakturanti 10/2025</t>
  </si>
  <si>
    <t>VÚB0110266</t>
  </si>
  <si>
    <t>VÚB0110267</t>
  </si>
  <si>
    <t>VÚB0110081</t>
  </si>
  <si>
    <t>Bankový poplatok FD-25389</t>
  </si>
  <si>
    <t>VÚB0110011</t>
  </si>
  <si>
    <t>VÚB0110007</t>
  </si>
  <si>
    <t>VÚB0110008</t>
  </si>
  <si>
    <t>Bankový poplatok k FD-25396</t>
  </si>
  <si>
    <t>VÚB0110009</t>
  </si>
  <si>
    <t>VV25/047</t>
  </si>
  <si>
    <t>FD-25380</t>
  </si>
  <si>
    <t>50250599</t>
  </si>
  <si>
    <t>Prenájom kancelárie 12/2025</t>
  </si>
  <si>
    <t>FD-25379</t>
  </si>
  <si>
    <t>50250600</t>
  </si>
  <si>
    <t>Prenájom kancelárie -služby, energie, prevádzka 12/2025</t>
  </si>
  <si>
    <t>FD-25486</t>
  </si>
  <si>
    <t>70250355</t>
  </si>
  <si>
    <t>Poplatok za doručovateľský servis - 12/2025</t>
  </si>
  <si>
    <t>SK25/023</t>
  </si>
  <si>
    <t>3325062512</t>
  </si>
  <si>
    <t>Nájomné sklad + garáž 12/2025</t>
  </si>
  <si>
    <t>SK25/024</t>
  </si>
  <si>
    <t>3325073912</t>
  </si>
  <si>
    <t>FD-25487</t>
  </si>
  <si>
    <t>1381929411</t>
  </si>
  <si>
    <t>Telekomunikačné služby 0948439515, 0948151880, 0948123103 1.12.-31.12.2025</t>
  </si>
  <si>
    <t>FD-25459</t>
  </si>
  <si>
    <t>333970176</t>
  </si>
  <si>
    <t>Mesačný poplatok Zoom 12/2025</t>
  </si>
  <si>
    <t>FD-25488</t>
  </si>
  <si>
    <t>2025027</t>
  </si>
  <si>
    <t>Spracovanie účtovej evidencie 12/2025</t>
  </si>
  <si>
    <t>FD-25490</t>
  </si>
  <si>
    <t>2025028</t>
  </si>
  <si>
    <t>Spracovanie ekonomickej agendy reprezentácie a TOP trímu 12/2025</t>
  </si>
  <si>
    <t>1100112025</t>
  </si>
  <si>
    <t>Zrážková daň za 11/2025 (fakturanti za výkon ŠO - rozhodca)</t>
  </si>
  <si>
    <t>RN25/301</t>
  </si>
  <si>
    <t>104355</t>
  </si>
  <si>
    <t>Refundácia nákladov člena reprezentácie - športové potreby</t>
  </si>
  <si>
    <t>RN25/300</t>
  </si>
  <si>
    <t>104354</t>
  </si>
  <si>
    <t>Refundácia nákladov člena reprezentácie - regenrácia</t>
  </si>
  <si>
    <t>RN25/299</t>
  </si>
  <si>
    <t>104346</t>
  </si>
  <si>
    <t>Refundácia nákladov člena TOP Tímu - Individuálne a skupinové tréningy podľa výkazu</t>
  </si>
  <si>
    <t>RN25/321</t>
  </si>
  <si>
    <t>104394</t>
  </si>
  <si>
    <t>Refundácia nákladov člena TOP Tímu - Tréningový pobyt v SRS 28.11-9.12.2025</t>
  </si>
  <si>
    <t>RN25/268</t>
  </si>
  <si>
    <t>104356</t>
  </si>
  <si>
    <t>Refundácia nákladov člena TOP Tímu - Vstup do fitness podľa výkazu</t>
  </si>
  <si>
    <t>RN25/325</t>
  </si>
  <si>
    <t>104396</t>
  </si>
  <si>
    <t>Refundácia nákladov člena TOP Tímu - Cestovné náhrady na testovanie NŠC</t>
  </si>
  <si>
    <t>RN25/298</t>
  </si>
  <si>
    <t>104344</t>
  </si>
  <si>
    <t>Refundácia nákladov člena TOP Tímu - Trénerské služby 3.1. - 24.11.2025</t>
  </si>
  <si>
    <t>RN25/288</t>
  </si>
  <si>
    <t>104343</t>
  </si>
  <si>
    <t>Refundácia nákladov člena TOP Tímu - videoanalýza a karate tréningy podľa výkazu</t>
  </si>
  <si>
    <t>RN25/292</t>
  </si>
  <si>
    <t>104339</t>
  </si>
  <si>
    <t>Refundácia nákladov člena TOP Tímu - Tréningové pobyty v SRS podľa výkazu</t>
  </si>
  <si>
    <t>RN25/297</t>
  </si>
  <si>
    <t>104350</t>
  </si>
  <si>
    <t>Refundácia nákladov člena TOP Tímu - Fyioterapia a osteopatia, masáže a regenrácia od 06 do 12/2025</t>
  </si>
  <si>
    <t>RN25/302</t>
  </si>
  <si>
    <t>104351</t>
  </si>
  <si>
    <t>Refundácia nákladov člena TOP Tímu - materiál podľa rozpisu</t>
  </si>
  <si>
    <t>RN25/269</t>
  </si>
  <si>
    <t>104341</t>
  </si>
  <si>
    <t>Refundácia nákladov člena TOP Tímu - Odmena za dosiahnutý výsledok 2024</t>
  </si>
  <si>
    <t>RN25/295</t>
  </si>
  <si>
    <t>104357</t>
  </si>
  <si>
    <t>Refundácia nákladov člena TOP Tímu - cestovné náhrady podľa výkazu</t>
  </si>
  <si>
    <t>RN25/291</t>
  </si>
  <si>
    <t>104345</t>
  </si>
  <si>
    <t>Refundácia nákladov člena TOP Tímu - Doplnky výživy</t>
  </si>
  <si>
    <t>RN25/290</t>
  </si>
  <si>
    <t>104349</t>
  </si>
  <si>
    <t>Refundácia nákladov člena TOP Tímu - Kondičné tréningy podľa výkazu</t>
  </si>
  <si>
    <t>RN25/322</t>
  </si>
  <si>
    <t>104395</t>
  </si>
  <si>
    <t>Refundácia nákladov člena TOP Tímu - regenrácia, fyzioterapia</t>
  </si>
  <si>
    <t>RN25/320</t>
  </si>
  <si>
    <t>104387</t>
  </si>
  <si>
    <t>Pracovná cesta
Názov: WKF K1 YL Venice 2025
Termín: 3.-8.12.2025
Miesto - mesto a štát: Lido di Jesolo, Taliansko
Spôsob dopravy: letecky, autom</t>
  </si>
  <si>
    <t>OZ25/071A</t>
  </si>
  <si>
    <t>16092025</t>
  </si>
  <si>
    <t>Štartovné za 33 pax na WKF K1 YL VENICE - Taliansko 2025</t>
  </si>
  <si>
    <t>RN25/335</t>
  </si>
  <si>
    <t>27122025</t>
  </si>
  <si>
    <t>Refundácia nákladov členov reprezentácie a člena real. Tímu (3 pax) počas WKF K1 YL Venice 2025 v termíne 2.-5.12.2025 - ubytovanie HB, cestovné a stravné náhrady, štartovné</t>
  </si>
  <si>
    <t>RN25/308</t>
  </si>
  <si>
    <t>10122025</t>
  </si>
  <si>
    <t>Refundácia nákladov členov real. Tímu (2 pax) počas WKF K1 YL Venice 2025 v termíne 3.-8.12.2025 - ubytovanie HB, cestovné a stravné náhrady</t>
  </si>
  <si>
    <t>FD-25445</t>
  </si>
  <si>
    <t>82202508</t>
  </si>
  <si>
    <t xml:space="preserve">Výkon činnosti športového odborníka  - Karate1 Youth League Venice (3.-7.2025) </t>
  </si>
  <si>
    <t>RN25/311</t>
  </si>
  <si>
    <t>104389</t>
  </si>
  <si>
    <t>Refundácia nákladov člena TOP Tímu - Regenerácia, fyzioterapia, doplnky výživy, športové oblečenie a výstroj</t>
  </si>
  <si>
    <t>RN25/374</t>
  </si>
  <si>
    <t>500726</t>
  </si>
  <si>
    <t>ŠK KARATE KACHI NITRA, o.z.</t>
  </si>
  <si>
    <t>RN25/355</t>
  </si>
  <si>
    <t>500689</t>
  </si>
  <si>
    <t>Refundácia nákladov člena real. tímu počas WKF K1 YL Venice 2025 v termíne 3.-7.12.2025 - cestovné náhrady</t>
  </si>
  <si>
    <t>RN25/356</t>
  </si>
  <si>
    <t>500690</t>
  </si>
  <si>
    <t>Refundácia nákladov člena real. tímu počas WKF K1 YL Venice 2025 v termíne 3.-7.12.2025 - stravné náhrady</t>
  </si>
  <si>
    <t>RN25/353</t>
  </si>
  <si>
    <t>104363</t>
  </si>
  <si>
    <t>Refundácia nákladov člena reprezentácie počas WKF K1 YL Venice 2025 v termíne 3.-7.12.2025 - ubytovanie HB, cestovné a stravné náhrady</t>
  </si>
  <si>
    <t>RN25/351</t>
  </si>
  <si>
    <t>104397</t>
  </si>
  <si>
    <t>Refundácia nákladov člena reprezentácie počas WKF K1 YL Venice 2025 v termíne 4.-7.12.2025 - ubytovanie HB, cestovné a stravné náhrady</t>
  </si>
  <si>
    <t>RN25/350</t>
  </si>
  <si>
    <t>104378</t>
  </si>
  <si>
    <t>Refundácia nákladov člena reprezentácie počas WKF K1 YL Venice 2025 v termíne 3.-7.12.2025 - ubytovanie HB, cestovné a stravné náhrady, štartovné</t>
  </si>
  <si>
    <t>Filip Denis</t>
  </si>
  <si>
    <t>RN25/349</t>
  </si>
  <si>
    <t>500697</t>
  </si>
  <si>
    <t>RN25/357</t>
  </si>
  <si>
    <t>104391</t>
  </si>
  <si>
    <t>Kodaj Simon</t>
  </si>
  <si>
    <t>RN25/359</t>
  </si>
  <si>
    <t>104370</t>
  </si>
  <si>
    <t>RN25/352</t>
  </si>
  <si>
    <t>104373</t>
  </si>
  <si>
    <t>Refundácia nákladov člena reprezentácie počas WKF K1 YL Venice 2025 v termíne 3.-7.12.2025 - ubytovanie HB, cestovné náhrady</t>
  </si>
  <si>
    <t>Viktória Ševčíková</t>
  </si>
  <si>
    <t>Organizácia podujatia
názov podujatia: Majstrovstvá SR starších junorov, juniorov, dorastencov a ml. dorastencov - jednotlivcov 2025
miesto konania: Žilina
termín (od-do): 13.12.2025</t>
  </si>
  <si>
    <t>FD-25368</t>
  </si>
  <si>
    <t>2521181</t>
  </si>
  <si>
    <t>Medaily so stuhou na MSR 246 ks</t>
  </si>
  <si>
    <t>FD-25376</t>
  </si>
  <si>
    <t>Medaily so stuhou na MSR 246 ks - doplatok rozdielu</t>
  </si>
  <si>
    <t>FD-25450</t>
  </si>
  <si>
    <t>250018</t>
  </si>
  <si>
    <t>Prípravná a organizačná činnosť pre Majstrovstvá SR starších juniorov, juniorov, dorastencov a mladších dorastencov 2025 - 13.12.2025 v Žiline</t>
  </si>
  <si>
    <t>FD-25449</t>
  </si>
  <si>
    <t>20250022</t>
  </si>
  <si>
    <t>Športovo-technické zabezpečenie súťaže Majstrovstvá SR starších juniorov, juniorov, dorastencov a mladších dorastencov 2025 - 13.12.2025 v Žiline</t>
  </si>
  <si>
    <t>FD-25453</t>
  </si>
  <si>
    <t>3250004844</t>
  </si>
  <si>
    <t>Prenájom športovej haly počas Majstrovstvá SR starších juniorov, juniorov, dorastencov a mladších dorastencov 2025 - 13.12.2025 v Žiline</t>
  </si>
  <si>
    <t>00397563</t>
  </si>
  <si>
    <t>Žilinská univerzita v Žiline</t>
  </si>
  <si>
    <t>FD-25452</t>
  </si>
  <si>
    <t>120250426</t>
  </si>
  <si>
    <t>Prenájom mobilných zábran počas Majstrovstvá SR starších juniorov, juniorov, dorastencov a mladších dorastencov 2025 - 13.12.2025 v Žiline</t>
  </si>
  <si>
    <t>50146211</t>
  </si>
  <si>
    <t>EVENT SERVICE, s.r.o.</t>
  </si>
  <si>
    <t>FS25/182</t>
  </si>
  <si>
    <t>13122025</t>
  </si>
  <si>
    <t>Výkon športového odborníka - Príprava súťaže a činnosť priamo na súťaži (ŠTK) počas Majstrovstvá SR starších juniorov, juniorov, dorastencov a mladších dorastencov 2025 - 13.12.2025 v Žiline</t>
  </si>
  <si>
    <t>RN25/344</t>
  </si>
  <si>
    <t>500664</t>
  </si>
  <si>
    <t>Refundácia nákladov člena realizačného tímu ŠTK počas Majstrovstvá SR starších juniorov, juniorov, dorastencov a mladších dorastencov 2025 - 13.12.2025 v Žiline</t>
  </si>
  <si>
    <t>VV25/056</t>
  </si>
  <si>
    <t xml:space="preserve">Nakup PHM BL061AN M SR Žilina </t>
  </si>
  <si>
    <t>45930180</t>
  </si>
  <si>
    <t>HSV s. r. o.</t>
  </si>
  <si>
    <t>VV25/055</t>
  </si>
  <si>
    <t>Nákup PHM BL061AN 12/2025 M SR Žilina</t>
  </si>
  <si>
    <t>OMV Slovensko s.r.o.</t>
  </si>
  <si>
    <t>VV25/057</t>
  </si>
  <si>
    <t>Nakup PHM 12/2025</t>
  </si>
  <si>
    <t>VV25/058</t>
  </si>
  <si>
    <t>Nákup PHM BL561AR 12/2025</t>
  </si>
  <si>
    <t>FS25/146</t>
  </si>
  <si>
    <t>Výkon športového odborníka - rozhodcu na M-SR juniorov a dorastencov v Žiline 13.12.2025</t>
  </si>
  <si>
    <t>FS25/166</t>
  </si>
  <si>
    <t>FS25/148</t>
  </si>
  <si>
    <t>FS25/149</t>
  </si>
  <si>
    <t>Výkon športového odborníka - tatami manažer M-SR juniorov a dorastencov v Žiline 13.12.2025</t>
  </si>
  <si>
    <t>FS25/150</t>
  </si>
  <si>
    <t>FS25/151</t>
  </si>
  <si>
    <t>FS25/152</t>
  </si>
  <si>
    <t>FS25/153</t>
  </si>
  <si>
    <t>FS25/154</t>
  </si>
  <si>
    <t>FS25/155</t>
  </si>
  <si>
    <t>57192600</t>
  </si>
  <si>
    <t>Ján Garabík</t>
  </si>
  <si>
    <t>FS25/156</t>
  </si>
  <si>
    <t>FS25/167</t>
  </si>
  <si>
    <t>FS25/180</t>
  </si>
  <si>
    <t>FS25/179</t>
  </si>
  <si>
    <t>FS25/181</t>
  </si>
  <si>
    <t>FS25/183</t>
  </si>
  <si>
    <t>FS25/184</t>
  </si>
  <si>
    <t>FS25/185</t>
  </si>
  <si>
    <t>FS25/186</t>
  </si>
  <si>
    <t>FS25/187</t>
  </si>
  <si>
    <t>FS25/188</t>
  </si>
  <si>
    <t>Výkon športového odborníka - supervízor M-SR juniorov a dorastencov v Žiline 13.12.2025</t>
  </si>
  <si>
    <t>FS25/168</t>
  </si>
  <si>
    <t>FS25/169</t>
  </si>
  <si>
    <t>FS25/170</t>
  </si>
  <si>
    <t>FS25/171</t>
  </si>
  <si>
    <t>FS25/172</t>
  </si>
  <si>
    <t>FS25/173</t>
  </si>
  <si>
    <t>FS25/174</t>
  </si>
  <si>
    <t>FS25/175</t>
  </si>
  <si>
    <t>FS25/176</t>
  </si>
  <si>
    <t>Výkon športového odborníka - hl. rozhodcu na M-SR juniorov a dorastencov v Žiline 13.12.2025</t>
  </si>
  <si>
    <t>FS25/177</t>
  </si>
  <si>
    <t>FS25/178</t>
  </si>
  <si>
    <t>FS25/157</t>
  </si>
  <si>
    <t>FS25/158</t>
  </si>
  <si>
    <t>FS25/159</t>
  </si>
  <si>
    <t>FS25/160</t>
  </si>
  <si>
    <t>FS25/161</t>
  </si>
  <si>
    <t>FS25/162</t>
  </si>
  <si>
    <t>FS25/163</t>
  </si>
  <si>
    <t>FS25/164</t>
  </si>
  <si>
    <t>FS25/165</t>
  </si>
  <si>
    <t>FS25/147</t>
  </si>
  <si>
    <t>Výkon športového odborníka - tatami manažér M-SR juniorov a dorastencov v Žiline 13.12.2025</t>
  </si>
  <si>
    <t>OZ25/228</t>
  </si>
  <si>
    <t>M-SR juniorov a dorastencov v Žiline 13.12.2025 - cestovné</t>
  </si>
  <si>
    <t>OZ25/205</t>
  </si>
  <si>
    <t>OZ25/229</t>
  </si>
  <si>
    <t>OZ25/230</t>
  </si>
  <si>
    <t>OZ25/231</t>
  </si>
  <si>
    <t>OZ25/232</t>
  </si>
  <si>
    <t>OZ25/233</t>
  </si>
  <si>
    <t>Tóth Matúš</t>
  </si>
  <si>
    <t>OZ25/234</t>
  </si>
  <si>
    <t>OZ25/235</t>
  </si>
  <si>
    <t>OZ25/236</t>
  </si>
  <si>
    <t>OZ25/217</t>
  </si>
  <si>
    <t>OZ25/218</t>
  </si>
  <si>
    <t>Mgr.Kožák Peter</t>
  </si>
  <si>
    <t>OZ25/219</t>
  </si>
  <si>
    <t>OZ25/220</t>
  </si>
  <si>
    <t>OZ25/221</t>
  </si>
  <si>
    <t>OZ25/222</t>
  </si>
  <si>
    <t>OZ25/223</t>
  </si>
  <si>
    <t>OZ25/224</t>
  </si>
  <si>
    <t>OZ25/225</t>
  </si>
  <si>
    <t>OZ25/226</t>
  </si>
  <si>
    <t>M-SR juniorov a dorastencov v Žiline 13.12.2025 - cestovné, ubytovanie</t>
  </si>
  <si>
    <t>OZ25/206</t>
  </si>
  <si>
    <t>OZ25/207</t>
  </si>
  <si>
    <t>OZ25/208</t>
  </si>
  <si>
    <t>OZ25/209</t>
  </si>
  <si>
    <t>OZ25/210</t>
  </si>
  <si>
    <t>OZ25/211</t>
  </si>
  <si>
    <t>OZ25/212</t>
  </si>
  <si>
    <t>OZ25/213</t>
  </si>
  <si>
    <t>OZ25/214</t>
  </si>
  <si>
    <t>OZ25/215</t>
  </si>
  <si>
    <t>OZ25/216</t>
  </si>
  <si>
    <t>OZ25/195</t>
  </si>
  <si>
    <t>OZ25/196</t>
  </si>
  <si>
    <t>OZ25/197</t>
  </si>
  <si>
    <t>OZ25/198</t>
  </si>
  <si>
    <t>OZ25/199</t>
  </si>
  <si>
    <t>OZ25/200</t>
  </si>
  <si>
    <t>OZ25/201</t>
  </si>
  <si>
    <t>OZ25/202</t>
  </si>
  <si>
    <t>Černák Radovan</t>
  </si>
  <si>
    <t>OZ25/203</t>
  </si>
  <si>
    <t>OZ25/204</t>
  </si>
  <si>
    <t>Garabík Ján</t>
  </si>
  <si>
    <t>OZ25/227</t>
  </si>
  <si>
    <t>RN25/361</t>
  </si>
  <si>
    <t>104365</t>
  </si>
  <si>
    <t>Refundácia nákladov člena reprezentácie - Športové náradie</t>
  </si>
  <si>
    <t>Jessica Gašpárová</t>
  </si>
  <si>
    <t>RN25/345</t>
  </si>
  <si>
    <t>104393</t>
  </si>
  <si>
    <t>Refundácia nákladov člena reprezentácie - mesačný tréningový poplatok 11/2025</t>
  </si>
  <si>
    <t>RN25/362</t>
  </si>
  <si>
    <t>104400</t>
  </si>
  <si>
    <t>Refundácia nákladov člena reprezentácie - doplnky výživy</t>
  </si>
  <si>
    <t>RN25/354</t>
  </si>
  <si>
    <t>104386</t>
  </si>
  <si>
    <t xml:space="preserve">Refundácia nákladov člena TOP Tímu </t>
  </si>
  <si>
    <t>RN25/360</t>
  </si>
  <si>
    <t>104390</t>
  </si>
  <si>
    <t>RN25/319</t>
  </si>
  <si>
    <t>104379</t>
  </si>
  <si>
    <t>Refundácia nákladov člena TOP Tímu - Regenerácia a doplnky výživy</t>
  </si>
  <si>
    <t>1100122025</t>
  </si>
  <si>
    <t>Zrážková daň za 12/2025 - Daň vyberaná zrážkou - fakturanti 12/2025</t>
  </si>
  <si>
    <t>Mzdy zamestnancov 2025/12 - DVP 17 osôb</t>
  </si>
  <si>
    <t>17x dohoda</t>
  </si>
  <si>
    <t>Mzdy zamestnancov 2025/12 - 5 osôb</t>
  </si>
  <si>
    <t>5x HPP, 1x Dohoda</t>
  </si>
  <si>
    <t xml:space="preserve">Zdravotné poistenie Mzdy 2025/12 </t>
  </si>
  <si>
    <t>Zdravotné poistenie Mzdy 2025/12</t>
  </si>
  <si>
    <t>Socialné poistenie Mzdy 2025/12 - 5 osôb</t>
  </si>
  <si>
    <t>Socialné poistenie Mzdy 2025/12 - DVP 17 osôb</t>
  </si>
  <si>
    <t>Daň z príjmov Mzdy 2025/12 - DVP 17 osôb</t>
  </si>
  <si>
    <t>Daň z príjmov Mzdy 2025/12 - 5 osôb</t>
  </si>
  <si>
    <t>Daň z príjmov Mzdy 2025/12 - 7 osôb</t>
  </si>
  <si>
    <t>Socialné poistenie Mzdy 2025/12 - 7 osôb</t>
  </si>
  <si>
    <t>Mzdy zamestnancov 2025/12 - 7 osôb</t>
  </si>
  <si>
    <t>a - príspevok uznaným športom</t>
  </si>
  <si>
    <t>Ing. Daniel Líška, mob: +421903 705 683</t>
  </si>
  <si>
    <t>e-mail: mackova@karate.sk, mob: +421 904 323 309</t>
  </si>
  <si>
    <t xml:space="preserve">          Mgr. Kristína Macková, PhD.</t>
  </si>
  <si>
    <t>Ing. Daniel Líška</t>
  </si>
  <si>
    <t>c) toto vytlačené a podpísané vyúčtovanie je zhodné s hárkom, ktorý sme zaslali na adresu ziadosti.sport@mincrs.sk dňa 15.04.2026 o 12 hod. 00 min.</t>
  </si>
  <si>
    <t>Refundácia nákladov členov realiz. tímu  počas WKF Youth Camp and Youth &amp; Para-Karate Cup Poreč 2025  - Ubytovanie, cestovné a stravné náhrady pre 2 pax  25.-30.6.2025</t>
  </si>
  <si>
    <t>Refundácia nákladov členov realiz. tímu  počas WKF Youth Camp and Youth &amp; Para-Karate Cup Poreč 2025 - Ubytovanie, cestovné a stravné náhrady pre 2 pax 25.-30.6.2025</t>
  </si>
  <si>
    <t>Refundácia nákladov PARA KARATISTKY Lucii Vlkovej + 2 sprievodné osoby na turnaji HX Karate PARA Cup 2025 v Anglicku - ubytovanie a letenky</t>
  </si>
  <si>
    <t>Refundácia nákladov PARA KARATISTKY Lucii Vlkovej + 2 sprievodné osoby na turnaju HX Karate PARA Cup 2025 v Anglicku - ubytovanie a letenky</t>
  </si>
  <si>
    <t>Refundácia nákladov Tomáša Kaisera - trénera  Parakaratistu Mattiasa Molnára na výučbový a metodický seminár  v Japonsku - ubytovanie, letenka pre 1 pax (5.-18.6.2025) Okinawa JPN</t>
  </si>
  <si>
    <t>Refundácia nákladov na prípravu PARA karatistov počas letného sústredenia - ubytovanie (2 pax) 20.-26.7.2025 v Šafárikovom mlyne v ČR</t>
  </si>
  <si>
    <t xml:space="preserve">Refundácia nákladov organizácie seminára kobudo a PARA karate - 4.10.2025 v Martine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</si>
</sst>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4">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1" fillId="7" borderId="1" xfId="0" applyNumberFormat="1" applyFont="1" applyFill="1" applyBorder="1" applyAlignment="1" applyProtection="1">
      <alignment vertical="top" wrapText="1"/>
      <protection locked="0"/>
    </xf>
    <xf numFmtId="164" fontId="1" fillId="7" borderId="1" xfId="0" applyNumberFormat="1" applyFont="1" applyFill="1" applyBorder="1" applyAlignment="1" applyProtection="1">
      <alignment vertical="top"/>
      <protection locked="0"/>
    </xf>
    <xf numFmtId="4" fontId="1" fillId="7" borderId="1" xfId="0" applyNumberFormat="1" applyFont="1" applyFill="1" applyBorder="1" applyAlignment="1" applyProtection="1">
      <alignment vertical="top"/>
      <protection locked="0"/>
    </xf>
    <xf numFmtId="3" fontId="1" fillId="7" borderId="1" xfId="0" applyNumberFormat="1" applyFont="1" applyFill="1" applyBorder="1" applyAlignment="1" applyProtection="1">
      <alignment horizontal="center"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64" val="15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32"/>
      <c r="D1" s="332"/>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4"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4" t="s">
        <v>1329</v>
      </c>
      <c r="C10" s="205"/>
      <c r="D10" s="205"/>
    </row>
    <row r="11" spans="1:4" s="18" customFormat="1" ht="42.75" customHeight="1" x14ac:dyDescent="0.25">
      <c r="A11" s="294" t="s">
        <v>1330</v>
      </c>
      <c r="C11" s="205"/>
      <c r="D11" s="205"/>
    </row>
    <row r="12" spans="1:4" s="18" customFormat="1" ht="20.5" customHeight="1" x14ac:dyDescent="0.25">
      <c r="A12" s="302" t="s">
        <v>1349</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33"/>
      <c r="D21" s="333"/>
    </row>
    <row r="22" spans="1:4" x14ac:dyDescent="0.25">
      <c r="C22" s="334"/>
      <c r="D22" s="333"/>
    </row>
    <row r="23" spans="1:4" ht="64" x14ac:dyDescent="0.25">
      <c r="A23" s="23" t="s">
        <v>1350</v>
      </c>
      <c r="C23" s="255"/>
      <c r="D23" s="256"/>
    </row>
    <row r="24" spans="1:4" ht="12.75" customHeight="1" x14ac:dyDescent="0.25">
      <c r="C24" s="330"/>
      <c r="D24" s="331"/>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65" customHeight="1" x14ac:dyDescent="0.25"/>
    <row r="33" spans="1:3" ht="15.75" customHeight="1" x14ac:dyDescent="0.25">
      <c r="A33" s="19" t="s">
        <v>1332</v>
      </c>
    </row>
    <row r="34" spans="1:3" ht="12.6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1336</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5"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5"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1346</v>
      </c>
    </row>
    <row r="133" spans="1:1" ht="61.5" customHeight="1" x14ac:dyDescent="0.25">
      <c r="A133" s="301" t="s">
        <v>1358</v>
      </c>
    </row>
    <row r="134" spans="1:1" ht="13" x14ac:dyDescent="0.25">
      <c r="A134" s="260" t="s">
        <v>1359</v>
      </c>
    </row>
    <row r="135" spans="1:1" ht="101" x14ac:dyDescent="0.25">
      <c r="A135" s="301" t="s">
        <v>1347</v>
      </c>
    </row>
    <row r="136" spans="1:1" x14ac:dyDescent="0.25">
      <c r="A136"/>
    </row>
    <row r="137" spans="1:1" ht="71.5" customHeight="1" x14ac:dyDescent="0.25">
      <c r="A137" s="300"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B14" sqref="B14:C14"/>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4" t="str">
        <f>Spolu!C3&amp;", "&amp;Spolu!C6</f>
        <v>Slovenský Zväz Karate, Olympijské námestie 14290/1, Bratislava, 832 80</v>
      </c>
      <c r="B1" s="384"/>
      <c r="C1" s="384"/>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5" t="s">
        <v>1250</v>
      </c>
      <c r="F3" s="386"/>
      <c r="N3" s="137" t="str">
        <f t="shared" si="0"/>
        <v>c - príspevok Slovenskému paralympijskému výboru</v>
      </c>
      <c r="O3" s="137" t="s">
        <v>343</v>
      </c>
      <c r="P3" s="137" t="str">
        <f>Spolu!B19</f>
        <v>príspevok Slovenskému paralympijskému výboru</v>
      </c>
    </row>
    <row r="4" spans="1:16" ht="45.75" customHeight="1" x14ac:dyDescent="0.25">
      <c r="E4" s="386"/>
      <c r="F4" s="386"/>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1252</v>
      </c>
      <c r="E6" s="140" t="s">
        <v>1253</v>
      </c>
      <c r="F6" s="149">
        <v>46126</v>
      </c>
      <c r="N6" s="137" t="str">
        <f t="shared" si="0"/>
        <v>f - plnenie úloh verejného záujmu v športe</v>
      </c>
      <c r="O6" s="137" t="s">
        <v>349</v>
      </c>
      <c r="P6" s="137" t="str">
        <f>Spolu!B22</f>
        <v>plnenie úloh verejného záujmu v športe</v>
      </c>
    </row>
    <row r="7" spans="1:16" x14ac:dyDescent="0.25">
      <c r="C7" s="138" t="s">
        <v>1255</v>
      </c>
      <c r="E7" s="140" t="s">
        <v>1256</v>
      </c>
      <c r="F7" s="150">
        <v>858.45</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1258</v>
      </c>
      <c r="F8" s="151" t="s">
        <v>878</v>
      </c>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t="s">
        <v>1286</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v>46127</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7" t="s">
        <v>1281</v>
      </c>
      <c r="B12" s="387"/>
      <c r="C12" s="387"/>
      <c r="D12" s="138"/>
      <c r="E12" s="138"/>
      <c r="F12" s="195" t="s">
        <v>1282</v>
      </c>
      <c r="G12" s="138"/>
      <c r="N12" s="137" t="str">
        <f t="shared" si="0"/>
        <v>l - športové pohybové tábory pre mládež</v>
      </c>
      <c r="O12" s="137" t="s">
        <v>360</v>
      </c>
      <c r="P12" s="137" t="str">
        <f>Spolu!B28</f>
        <v>športové pohybové tábory pre mládež</v>
      </c>
    </row>
    <row r="13" spans="1:16" ht="55.4" customHeight="1" x14ac:dyDescent="0.25">
      <c r="A13" s="38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14.04.2026 sme poukázali Ministerstvu cestovného ruchu a športu Slovenskej republiky nevyčerpané finančné prostriedky v sume 858,45 eur z príspevku/dotácie poskytnutého/poskytnutej na úlohy v oblasti športu v roku 2025. Finančné prostriedky vraciame z programu 026 Národný program rozvoja športu v SR.</v>
      </c>
      <c r="B13" s="388"/>
      <c r="C13" s="388"/>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1265</v>
      </c>
      <c r="B14" s="389" t="s">
        <v>1266</v>
      </c>
      <c r="C14" s="390"/>
      <c r="F14" s="311"/>
      <c r="N14" s="137" t="str">
        <f t="shared" si="0"/>
        <v xml:space="preserve">n - </v>
      </c>
      <c r="O14" s="137" t="s">
        <v>364</v>
      </c>
    </row>
    <row r="15" spans="1:16" ht="34.4" customHeight="1" x14ac:dyDescent="0.25">
      <c r="A15" s="139" t="s">
        <v>1283</v>
      </c>
      <c r="B15" s="389" t="s">
        <v>5889</v>
      </c>
      <c r="C15" s="390"/>
      <c r="F15" s="392"/>
      <c r="N15" s="137" t="str">
        <f t="shared" si="0"/>
        <v xml:space="preserve">o - </v>
      </c>
      <c r="O15" s="137" t="s">
        <v>365</v>
      </c>
    </row>
    <row r="16" spans="1:16" x14ac:dyDescent="0.25">
      <c r="A16" s="139" t="s">
        <v>1268</v>
      </c>
      <c r="B16" s="142" t="str">
        <f>F8</f>
        <v>SK51 0200 0000 0017 8666 3854</v>
      </c>
      <c r="C16" s="137"/>
      <c r="F16" s="392"/>
      <c r="N16" s="137" t="str">
        <f t="shared" si="0"/>
        <v xml:space="preserve">p - </v>
      </c>
      <c r="O16" s="137" t="s">
        <v>366</v>
      </c>
    </row>
    <row r="17" spans="1:16" ht="32.15" customHeight="1" x14ac:dyDescent="0.25">
      <c r="A17" s="139" t="s">
        <v>1271</v>
      </c>
      <c r="B17" s="142" t="str">
        <f>F9</f>
        <v>SK62 8180 0000 0070 0069 4120</v>
      </c>
      <c r="C17" s="137"/>
      <c r="F17" s="392"/>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1273</v>
      </c>
      <c r="C19" s="142" t="str">
        <f>Spolu!C4</f>
        <v>30811571</v>
      </c>
      <c r="F19" s="145" t="s">
        <v>1269</v>
      </c>
      <c r="G19" s="207"/>
      <c r="H19" s="146"/>
      <c r="N19" s="137" t="str">
        <f t="shared" si="0"/>
        <v xml:space="preserve"> - </v>
      </c>
    </row>
    <row r="20" spans="1:16" x14ac:dyDescent="0.25">
      <c r="A20" s="139" t="s">
        <v>390</v>
      </c>
      <c r="B20" s="143">
        <f>F6</f>
        <v>46126</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5" customHeight="1" thickBot="1" x14ac:dyDescent="0.3">
      <c r="B23" s="211" t="s">
        <v>5890</v>
      </c>
      <c r="C23" s="206"/>
      <c r="E23" s="138"/>
      <c r="F23" s="208"/>
      <c r="G23" s="209"/>
      <c r="H23" s="210"/>
      <c r="N23" s="137" t="str">
        <f>O23&amp;" - "&amp;P23</f>
        <v>026 03 - Národné športové projekty</v>
      </c>
      <c r="O23" s="137" t="s">
        <v>321</v>
      </c>
      <c r="P23" s="137" t="s">
        <v>322</v>
      </c>
    </row>
    <row r="24" spans="1:16" ht="39.75" customHeight="1" x14ac:dyDescent="0.25">
      <c r="A24" s="264"/>
      <c r="B24" s="391" t="s">
        <v>1276</v>
      </c>
      <c r="C24" s="391"/>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93" t="s">
        <v>1288</v>
      </c>
      <c r="B2" s="393"/>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5" t="s">
        <v>57</v>
      </c>
      <c r="B1" s="335"/>
      <c r="C1" s="335"/>
      <c r="D1" s="335"/>
      <c r="E1" s="335"/>
      <c r="F1" s="335"/>
      <c r="G1" s="335"/>
      <c r="H1" s="335"/>
      <c r="I1" s="52"/>
      <c r="J1" s="37"/>
    </row>
    <row r="2" spans="1:11" ht="15.5" x14ac:dyDescent="0.35">
      <c r="A2" s="341" t="s">
        <v>58</v>
      </c>
      <c r="B2" s="341"/>
      <c r="C2" s="341"/>
      <c r="D2" s="341"/>
      <c r="E2" s="341"/>
      <c r="F2" s="341"/>
      <c r="G2" s="341"/>
      <c r="H2" s="339" t="str">
        <f>+Doklady!I100</f>
        <v>V4</v>
      </c>
      <c r="I2" s="339"/>
    </row>
    <row r="3" spans="1:11" ht="14" x14ac:dyDescent="0.3">
      <c r="A3" s="40"/>
      <c r="B3" s="40"/>
      <c r="C3" s="40"/>
      <c r="D3" s="40"/>
      <c r="E3" s="40"/>
      <c r="F3" s="40"/>
      <c r="G3" s="40"/>
      <c r="H3" s="340">
        <f>+Doklady!I101</f>
        <v>45961</v>
      </c>
      <c r="I3" s="340"/>
    </row>
    <row r="4" spans="1:11" ht="15.75" customHeight="1" x14ac:dyDescent="0.3">
      <c r="A4" s="41" t="s">
        <v>59</v>
      </c>
      <c r="B4" s="336" t="s">
        <v>60</v>
      </c>
      <c r="C4" s="337"/>
      <c r="D4" s="337"/>
      <c r="E4" s="338"/>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4" t="s">
        <v>311</v>
      </c>
      <c r="B1" s="345"/>
      <c r="C1" s="174">
        <v>45688</v>
      </c>
      <c r="D1" s="26"/>
      <c r="G1" s="252">
        <v>45688</v>
      </c>
    </row>
    <row r="2" spans="1:7" ht="14" x14ac:dyDescent="0.3">
      <c r="A2" s="28"/>
      <c r="B2" s="28"/>
      <c r="G2" s="252">
        <v>45716</v>
      </c>
    </row>
    <row r="3" spans="1:7" ht="14" x14ac:dyDescent="0.3">
      <c r="A3" s="30" t="s">
        <v>312</v>
      </c>
      <c r="B3" s="342" t="str">
        <f>INDEX(Adr!B:B,Doklady!B102+1)</f>
        <v>Slovenský Zväz Karate</v>
      </c>
      <c r="C3" s="342"/>
      <c r="D3" s="342"/>
      <c r="G3" s="252">
        <v>45747</v>
      </c>
    </row>
    <row r="4" spans="1:7" ht="14" x14ac:dyDescent="0.3">
      <c r="A4" s="30" t="s">
        <v>313</v>
      </c>
      <c r="B4" s="29" t="str">
        <f>RIGHT("0000"&amp;INDEX(Adr!A:A,Doklady!B102+1),8)</f>
        <v>30811571</v>
      </c>
      <c r="G4" s="252">
        <v>45777</v>
      </c>
    </row>
    <row r="5" spans="1:7" ht="14" x14ac:dyDescent="0.3">
      <c r="A5" s="30" t="s">
        <v>314</v>
      </c>
      <c r="B5" s="29" t="str">
        <f>INDEX(Adr!D:D,Doklady!B102+1)&amp;", "&amp;INDEX(Adr!E:E,Doklady!B102+1)</f>
        <v>Olympijské námestie 14290/1,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621440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621440</v>
      </c>
      <c r="G15" s="252"/>
    </row>
    <row r="16" spans="1:7" ht="14" x14ac:dyDescent="0.3">
      <c r="G16" s="252"/>
    </row>
    <row r="17" spans="1:5" ht="72" customHeight="1" x14ac:dyDescent="0.25">
      <c r="A17" s="343" t="s">
        <v>328</v>
      </c>
      <c r="B17" s="343"/>
      <c r="C17" s="343"/>
      <c r="D17" s="34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78"/>
  <sheetViews>
    <sheetView tabSelected="1" topLeftCell="A12" zoomScaleNormal="100" workbookViewId="0">
      <selection sqref="A1:I57"/>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4" t="s">
        <v>329</v>
      </c>
      <c r="B1" s="354"/>
      <c r="C1" s="354"/>
      <c r="D1" s="354"/>
      <c r="E1" s="354"/>
      <c r="F1" s="354"/>
      <c r="G1" s="354"/>
      <c r="H1" s="354"/>
      <c r="I1" s="354"/>
    </row>
    <row r="2" spans="1:26" ht="7.5" customHeight="1" x14ac:dyDescent="0.2">
      <c r="C2" s="8"/>
      <c r="D2" s="8"/>
      <c r="E2" s="8"/>
      <c r="F2" s="8"/>
      <c r="G2" s="8"/>
      <c r="H2" s="8"/>
      <c r="I2" s="8"/>
    </row>
    <row r="3" spans="1:26" s="9" customFormat="1" ht="26.15" customHeight="1" x14ac:dyDescent="0.25">
      <c r="B3" s="160" t="s">
        <v>59</v>
      </c>
      <c r="C3" s="355" t="str">
        <f>INDEX(Adr!B2:B244,Doklady!B102)</f>
        <v>Slovenský Zväz Karate</v>
      </c>
      <c r="D3" s="355"/>
      <c r="E3" s="355"/>
      <c r="F3" s="355"/>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30811571</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Olympijské námestie 14290/1, Bratislava, 832 80</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6" t="s">
        <v>334</v>
      </c>
      <c r="F9" s="357"/>
      <c r="J9" s="8"/>
      <c r="L9" s="118"/>
      <c r="M9" s="118"/>
      <c r="N9" s="118"/>
      <c r="O9" s="118"/>
      <c r="P9" s="118"/>
      <c r="Q9" s="118"/>
      <c r="R9" s="118"/>
      <c r="S9" s="118"/>
    </row>
    <row r="10" spans="1:26" ht="18" x14ac:dyDescent="0.4">
      <c r="A10" s="69" t="s">
        <v>317</v>
      </c>
      <c r="B10" s="70" t="s">
        <v>318</v>
      </c>
      <c r="C10" s="126">
        <f>SUMIF(FP!J:J,Doklady!$B$1&amp;A10,FP!D:D)</f>
        <v>0</v>
      </c>
      <c r="D10" s="126">
        <f>C10-E10</f>
        <v>0</v>
      </c>
      <c r="E10" s="347">
        <f>SUMIF(K:K,A10,I:I)</f>
        <v>0</v>
      </c>
      <c r="F10" s="348"/>
      <c r="L10" s="120" t="s">
        <v>335</v>
      </c>
      <c r="M10" s="118"/>
      <c r="N10" s="118"/>
      <c r="O10" s="118"/>
      <c r="P10" s="118"/>
      <c r="Q10" s="118"/>
      <c r="R10" s="118"/>
      <c r="S10" s="118"/>
    </row>
    <row r="11" spans="1:26" ht="18" x14ac:dyDescent="0.4">
      <c r="A11" s="69" t="s">
        <v>319</v>
      </c>
      <c r="B11" s="70" t="s">
        <v>320</v>
      </c>
      <c r="C11" s="126">
        <f>SUMIF(FP!J:J,Doklady!$B$1&amp;A11,FP!D:D)</f>
        <v>621440</v>
      </c>
      <c r="D11" s="126">
        <f>+C11-E11</f>
        <v>620581.50000000035</v>
      </c>
      <c r="E11" s="358">
        <f>+I39-I42+I44-I47</f>
        <v>858.49999999965075</v>
      </c>
      <c r="F11" s="359"/>
      <c r="J11" s="176"/>
      <c r="L11" s="161" t="str">
        <f>L41</f>
        <v>a - karate - bežné transfery</v>
      </c>
      <c r="M11" s="118"/>
      <c r="N11" s="118"/>
      <c r="O11" s="118"/>
      <c r="P11" s="118"/>
      <c r="Q11" s="118"/>
      <c r="R11" s="118"/>
      <c r="S11" s="118"/>
    </row>
    <row r="12" spans="1:26" ht="18" x14ac:dyDescent="0.4">
      <c r="A12" s="69" t="s">
        <v>321</v>
      </c>
      <c r="B12" s="70" t="s">
        <v>322</v>
      </c>
      <c r="C12" s="126">
        <f>SUMIF(FP!J:J,Doklady!$B$1&amp;A12,FP!D:D)</f>
        <v>59761</v>
      </c>
      <c r="D12" s="126">
        <f>C12-E12</f>
        <v>59761</v>
      </c>
      <c r="E12" s="347">
        <f>SUMIF(K:K,A12,I:I)</f>
        <v>0</v>
      </c>
      <c r="F12" s="348"/>
      <c r="J12" s="177"/>
      <c r="L12" s="161" t="str">
        <f>L42</f>
        <v>a - karate - kapitálové transfery</v>
      </c>
      <c r="N12" s="118"/>
      <c r="O12" s="118"/>
      <c r="P12" s="118"/>
      <c r="Q12" s="118"/>
      <c r="R12" s="118"/>
      <c r="S12" s="118"/>
    </row>
    <row r="13" spans="1:26" ht="18" x14ac:dyDescent="0.4">
      <c r="A13" s="69" t="s">
        <v>323</v>
      </c>
      <c r="B13" s="70" t="s">
        <v>324</v>
      </c>
      <c r="C13" s="126">
        <f>SUMIF(FP!J:J,Doklady!$B$1&amp;A13,FP!D:D)</f>
        <v>0</v>
      </c>
      <c r="D13" s="126">
        <f>C13-E13</f>
        <v>0</v>
      </c>
      <c r="E13" s="347">
        <f>SUMIF(K:K,A13,I:I)</f>
        <v>0</v>
      </c>
      <c r="F13" s="34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0">
        <f>SUMIF(K:K,A14,I:I)</f>
        <v>0</v>
      </c>
      <c r="F14" s="361"/>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7" t="s">
        <v>337</v>
      </c>
      <c r="C16" s="368"/>
      <c r="D16" s="368"/>
      <c r="E16" s="368"/>
      <c r="F16" s="368"/>
      <c r="G16" s="368"/>
      <c r="H16" s="36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2" t="s">
        <v>340</v>
      </c>
      <c r="C17" s="362"/>
      <c r="D17" s="362"/>
      <c r="E17" s="362"/>
      <c r="F17" s="362"/>
      <c r="G17" s="362"/>
      <c r="H17" s="362"/>
      <c r="I17" s="73">
        <f>SUMIF(FP!I:I,Doklady!$B$1&amp;A17,FP!D:D)</f>
        <v>621440</v>
      </c>
      <c r="T17" s="86"/>
    </row>
    <row r="18" spans="1:20" x14ac:dyDescent="0.2">
      <c r="A18" s="135" t="s">
        <v>341</v>
      </c>
      <c r="B18" s="362" t="s">
        <v>342</v>
      </c>
      <c r="C18" s="362"/>
      <c r="D18" s="362"/>
      <c r="E18" s="362"/>
      <c r="F18" s="362"/>
      <c r="G18" s="362"/>
      <c r="H18" s="362"/>
      <c r="I18" s="73">
        <f>SUMIF(FP!I:I,Doklady!$B$1&amp;A18,FP!D:D)</f>
        <v>0</v>
      </c>
    </row>
    <row r="19" spans="1:20" x14ac:dyDescent="0.2">
      <c r="A19" s="115" t="s">
        <v>343</v>
      </c>
      <c r="B19" s="362" t="s">
        <v>344</v>
      </c>
      <c r="C19" s="362"/>
      <c r="D19" s="362"/>
      <c r="E19" s="362"/>
      <c r="F19" s="362"/>
      <c r="G19" s="362"/>
      <c r="H19" s="362"/>
      <c r="I19" s="73">
        <f>SUMIF(FP!I:I,Doklady!$B$1&amp;A19,FP!D:D)</f>
        <v>9761</v>
      </c>
    </row>
    <row r="20" spans="1:20" x14ac:dyDescent="0.2">
      <c r="A20" s="135" t="s">
        <v>345</v>
      </c>
      <c r="B20" s="351" t="s">
        <v>346</v>
      </c>
      <c r="C20" s="352"/>
      <c r="D20" s="352"/>
      <c r="E20" s="352"/>
      <c r="F20" s="352"/>
      <c r="G20" s="352"/>
      <c r="H20" s="353"/>
      <c r="I20" s="73">
        <f>SUMIF(FP!I:I,Doklady!$B$1&amp;A20,FP!D:D)</f>
        <v>40000</v>
      </c>
      <c r="T20" s="86"/>
    </row>
    <row r="21" spans="1:20" x14ac:dyDescent="0.2">
      <c r="A21" s="115" t="s">
        <v>347</v>
      </c>
      <c r="B21" s="351" t="s">
        <v>348</v>
      </c>
      <c r="C21" s="352"/>
      <c r="D21" s="352"/>
      <c r="E21" s="352"/>
      <c r="F21" s="352"/>
      <c r="G21" s="352"/>
      <c r="H21" s="353"/>
      <c r="I21" s="73">
        <f>SUMIF(FP!I:I,Doklady!$B$1&amp;A21,FP!D:D)</f>
        <v>0</v>
      </c>
      <c r="T21" s="86"/>
    </row>
    <row r="22" spans="1:20" x14ac:dyDescent="0.2">
      <c r="A22" s="135" t="s">
        <v>349</v>
      </c>
      <c r="B22" s="370" t="s">
        <v>350</v>
      </c>
      <c r="C22" s="371"/>
      <c r="D22" s="371"/>
      <c r="E22" s="371"/>
      <c r="F22" s="371"/>
      <c r="G22" s="371"/>
      <c r="H22" s="372"/>
      <c r="I22" s="73">
        <f>SUMIF(FP!I:I,Doklady!$B$1&amp;A22,FP!D:D)</f>
        <v>0</v>
      </c>
      <c r="T22" s="86"/>
    </row>
    <row r="23" spans="1:20" x14ac:dyDescent="0.2">
      <c r="A23" s="115" t="s">
        <v>351</v>
      </c>
      <c r="B23" s="351" t="s">
        <v>352</v>
      </c>
      <c r="C23" s="352"/>
      <c r="D23" s="352"/>
      <c r="E23" s="352"/>
      <c r="F23" s="352"/>
      <c r="G23" s="352"/>
      <c r="H23" s="353"/>
      <c r="I23" s="73">
        <f>SUMIF(FP!I:I,Doklady!$B$1&amp;A23,FP!D:D)</f>
        <v>0</v>
      </c>
      <c r="T23" s="86"/>
    </row>
    <row r="24" spans="1:20" x14ac:dyDescent="0.2">
      <c r="A24" s="135" t="s">
        <v>353</v>
      </c>
      <c r="B24" s="351" t="s">
        <v>354</v>
      </c>
      <c r="C24" s="352"/>
      <c r="D24" s="352"/>
      <c r="E24" s="352"/>
      <c r="F24" s="352"/>
      <c r="G24" s="352"/>
      <c r="H24" s="353"/>
      <c r="I24" s="73">
        <f>SUMIF(FP!I:I,Doklady!$B$1&amp;A24,FP!D:D)</f>
        <v>0</v>
      </c>
      <c r="T24" s="86"/>
    </row>
    <row r="25" spans="1:20" x14ac:dyDescent="0.2">
      <c r="A25" s="115" t="s">
        <v>355</v>
      </c>
      <c r="B25" s="363" t="s">
        <v>2233</v>
      </c>
      <c r="C25" s="364"/>
      <c r="D25" s="364"/>
      <c r="E25" s="364"/>
      <c r="F25" s="364"/>
      <c r="G25" s="364"/>
      <c r="H25" s="365"/>
      <c r="I25" s="73">
        <f>SUMIF(FP!I:I,Doklady!$B$1&amp;A25,FP!D:D)</f>
        <v>0</v>
      </c>
      <c r="T25" s="86"/>
    </row>
    <row r="26" spans="1:20" x14ac:dyDescent="0.2">
      <c r="A26" s="135" t="s">
        <v>356</v>
      </c>
      <c r="B26" s="351" t="s">
        <v>357</v>
      </c>
      <c r="C26" s="352"/>
      <c r="D26" s="352"/>
      <c r="E26" s="352"/>
      <c r="F26" s="352"/>
      <c r="G26" s="352"/>
      <c r="H26" s="353"/>
      <c r="I26" s="73">
        <f>SUMIF(FP!I:I,Doklady!$B$1&amp;A26,FP!D:D)</f>
        <v>0</v>
      </c>
      <c r="T26" s="86"/>
    </row>
    <row r="27" spans="1:20" x14ac:dyDescent="0.2">
      <c r="A27" s="115" t="s">
        <v>358</v>
      </c>
      <c r="B27" s="351" t="s">
        <v>359</v>
      </c>
      <c r="C27" s="352"/>
      <c r="D27" s="352"/>
      <c r="E27" s="352"/>
      <c r="F27" s="352"/>
      <c r="G27" s="352"/>
      <c r="H27" s="353"/>
      <c r="I27" s="73">
        <f>SUMIF(FP!I:I,Doklady!$B$1&amp;A27,FP!D:D)</f>
        <v>0</v>
      </c>
      <c r="T27" s="86"/>
    </row>
    <row r="28" spans="1:20" x14ac:dyDescent="0.2">
      <c r="A28" s="135" t="s">
        <v>360</v>
      </c>
      <c r="B28" s="351" t="s">
        <v>2987</v>
      </c>
      <c r="C28" s="352"/>
      <c r="D28" s="352"/>
      <c r="E28" s="352"/>
      <c r="F28" s="352"/>
      <c r="G28" s="352"/>
      <c r="H28" s="353"/>
      <c r="I28" s="73">
        <f>SUMIF(FP!I:I,Doklady!$B$1&amp;A28,FP!D:D)</f>
        <v>0</v>
      </c>
      <c r="T28" s="86"/>
    </row>
    <row r="29" spans="1:20" x14ac:dyDescent="0.2">
      <c r="A29" s="115" t="s">
        <v>362</v>
      </c>
      <c r="B29" s="351" t="s">
        <v>363</v>
      </c>
      <c r="C29" s="352"/>
      <c r="D29" s="352"/>
      <c r="E29" s="352"/>
      <c r="F29" s="352"/>
      <c r="G29" s="352"/>
      <c r="H29" s="353"/>
      <c r="I29" s="73">
        <f>SUMIF(FP!I:I,Doklady!$B$1&amp;A29,FP!D:D)</f>
        <v>10000</v>
      </c>
      <c r="T29" s="86"/>
    </row>
    <row r="30" spans="1:20" hidden="1" x14ac:dyDescent="0.2">
      <c r="A30" s="135" t="s">
        <v>364</v>
      </c>
      <c r="B30" s="351"/>
      <c r="C30" s="352"/>
      <c r="D30" s="352"/>
      <c r="E30" s="352"/>
      <c r="F30" s="352"/>
      <c r="G30" s="352"/>
      <c r="H30" s="353"/>
      <c r="I30" s="73">
        <f>SUMIF(FP!I:I,Doklady!$B$1&amp;A30,FP!D:D)</f>
        <v>0</v>
      </c>
      <c r="T30" s="86"/>
    </row>
    <row r="31" spans="1:20" hidden="1" x14ac:dyDescent="0.2">
      <c r="A31" s="115" t="s">
        <v>365</v>
      </c>
      <c r="B31" s="351"/>
      <c r="C31" s="352"/>
      <c r="D31" s="352"/>
      <c r="E31" s="352"/>
      <c r="F31" s="352"/>
      <c r="G31" s="352"/>
      <c r="H31" s="353"/>
      <c r="I31" s="73">
        <f>SUMIF(FP!I:I,Doklady!$B$1&amp;A31,FP!D:D)</f>
        <v>0</v>
      </c>
      <c r="T31" s="86"/>
    </row>
    <row r="32" spans="1:20" hidden="1" x14ac:dyDescent="0.2">
      <c r="A32" s="135" t="s">
        <v>366</v>
      </c>
      <c r="B32" s="373"/>
      <c r="C32" s="374"/>
      <c r="D32" s="374"/>
      <c r="E32" s="374"/>
      <c r="F32" s="374"/>
      <c r="G32" s="374"/>
      <c r="H32" s="375"/>
      <c r="I32" s="73">
        <f>SUMIF(FP!I:I,Doklady!$B$1&amp;A32,FP!D:D)</f>
        <v>0</v>
      </c>
      <c r="T32" s="86"/>
    </row>
    <row r="33" spans="1:21" hidden="1" x14ac:dyDescent="0.2">
      <c r="A33" s="115" t="s">
        <v>367</v>
      </c>
      <c r="B33" s="373"/>
      <c r="C33" s="374"/>
      <c r="D33" s="374"/>
      <c r="E33" s="374"/>
      <c r="F33" s="374"/>
      <c r="G33" s="374"/>
      <c r="H33" s="375"/>
      <c r="I33" s="73">
        <f>SUMIF(FP!I:I,Doklady!$B$1&amp;A33,FP!D:D)</f>
        <v>0</v>
      </c>
      <c r="T33" s="86"/>
    </row>
    <row r="34" spans="1:21" hidden="1" x14ac:dyDescent="0.2">
      <c r="A34" s="135" t="s">
        <v>368</v>
      </c>
      <c r="B34" s="376"/>
      <c r="C34" s="376"/>
      <c r="D34" s="376"/>
      <c r="E34" s="376"/>
      <c r="F34" s="376"/>
      <c r="G34" s="376"/>
      <c r="H34" s="376"/>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karate</v>
      </c>
      <c r="C38" s="68" t="s">
        <v>1669</v>
      </c>
      <c r="D38" s="68" t="s">
        <v>1670</v>
      </c>
      <c r="E38" s="68" t="s">
        <v>1671</v>
      </c>
      <c r="F38" s="68" t="s">
        <v>1668</v>
      </c>
      <c r="G38" s="68" t="s">
        <v>370</v>
      </c>
      <c r="H38" s="68" t="s">
        <v>371</v>
      </c>
      <c r="I38" s="67" t="s">
        <v>327</v>
      </c>
      <c r="L38" s="84">
        <f>COUNTIF(FP!N:N,Doklady!B1&amp;"aB")</f>
        <v>1</v>
      </c>
    </row>
    <row r="39" spans="1:21" x14ac:dyDescent="0.2">
      <c r="A39" s="115" t="s">
        <v>339</v>
      </c>
      <c r="B39" s="116" t="s">
        <v>372</v>
      </c>
      <c r="C39" s="78">
        <f>I39*0.2</f>
        <v>124288</v>
      </c>
      <c r="D39" s="78">
        <f>I39*0.2</f>
        <v>124288</v>
      </c>
      <c r="E39" s="78">
        <f>I39*0.25</f>
        <v>155360</v>
      </c>
      <c r="F39" s="78">
        <f>+I39*0.15</f>
        <v>93216</v>
      </c>
      <c r="G39" s="78">
        <f>+MAX(I39-C39-D39-E39-F39-H39,0)</f>
        <v>124288</v>
      </c>
      <c r="H39" s="78">
        <f>+IFERROR(VLOOKUP(K40&amp;" - kapitálové transfery",B$53:C$59,2,0),0)</f>
        <v>0</v>
      </c>
      <c r="I39" s="73">
        <f>SUMIF(FP!K:K,K40,FP!D:D)</f>
        <v>621440</v>
      </c>
      <c r="L39" s="84">
        <f>COUNTIF(FP!N:N,Doklady!B1&amp;"aK")</f>
        <v>0</v>
      </c>
      <c r="T39" s="86"/>
    </row>
    <row r="40" spans="1:21" x14ac:dyDescent="0.2">
      <c r="A40" s="115" t="s">
        <v>339</v>
      </c>
      <c r="B40" s="116" t="s">
        <v>373</v>
      </c>
      <c r="C40" s="78">
        <f>DSUM(Doklady!A103:J9999,"GGG",Spolu!L40:M42)</f>
        <v>123429.55</v>
      </c>
      <c r="D40" s="78">
        <f>DSUM(Doklady!A103:J9999,"GGG",Spolu!N40:O42)</f>
        <v>127560.9700000002</v>
      </c>
      <c r="E40" s="78">
        <f>DSUM(Doklady!A103:J9999,"GGG",Spolu!P40:Q42)</f>
        <v>286539.82000000024</v>
      </c>
      <c r="F40" s="78">
        <f>DSUM(Doklady!A103:J9999,"GGG",Spolu!R40:S42)</f>
        <v>83051.159999999945</v>
      </c>
      <c r="G40" s="78">
        <f>DSUM(Doklady!A103:J9999,"GGG",Spolu!T40:U42)-H40</f>
        <v>0</v>
      </c>
      <c r="H40" s="78">
        <f>+IFERROR(VLOOKUP(K40&amp;" - kapitálové transfery",B$53:D$59,3,0),0)</f>
        <v>0</v>
      </c>
      <c r="I40" s="73">
        <f>+C40+D40+E40+F40+G40+H40</f>
        <v>620581.50000000035</v>
      </c>
      <c r="J40" s="218" t="str">
        <f>+K45</f>
        <v>.</v>
      </c>
      <c r="K40" s="218" t="str">
        <f>IF(L38&gt;0,INDEX(FP!K:K,Doklady!B2),".")</f>
        <v>karate</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858.44999999999709</v>
      </c>
      <c r="D41" s="78">
        <f>MAX(D39-D40,0)</f>
        <v>0</v>
      </c>
      <c r="E41" s="78">
        <f>MAX(E39-E40,0)</f>
        <v>0</v>
      </c>
      <c r="F41" s="78">
        <f>MIN(I39,MAX(-F39+F40,0))</f>
        <v>0</v>
      </c>
      <c r="G41" s="78">
        <f>MIN(J39,MAX(-G39+G40+MIN(F40-F39,0),0))</f>
        <v>0</v>
      </c>
      <c r="H41" s="78">
        <f>MAX(H39-H40,0)</f>
        <v>0</v>
      </c>
      <c r="I41" s="124">
        <f>+I39-I42</f>
        <v>858.49999999965075</v>
      </c>
      <c r="J41" s="219">
        <f>+K46</f>
        <v>0</v>
      </c>
      <c r="K41" s="219">
        <f>+I41-H41</f>
        <v>858.49999999965075</v>
      </c>
      <c r="L41" s="161" t="str">
        <f>IF(L38&gt;0,"a - "&amp;INDEX(FP!C:C,Doklady!B2),2)</f>
        <v>a - karate - bežné transfery</v>
      </c>
      <c r="M41" s="120">
        <v>1</v>
      </c>
      <c r="N41" s="161" t="str">
        <f>+L41</f>
        <v>a - karate - bežné transfery</v>
      </c>
      <c r="O41" s="120">
        <v>2</v>
      </c>
      <c r="P41" s="161" t="str">
        <f>+L41</f>
        <v>a - karate - bežné transfery</v>
      </c>
      <c r="Q41" s="120">
        <v>3</v>
      </c>
      <c r="R41" s="161" t="str">
        <f>+L41</f>
        <v>a - karate - bežné transfery</v>
      </c>
      <c r="S41" s="120">
        <v>4</v>
      </c>
      <c r="T41" s="161" t="str">
        <f>+L41</f>
        <v>a - karate - bežné transfery</v>
      </c>
      <c r="U41" s="120">
        <v>5</v>
      </c>
    </row>
    <row r="42" spans="1:21" ht="10.5" customHeight="1" x14ac:dyDescent="0.2">
      <c r="A42" s="115" t="s">
        <v>339</v>
      </c>
      <c r="B42" s="116" t="s">
        <v>376</v>
      </c>
      <c r="C42" s="73">
        <f>+C40</f>
        <v>123429.55</v>
      </c>
      <c r="D42" s="216">
        <f>+D40</f>
        <v>127560.9700000002</v>
      </c>
      <c r="E42" s="216">
        <f>+E40</f>
        <v>286539.82000000024</v>
      </c>
      <c r="F42" s="216">
        <f>+MIN(F39:F40)</f>
        <v>83051.159999999945</v>
      </c>
      <c r="G42" s="216">
        <f>+MIN(G39+MAX(F39-F40,0)-MAX(E40-E39,0)-MAX(D40-D39,0)-MAX(C40-C39,0),G40)</f>
        <v>0</v>
      </c>
      <c r="H42" s="216">
        <f>+MIN(H39:H40)</f>
        <v>0</v>
      </c>
      <c r="I42" s="73">
        <f>+C42+D42+E42+MIN(F39:F40)+G42+H42</f>
        <v>620581.50000000035</v>
      </c>
      <c r="J42" s="219">
        <f>+K47</f>
        <v>0</v>
      </c>
      <c r="K42" s="219">
        <f>+I42-H42</f>
        <v>620581.50000000035</v>
      </c>
      <c r="L42" s="161" t="str">
        <f>+SUBSTITUTE(L41,"bežné","kapitálové")</f>
        <v>a - karate - kapitálové transfery</v>
      </c>
      <c r="M42" s="120">
        <v>1</v>
      </c>
      <c r="N42" s="161" t="str">
        <f>+L42</f>
        <v>a - karate - kapitálové transfery</v>
      </c>
      <c r="O42" s="120">
        <v>2</v>
      </c>
      <c r="P42" s="161" t="str">
        <f>+L42</f>
        <v>a - karate - kapitálové transfery</v>
      </c>
      <c r="Q42" s="120">
        <v>3</v>
      </c>
      <c r="R42" s="161" t="str">
        <f>+L42</f>
        <v>a - karate - kapitálové transfery</v>
      </c>
      <c r="S42" s="120">
        <v>4</v>
      </c>
      <c r="T42" s="161" t="str">
        <f>+L42</f>
        <v>a - karate - kapitálové transfery</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transfery",B$53:C$59,2,0),0)</f>
        <v>0</v>
      </c>
      <c r="I44" s="73">
        <f>SUMIF(FP!K:K,K45,FP!D:D)</f>
        <v>0</v>
      </c>
      <c r="K44" s="218"/>
    </row>
    <row r="45" spans="1:21" x14ac:dyDescent="0.2">
      <c r="A45" s="115" t="s">
        <v>339</v>
      </c>
      <c r="B45" s="116" t="s">
        <v>373</v>
      </c>
      <c r="C45" s="78">
        <f>DSUM(Doklady!A103:J9999,"GGG",Spolu!L45:M47)</f>
        <v>0</v>
      </c>
      <c r="D45" s="78">
        <f>DSUM(Doklady!A103:J9999,"GGG",Spolu!N45:O47)</f>
        <v>0</v>
      </c>
      <c r="E45" s="78">
        <f>DSUM(Doklady!A103:J9999,"GGG",Spolu!P45:Q47)</f>
        <v>0</v>
      </c>
      <c r="F45" s="78">
        <f>DSUM(Doklady!A103:J9999,"GGG",Spolu!R45:S47)</f>
        <v>0</v>
      </c>
      <c r="G45" s="78">
        <f>DSUM(Doklady!A103:J9999,"GGG",Spolu!T45:U47)-H45</f>
        <v>0</v>
      </c>
      <c r="H45" s="78">
        <f>+IFERROR(VLOOKUP(K45&amp;" - kapitálové transfery",B$53:D$59,3,0),0)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6" ht="10.5" x14ac:dyDescent="0.2">
      <c r="A49" s="112"/>
      <c r="B49" s="111"/>
      <c r="C49" s="111"/>
      <c r="D49" s="114"/>
      <c r="E49" s="114"/>
      <c r="F49" s="217"/>
      <c r="G49" s="114"/>
      <c r="H49" s="114"/>
      <c r="I49" s="223"/>
      <c r="T49" s="86"/>
    </row>
    <row r="50" spans="1:26" ht="10.5" x14ac:dyDescent="0.2">
      <c r="A50" s="349"/>
      <c r="B50" s="350"/>
      <c r="C50" s="350"/>
      <c r="D50" s="350"/>
      <c r="E50" s="350"/>
      <c r="F50" s="350"/>
      <c r="G50" s="350"/>
      <c r="H50" s="350"/>
      <c r="I50" s="350"/>
      <c r="T50" s="86"/>
    </row>
    <row r="51" spans="1:26" x14ac:dyDescent="0.2">
      <c r="A51" s="112"/>
      <c r="B51" s="113"/>
      <c r="C51" s="111"/>
      <c r="D51" s="114"/>
      <c r="E51" s="114"/>
      <c r="F51" s="114"/>
      <c r="G51" s="222"/>
      <c r="H51" s="114"/>
      <c r="I51" s="114"/>
      <c r="T51" s="86"/>
    </row>
    <row r="52" spans="1:26"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6" x14ac:dyDescent="0.2">
      <c r="A53" s="75" t="str">
        <f>Doklady!D1</f>
        <v>a</v>
      </c>
      <c r="B53" s="119" t="str">
        <f>Doklady!H1</f>
        <v>karate - bežné transfery</v>
      </c>
      <c r="C53" s="73">
        <f>IF(A53&lt;&gt;"",INDEX(FP!D:D,Doklady!B$2+(ROW()-53)),"")</f>
        <v>621440</v>
      </c>
      <c r="D53" s="73">
        <f>IF(A53&lt;&gt;"",Doklady!I1-Doklady!J1,"")</f>
        <v>620581.5</v>
      </c>
      <c r="E53" s="73">
        <f>IF(A53&lt;&gt;"",MIN(D53,C53)*Doklady!C1/(1-Doklady!C1),"")</f>
        <v>0</v>
      </c>
      <c r="F53" s="71">
        <f>IF(A53&lt;&gt;"",Doklady!J1,"")</f>
        <v>0</v>
      </c>
      <c r="G53" s="73">
        <f>+IFERROR(HLOOKUP(IF(RIGHT(B53,15)="bežné transfery",LEFT(B53,LEN(B53)-18),0),$J$40:$K$42,3,0),MIN(C53,D53))</f>
        <v>620581.50000000035</v>
      </c>
      <c r="H53" s="71"/>
      <c r="I53" s="73">
        <f>IF(A53&lt;&gt;"",MAX(IF(G53&lt;C53,C53-G53,0)+IF(F53&lt;E53,E53-F53,0),0),0)</f>
        <v>858.49999999965075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6" x14ac:dyDescent="0.2">
      <c r="A54" s="75" t="str">
        <f>Doklady!D2</f>
        <v>c</v>
      </c>
      <c r="B54" s="119" t="str">
        <f>Doklady!H2</f>
        <v>zabezpečenie a rozvoj športu karate zdravotne postihnutých športovcov</v>
      </c>
      <c r="C54" s="73">
        <f>IF(A54&lt;&gt;"",INDEX(FP!D:D,Doklady!B$2+(ROW()-53)),"")</f>
        <v>9761</v>
      </c>
      <c r="D54" s="73">
        <f>IF(A54&lt;&gt;"",Doklady!I2-Doklady!J2,"")</f>
        <v>9761.0000000000018</v>
      </c>
      <c r="E54" s="73">
        <f>IF(A54&lt;&gt;"",MIN(D54,C54)*Doklady!C2/(1-Doklady!C2),"")</f>
        <v>0</v>
      </c>
      <c r="F54" s="71">
        <f>IF(A54&lt;&gt;"",Doklady!J2,"")</f>
        <v>0</v>
      </c>
      <c r="G54" s="73">
        <f t="shared" ref="G54:G59" si="0">+IFERROR(HLOOKUP(IF(RIGHT(B54,15)="bežné transfery",LEFT(B54,LEN(B54)-18),0),$J$40:$K$42,3,0),MIN(C54,D54))</f>
        <v>9761</v>
      </c>
      <c r="H54" s="71"/>
      <c r="I54" s="73">
        <f t="shared" ref="I54:I59" si="1">IF(A54&lt;&gt;"",MAX(IF(G54&lt;C54,C54-G54,0)+IF(F54&lt;E54,E54-F54,0),0),0)</f>
        <v>0</v>
      </c>
      <c r="J54" s="84" t="str">
        <f t="shared" ref="J54:J59" si="2">IF(D54&gt;C54,"Vyúčtované prostriedky nemôžu byť väčšie ako poskytnuté. Opravte v hárku ""Doklady""","")</f>
        <v/>
      </c>
      <c r="K54" s="84" t="str">
        <f>Doklady!F2</f>
        <v>026 03</v>
      </c>
      <c r="L54" s="84" t="str">
        <f>IF(A54&lt;&gt;"",INDEX(FP!H:H,Doklady!B$2+(ROW()-52)),"")</f>
        <v>B</v>
      </c>
      <c r="M54" s="84" t="str">
        <f t="shared" ref="M54:M59" si="3">K54&amp;L54</f>
        <v>026 03B</v>
      </c>
    </row>
    <row r="55" spans="1:26" x14ac:dyDescent="0.2">
      <c r="A55" s="75" t="str">
        <f>Doklady!D3</f>
        <v>d</v>
      </c>
      <c r="B55" s="119" t="str">
        <f>Doklady!H3</f>
        <v>Bakoš Suchánková Ingrida</v>
      </c>
      <c r="C55" s="73">
        <f>IF(A55&lt;&gt;"",INDEX(FP!D:D,Doklady!B$2+(ROW()-53)),"")</f>
        <v>30000</v>
      </c>
      <c r="D55" s="73">
        <f>IF(A55&lt;&gt;"",Doklady!I3-Doklady!J3,"")</f>
        <v>30000</v>
      </c>
      <c r="E55" s="73">
        <f>IF(A55&lt;&gt;"",MIN(D55,C55)*Doklady!C3/(1-Doklady!C3),"")</f>
        <v>0</v>
      </c>
      <c r="F55" s="71">
        <f>IF(A55&lt;&gt;"",Doklady!J3,"")</f>
        <v>0</v>
      </c>
      <c r="G55" s="73">
        <f t="shared" si="0"/>
        <v>30000</v>
      </c>
      <c r="H55" s="71"/>
      <c r="I55" s="73">
        <f t="shared" si="1"/>
        <v>0</v>
      </c>
      <c r="J55" s="84" t="str">
        <f t="shared" si="2"/>
        <v/>
      </c>
      <c r="K55" s="84" t="str">
        <f>Doklady!F3</f>
        <v>026 03</v>
      </c>
      <c r="L55" s="84" t="str">
        <f>IF(A55&lt;&gt;"",INDEX(FP!H:H,Doklady!B$2+(ROW()-52)),"")</f>
        <v>B</v>
      </c>
      <c r="M55" s="84" t="str">
        <f t="shared" si="3"/>
        <v>026 03B</v>
      </c>
    </row>
    <row r="56" spans="1:26" x14ac:dyDescent="0.2">
      <c r="A56" s="75" t="str">
        <f>Doklady!D4</f>
        <v>d</v>
      </c>
      <c r="B56" s="119" t="str">
        <f>Doklady!H4</f>
        <v>Imrich Dominik</v>
      </c>
      <c r="C56" s="73">
        <f>IF(A56&lt;&gt;"",INDEX(FP!D:D,Doklady!B$2+(ROW()-53)),"")</f>
        <v>10000</v>
      </c>
      <c r="D56" s="73">
        <f>IF(A56&lt;&gt;"",Doklady!I4-Doklady!J4,"")</f>
        <v>10000.000000000002</v>
      </c>
      <c r="E56" s="73">
        <f>IF(A56&lt;&gt;"",MIN(D56,C56)*Doklady!C4/(1-Doklady!C4),"")</f>
        <v>0</v>
      </c>
      <c r="F56" s="71">
        <f>IF(A56&lt;&gt;"",Doklady!J4,"")</f>
        <v>0</v>
      </c>
      <c r="G56" s="73">
        <f t="shared" si="0"/>
        <v>10000</v>
      </c>
      <c r="H56" s="71"/>
      <c r="I56" s="73">
        <f t="shared" si="1"/>
        <v>0</v>
      </c>
      <c r="J56" s="84" t="str">
        <f t="shared" si="2"/>
        <v/>
      </c>
      <c r="K56" s="84" t="str">
        <f>Doklady!F4</f>
        <v>026 03</v>
      </c>
      <c r="L56" s="84" t="str">
        <f>IF(A56&lt;&gt;"",INDEX(FP!H:H,Doklady!B$2+(ROW()-52)),"")</f>
        <v>B</v>
      </c>
      <c r="M56" s="84" t="str">
        <f t="shared" si="3"/>
        <v>026 03B</v>
      </c>
    </row>
    <row r="57" spans="1:26" x14ac:dyDescent="0.2">
      <c r="A57" s="75" t="str">
        <f>Doklady!D5</f>
        <v>m</v>
      </c>
      <c r="B57" s="119" t="str">
        <f>Doklady!H5</f>
        <v>Veľká cena Slovenska</v>
      </c>
      <c r="C57" s="73">
        <f>IF(A57&lt;&gt;"",INDEX(FP!D:D,Doklady!B$2+(ROW()-53)),"")</f>
        <v>10000</v>
      </c>
      <c r="D57" s="73">
        <f>IF(A57&lt;&gt;"",Doklady!I5-Doklady!J5,"")</f>
        <v>10000</v>
      </c>
      <c r="E57" s="73">
        <f>IF(A57&lt;&gt;"",MIN(D57,C57)*Doklady!C5/(1-Doklady!C5),"")</f>
        <v>0</v>
      </c>
      <c r="F57" s="71">
        <f>IF(A57&lt;&gt;"",Doklady!J5,"")</f>
        <v>0</v>
      </c>
      <c r="G57" s="73">
        <f t="shared" si="0"/>
        <v>10000</v>
      </c>
      <c r="H57" s="71"/>
      <c r="I57" s="73">
        <f t="shared" si="1"/>
        <v>0</v>
      </c>
      <c r="J57" s="84" t="str">
        <f t="shared" si="2"/>
        <v/>
      </c>
      <c r="K57" s="84" t="str">
        <f>Doklady!F5</f>
        <v>026 03</v>
      </c>
      <c r="L57" s="84" t="str">
        <f>IF(A57&lt;&gt;"",INDEX(FP!H:H,Doklady!B$2+(ROW()-52)),"")</f>
        <v>B</v>
      </c>
      <c r="M57" s="84" t="str">
        <f t="shared" si="3"/>
        <v>026 03B</v>
      </c>
    </row>
    <row r="58" spans="1:26"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6"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6" x14ac:dyDescent="0.2">
      <c r="A60" s="75" t="str">
        <f>Doklady!D75</f>
        <v/>
      </c>
      <c r="B60" s="119" t="str">
        <f>Doklady!H75</f>
        <v/>
      </c>
      <c r="C60" s="73" t="str">
        <f>IF(A60&lt;&gt;"",INDEX(FP!D:D,Doklady!B$2+(ROW()-53)),"")</f>
        <v/>
      </c>
      <c r="D60" s="73" t="str">
        <f>IF(A60&lt;&gt;"",Doklady!I75-Doklady!J75,"")</f>
        <v/>
      </c>
      <c r="E60" s="73" t="str">
        <f>IF(A60&lt;&gt;"",MIN(D60,C60)*Doklady!C75/(1-Doklady!C75),"")</f>
        <v/>
      </c>
      <c r="F60" s="71" t="str">
        <f>IF(A60&lt;&gt;"",Doklady!J75,"")</f>
        <v/>
      </c>
      <c r="G60" s="73">
        <f t="shared" ref="G60:G61" si="4">+IFERROR(HLOOKUP(IF(RIGHT(B60,15)="bežné transfery",LEFT(B60,LEN(B60)-18),0),$J$40:$K$42,3,0),MIN(C60,D60))</f>
        <v>0</v>
      </c>
      <c r="H60" s="71"/>
      <c r="I60" s="73">
        <f t="shared" ref="I60:I61" si="5">IF(A60&lt;&gt;"",MAX(IF(G60&lt;C60,C60-G60,0)+IF(F60&lt;E60,E60-F60,0),0),0)</f>
        <v>0</v>
      </c>
      <c r="J60" s="84" t="str">
        <f t="shared" ref="J60:J62" si="6">IF(D60&gt;C60,"Vyúčtované prostriedky nemôžu byť väčšie ako poskytnuté. Opravte v hárku ""Doklady""","")</f>
        <v/>
      </c>
      <c r="K60" s="84" t="str">
        <f>Doklady!F75</f>
        <v/>
      </c>
      <c r="L60" s="84" t="str">
        <f>IF(A60&lt;&gt;"",INDEX(FP!H:H,Doklady!B$2+(ROW()-52)),"")</f>
        <v/>
      </c>
      <c r="M60" s="84" t="str">
        <f t="shared" ref="M60:M62" si="7">K60&amp;L60</f>
        <v/>
      </c>
    </row>
    <row r="61" spans="1:26" x14ac:dyDescent="0.2">
      <c r="A61" s="75" t="str">
        <f>Doklady!D76</f>
        <v/>
      </c>
      <c r="B61" s="119" t="str">
        <f>Doklady!H76</f>
        <v/>
      </c>
      <c r="C61" s="73" t="str">
        <f>IF(A61&lt;&gt;"",INDEX(FP!D:D,Doklady!B$2+(ROW()-53)),"")</f>
        <v/>
      </c>
      <c r="D61" s="73" t="str">
        <f>IF(A61&lt;&gt;"",Doklady!I76-Doklady!J76,"")</f>
        <v/>
      </c>
      <c r="E61" s="73" t="str">
        <f>IF(A61&lt;&gt;"",MIN(D61,C61)*Doklady!C76/(1-Doklady!C76),"")</f>
        <v/>
      </c>
      <c r="F61" s="71" t="str">
        <f>IF(A61&lt;&gt;"",Doklady!J76,"")</f>
        <v/>
      </c>
      <c r="G61" s="73">
        <f t="shared" si="4"/>
        <v>0</v>
      </c>
      <c r="H61" s="71"/>
      <c r="I61" s="73">
        <f t="shared" si="5"/>
        <v>0</v>
      </c>
      <c r="J61" s="84" t="str">
        <f t="shared" si="6"/>
        <v/>
      </c>
      <c r="K61" s="84" t="str">
        <f>Doklady!F76</f>
        <v/>
      </c>
      <c r="L61" s="84" t="str">
        <f>IF(A61&lt;&gt;"",INDEX(FP!H:H,Doklady!B$2+(ROW()-52)),"")</f>
        <v/>
      </c>
      <c r="M61" s="84" t="str">
        <f t="shared" si="7"/>
        <v/>
      </c>
    </row>
    <row r="62" spans="1:26" x14ac:dyDescent="0.2">
      <c r="A62" s="75"/>
      <c r="B62" s="119"/>
      <c r="C62" s="73"/>
      <c r="D62" s="73"/>
      <c r="E62" s="73"/>
      <c r="F62" s="71"/>
      <c r="G62" s="73"/>
      <c r="H62" s="71"/>
      <c r="I62" s="73"/>
      <c r="J62" s="84" t="str">
        <f t="shared" si="6"/>
        <v/>
      </c>
      <c r="K62" s="84" t="str">
        <f>Doklady!F77</f>
        <v/>
      </c>
      <c r="L62" s="84" t="str">
        <f>IF(A62&lt;&gt;"",INDEX(FP!H:H,Doklady!B$2+(ROW()-52)),"")</f>
        <v/>
      </c>
      <c r="M62" s="84" t="str">
        <f t="shared" si="7"/>
        <v/>
      </c>
    </row>
    <row r="63" spans="1:26" s="225" customFormat="1" ht="10.5" x14ac:dyDescent="0.25">
      <c r="A63" s="226" t="str">
        <f>Doklady!D66</f>
        <v/>
      </c>
      <c r="B63" s="227" t="s">
        <v>327</v>
      </c>
      <c r="C63" s="228">
        <f>SUM(C53:C62)</f>
        <v>681201</v>
      </c>
      <c r="D63" s="228">
        <f t="shared" ref="D63:I63" si="8">SUM(D53:D62)</f>
        <v>680342.5</v>
      </c>
      <c r="E63" s="228">
        <f t="shared" si="8"/>
        <v>0</v>
      </c>
      <c r="F63" s="228">
        <f t="shared" si="8"/>
        <v>0</v>
      </c>
      <c r="G63" s="228">
        <f t="shared" si="8"/>
        <v>680342.50000000035</v>
      </c>
      <c r="H63" s="228">
        <f t="shared" si="8"/>
        <v>0</v>
      </c>
      <c r="I63" s="228">
        <f t="shared" si="8"/>
        <v>858.49999999965075</v>
      </c>
      <c r="J63" s="224" t="str">
        <f>IF(D63&gt;C63,"Vyúčtované prostriedky nemôžu byť väčšie ako poskytnuté. Opravte v hárku ""Doklady""","")</f>
        <v/>
      </c>
      <c r="K63" s="224"/>
      <c r="L63" s="224"/>
      <c r="M63" s="224"/>
      <c r="N63" s="224"/>
      <c r="O63" s="224"/>
      <c r="P63" s="224"/>
      <c r="Q63" s="224"/>
      <c r="R63" s="224"/>
      <c r="S63" s="224"/>
      <c r="T63" s="224"/>
      <c r="U63" s="224"/>
      <c r="V63" s="224"/>
      <c r="W63" s="224"/>
      <c r="X63" s="224"/>
      <c r="Y63" s="224"/>
      <c r="Z63" s="224"/>
    </row>
    <row r="65" spans="1:26" s="9" customFormat="1" ht="12.5" x14ac:dyDescent="0.25">
      <c r="A65" s="9" t="s">
        <v>386</v>
      </c>
      <c r="C65" s="74"/>
      <c r="D65" s="74"/>
      <c r="E65" s="74"/>
      <c r="F65" s="74"/>
      <c r="G65" s="74"/>
      <c r="H65" s="74"/>
      <c r="I65" s="74"/>
      <c r="J65" s="85"/>
      <c r="K65" s="85"/>
      <c r="L65" s="85"/>
      <c r="M65" s="85"/>
      <c r="N65" s="85"/>
      <c r="O65" s="85"/>
      <c r="P65" s="85"/>
      <c r="Q65" s="85"/>
      <c r="R65" s="85"/>
      <c r="S65" s="85"/>
      <c r="T65" s="85"/>
      <c r="U65" s="85"/>
      <c r="V65" s="85"/>
      <c r="W65" s="85"/>
      <c r="X65" s="85"/>
      <c r="Y65" s="85"/>
      <c r="Z65" s="85"/>
    </row>
    <row r="66" spans="1:26" s="9" customFormat="1" ht="12.5" x14ac:dyDescent="0.25">
      <c r="A66" s="9" t="s">
        <v>387</v>
      </c>
      <c r="C66" s="74"/>
      <c r="D66" s="74"/>
      <c r="E66" s="74"/>
      <c r="F66" s="74"/>
      <c r="G66" s="74"/>
      <c r="H66" s="74"/>
      <c r="I66" s="74"/>
      <c r="J66" s="85"/>
      <c r="K66" s="85"/>
      <c r="L66" s="85"/>
      <c r="M66" s="85"/>
      <c r="N66" s="85"/>
      <c r="O66" s="85"/>
      <c r="P66" s="85"/>
      <c r="Q66" s="85"/>
      <c r="R66" s="85"/>
      <c r="S66" s="85"/>
      <c r="T66" s="85"/>
      <c r="U66" s="85"/>
      <c r="V66" s="85"/>
      <c r="W66" s="85"/>
      <c r="X66" s="85"/>
      <c r="Y66" s="85"/>
      <c r="Z66" s="85"/>
    </row>
    <row r="67" spans="1:26" s="9" customFormat="1" ht="12.5" x14ac:dyDescent="0.25">
      <c r="A67" s="9" t="s">
        <v>388</v>
      </c>
      <c r="C67" s="74"/>
      <c r="D67" s="74"/>
      <c r="E67" s="74"/>
      <c r="F67" s="74"/>
      <c r="G67" s="74"/>
      <c r="H67" s="74"/>
      <c r="I67" s="74"/>
      <c r="J67" s="85"/>
      <c r="K67" s="85"/>
      <c r="L67" s="85"/>
      <c r="M67" s="85"/>
      <c r="N67" s="85"/>
      <c r="O67" s="85"/>
      <c r="P67" s="85"/>
      <c r="Q67" s="85"/>
      <c r="R67" s="85"/>
      <c r="S67" s="85"/>
      <c r="T67" s="85"/>
      <c r="U67" s="85"/>
      <c r="V67" s="85"/>
      <c r="W67" s="85"/>
      <c r="X67" s="85"/>
      <c r="Y67" s="85"/>
      <c r="Z67" s="85"/>
    </row>
    <row r="68" spans="1:26" s="9" customFormat="1" ht="12.5" x14ac:dyDescent="0.25">
      <c r="A68" s="9" t="s">
        <v>5894</v>
      </c>
      <c r="C68" s="74"/>
      <c r="D68" s="74"/>
      <c r="E68" s="74"/>
      <c r="F68" s="74"/>
      <c r="G68" s="74"/>
      <c r="H68" s="74"/>
      <c r="I68" s="74"/>
      <c r="J68" s="85"/>
      <c r="K68" s="85"/>
      <c r="L68" s="85"/>
      <c r="M68" s="85"/>
      <c r="N68" s="85"/>
      <c r="O68" s="85"/>
      <c r="P68" s="85"/>
      <c r="Q68" s="85"/>
      <c r="R68" s="85"/>
      <c r="S68" s="85"/>
      <c r="T68" s="85"/>
      <c r="U68" s="85"/>
      <c r="V68" s="85"/>
      <c r="W68" s="85"/>
      <c r="X68" s="85"/>
      <c r="Y68" s="85"/>
      <c r="Z68" s="85"/>
    </row>
    <row r="69" spans="1:26" s="9" customFormat="1" ht="12.5" x14ac:dyDescent="0.25">
      <c r="C69" s="74"/>
      <c r="D69" s="74"/>
      <c r="E69" s="74"/>
      <c r="F69" s="74"/>
      <c r="G69" s="74"/>
      <c r="H69" s="74"/>
      <c r="I69" s="74"/>
      <c r="J69" s="85"/>
      <c r="K69" s="85"/>
      <c r="L69" s="85"/>
      <c r="M69" s="85"/>
      <c r="N69" s="85"/>
      <c r="O69" s="85"/>
      <c r="P69" s="85"/>
      <c r="Q69" s="85"/>
      <c r="R69" s="85"/>
      <c r="S69" s="85"/>
      <c r="T69" s="85"/>
      <c r="U69" s="85"/>
      <c r="V69" s="85"/>
      <c r="W69" s="85"/>
      <c r="X69" s="85"/>
      <c r="Y69" s="85"/>
      <c r="Z69" s="85"/>
    </row>
    <row r="70" spans="1:26" ht="12.5" x14ac:dyDescent="0.25">
      <c r="A70" s="9" t="s">
        <v>389</v>
      </c>
      <c r="B70" s="9"/>
      <c r="C70" s="74"/>
      <c r="D70" s="74"/>
      <c r="E70" s="74"/>
      <c r="F70" s="74"/>
      <c r="G70" s="74"/>
      <c r="H70" s="74"/>
      <c r="I70" s="74"/>
      <c r="J70" s="85"/>
    </row>
    <row r="71" spans="1:26" ht="12.5" x14ac:dyDescent="0.25">
      <c r="A71" s="9"/>
      <c r="B71" s="9"/>
      <c r="C71" s="74"/>
      <c r="D71" s="74"/>
      <c r="E71" s="74"/>
      <c r="F71" s="74"/>
      <c r="G71" s="74"/>
      <c r="H71" s="74"/>
      <c r="I71" s="74"/>
      <c r="J71" s="85"/>
    </row>
    <row r="72" spans="1:26" ht="12.5" x14ac:dyDescent="0.25">
      <c r="A72" s="9" t="s">
        <v>390</v>
      </c>
      <c r="B72" s="9" t="s">
        <v>5892</v>
      </c>
      <c r="C72" s="74"/>
      <c r="D72" s="74" t="s">
        <v>5893</v>
      </c>
      <c r="E72" s="74"/>
      <c r="F72" s="74"/>
      <c r="G72" s="74"/>
      <c r="H72" s="74"/>
      <c r="I72" s="74"/>
      <c r="J72" s="85"/>
    </row>
    <row r="73" spans="1:26" ht="12.5" x14ac:dyDescent="0.25">
      <c r="A73" s="9"/>
      <c r="B73" s="279" t="s">
        <v>5891</v>
      </c>
      <c r="C73" s="229"/>
      <c r="D73" s="366"/>
      <c r="E73" s="366"/>
      <c r="F73" s="366"/>
      <c r="G73" s="366"/>
      <c r="H73" s="366"/>
      <c r="I73" s="366"/>
      <c r="J73" s="85"/>
    </row>
    <row r="74" spans="1:26" ht="68.25" customHeight="1" x14ac:dyDescent="0.25">
      <c r="A74" s="9"/>
      <c r="B74" s="281" t="s">
        <v>391</v>
      </c>
      <c r="C74" s="214"/>
      <c r="D74" s="346" t="s">
        <v>392</v>
      </c>
      <c r="E74" s="346"/>
      <c r="F74" s="346"/>
      <c r="G74" s="346"/>
      <c r="H74" s="346"/>
      <c r="I74" s="346"/>
      <c r="J74" s="85"/>
    </row>
    <row r="75" spans="1:26" ht="12.5" x14ac:dyDescent="0.25">
      <c r="A75" s="9"/>
      <c r="B75" s="280"/>
      <c r="C75" s="214"/>
      <c r="D75" s="263"/>
      <c r="E75" s="263"/>
      <c r="F75" s="263"/>
      <c r="G75" s="263"/>
      <c r="H75" s="263"/>
      <c r="I75" s="263"/>
      <c r="J75" s="85"/>
    </row>
    <row r="76" spans="1:26" ht="12.5" x14ac:dyDescent="0.25">
      <c r="A76" s="9"/>
      <c r="B76" s="280"/>
      <c r="C76" s="214"/>
      <c r="D76" s="263"/>
      <c r="E76" s="263"/>
      <c r="F76" s="263"/>
      <c r="G76" s="263"/>
      <c r="H76" s="263"/>
      <c r="I76" s="263"/>
      <c r="J76" s="85"/>
    </row>
    <row r="77" spans="1:26" ht="12.5" x14ac:dyDescent="0.25">
      <c r="A77" s="9"/>
      <c r="B77" s="281"/>
      <c r="C77" s="214"/>
      <c r="D77" s="263"/>
      <c r="E77" s="263"/>
      <c r="F77" s="263"/>
      <c r="G77" s="263"/>
      <c r="H77" s="263"/>
      <c r="I77" s="263"/>
      <c r="J77" s="85"/>
    </row>
    <row r="78" spans="1:26" ht="12.5" x14ac:dyDescent="0.25">
      <c r="B78"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74:I74"/>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73:I73"/>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62">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62">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62">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9"/>
  <sheetViews>
    <sheetView topLeftCell="A100" zoomScaleNormal="100" workbookViewId="0">
      <selection activeCell="G102" sqref="G102"/>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karate - bežné transfery</v>
      </c>
      <c r="B1" s="232" t="str">
        <f>INDEX(Adr!A:A,B102+1)</f>
        <v>30811571</v>
      </c>
      <c r="C1" s="233">
        <f>IF(ROW()&lt;=B$3,INDEX(FP!E:E,B$2+ROW()-1),"")</f>
        <v>0</v>
      </c>
      <c r="D1" s="234" t="str">
        <f>IF(ROW()&lt;=B$3,INDEX(FP!F:F,B$2+ROW()-1),"")</f>
        <v>a</v>
      </c>
      <c r="E1" s="234"/>
      <c r="F1" s="234" t="str">
        <f>IF(ROW()&lt;=B$3,INDEX(FP!G:G,B$2+ROW()-1),"")</f>
        <v>026 02</v>
      </c>
      <c r="G1" s="234"/>
      <c r="H1" s="235" t="str">
        <f>IF(ROW()&lt;=B$3,INDEX(FP!C:C,B$2+ROW()-1),"")</f>
        <v>karate - bežné transfery</v>
      </c>
      <c r="I1" s="236">
        <f t="shared" ref="I1:I32" si="0">IF(ROW()&lt;=B$3,SUMIF(A$107:A$10041,A1,I$107:I$10041),"")</f>
        <v>620581.5</v>
      </c>
      <c r="J1" s="236">
        <f t="shared" ref="J1:J32" si="1">IF(ROW()&lt;=B$3,SUMIFS(I$103:I$50041,A$103:A$50041,K1,J$103:J$50041,L1),"")</f>
        <v>0</v>
      </c>
      <c r="K1" s="110" t="str">
        <f>$A1</f>
        <v>a - karate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c - zabezpečenie a rozvoj športu karate zdravotne postihnutých športovcov</v>
      </c>
      <c r="B2" s="237">
        <f>MATCH(B1,FP!A:A,0)</f>
        <v>385</v>
      </c>
      <c r="C2" s="233">
        <f>IF(ROW()&lt;=B$3,INDEX(FP!E:E,B$2+ROW()-1),"")</f>
        <v>0</v>
      </c>
      <c r="D2" s="234" t="str">
        <f>IF(ROW()&lt;=B$3,INDEX(FP!F:F,B$2+ROW()-1),"")</f>
        <v>c</v>
      </c>
      <c r="E2" s="234"/>
      <c r="F2" s="234" t="str">
        <f>IF(ROW()&lt;=B$3,INDEX(FP!G:G,B$2+ROW()-1),"")</f>
        <v>026 03</v>
      </c>
      <c r="G2" s="234"/>
      <c r="H2" s="235" t="str">
        <f>IF(ROW()&lt;=B$3,INDEX(FP!C:C,B$2+ROW()-1),"")</f>
        <v>zabezpečenie a rozvoj športu karate zdravotne postihnutých športovcov</v>
      </c>
      <c r="I2" s="236">
        <f t="shared" si="0"/>
        <v>9761.0000000000018</v>
      </c>
      <c r="J2" s="236">
        <f t="shared" si="1"/>
        <v>0</v>
      </c>
      <c r="K2" s="110" t="str">
        <f>$A2</f>
        <v>c - zabezpečenie a rozvoj športu karate zdravotne postihnutých športovcov</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d - Bakoš Suchánková Ingrida</v>
      </c>
      <c r="B3" s="238">
        <f>COUNTIF(FP!A:A,Doklady!B1)</f>
        <v>5</v>
      </c>
      <c r="C3" s="233">
        <f>IF(ROW()&lt;=B$3,INDEX(FP!E:E,B$2+ROW()-1),"")</f>
        <v>0</v>
      </c>
      <c r="D3" s="234" t="str">
        <f>IF(ROW()&lt;=B$3,INDEX(FP!F:F,B$2+ROW()-1),"")</f>
        <v>d</v>
      </c>
      <c r="E3" s="234"/>
      <c r="F3" s="234" t="str">
        <f>IF(ROW()&lt;=B$3,INDEX(FP!G:G,B$2+ROW()-1),"")</f>
        <v>026 03</v>
      </c>
      <c r="G3" s="234"/>
      <c r="H3" s="235" t="str">
        <f>IF(ROW()&lt;=B$3,INDEX(FP!C:C,B$2+ROW()-1),"")</f>
        <v>Bakoš Suchánková Ingrida</v>
      </c>
      <c r="I3" s="236">
        <f t="shared" si="0"/>
        <v>30000</v>
      </c>
      <c r="J3" s="236">
        <f t="shared" si="1"/>
        <v>0</v>
      </c>
      <c r="K3" s="110" t="str">
        <f t="shared" ref="K3:K66" si="2">$A3</f>
        <v>d - Bakoš Suchánková Ingrida</v>
      </c>
      <c r="L3" s="101">
        <v>99</v>
      </c>
      <c r="M3" s="99" t="str">
        <f>$A2</f>
        <v>c - zabezpečenie a rozvoj športu karate zdravotne postihnutých športovcov</v>
      </c>
      <c r="N3" s="100">
        <v>99</v>
      </c>
      <c r="O3" s="88"/>
      <c r="P3" s="88"/>
      <c r="Q3" s="88"/>
      <c r="R3" s="88"/>
      <c r="S3" s="88"/>
      <c r="T3" s="88"/>
      <c r="U3" s="88"/>
      <c r="V3" s="88"/>
      <c r="W3" s="88"/>
      <c r="X3" s="88"/>
      <c r="Y3" s="88"/>
    </row>
    <row r="4" spans="1:25" s="6" customFormat="1" ht="10.5" hidden="1" thickBot="1" x14ac:dyDescent="0.25">
      <c r="A4" s="235" t="str">
        <f>IF(ROW()&lt;=B$3,INDEX(FP!F:F,B$2+ROW()-1)&amp;" - "&amp;INDEX(FP!C:C,B$2+ROW()-1),"")</f>
        <v>d - Imrich Dominik</v>
      </c>
      <c r="B4" s="239"/>
      <c r="C4" s="240">
        <f>IF(ROW()&lt;=B$3,INDEX(FP!E:E,B$2+ROW()-1),"")</f>
        <v>0</v>
      </c>
      <c r="D4" s="234" t="str">
        <f>IF(ROW()&lt;=B$3,INDEX(FP!F:F,B$2+ROW()-1),"")</f>
        <v>d</v>
      </c>
      <c r="E4" s="234"/>
      <c r="F4" s="234" t="str">
        <f>IF(ROW()&lt;=B$3,INDEX(FP!G:G,B$2+ROW()-1),"")</f>
        <v>026 03</v>
      </c>
      <c r="G4" s="234"/>
      <c r="H4" s="235" t="str">
        <f>IF(ROW()&lt;=B$3,INDEX(FP!C:C,B$2+ROW()-1),"")</f>
        <v>Imrich Dominik</v>
      </c>
      <c r="I4" s="236">
        <f t="shared" si="0"/>
        <v>10000.000000000002</v>
      </c>
      <c r="J4" s="236">
        <f t="shared" si="1"/>
        <v>0</v>
      </c>
      <c r="K4" s="110" t="str">
        <f t="shared" si="2"/>
        <v>d - Imrich Dominik</v>
      </c>
      <c r="L4" s="101">
        <v>99</v>
      </c>
      <c r="M4" s="102" t="s">
        <v>335</v>
      </c>
      <c r="N4" s="103" t="s">
        <v>374</v>
      </c>
    </row>
    <row r="5" spans="1:25" s="6" customFormat="1" ht="10.5" hidden="1" thickBot="1" x14ac:dyDescent="0.25">
      <c r="A5" s="235" t="str">
        <f>IF(ROW()&lt;=B$3,INDEX(FP!F:F,B$2+ROW()-1)&amp;" - "&amp;INDEX(FP!C:C,B$2+ROW()-1),"")</f>
        <v>m - Veľká cena Slovenska</v>
      </c>
      <c r="B5" s="235"/>
      <c r="C5" s="240">
        <f>IF(ROW()&lt;=B$3,INDEX(FP!E:E,B$2+ROW()-1),"")</f>
        <v>0</v>
      </c>
      <c r="D5" s="234" t="str">
        <f>IF(ROW()&lt;=B$3,INDEX(FP!F:F,B$2+ROW()-1),"")</f>
        <v>m</v>
      </c>
      <c r="E5" s="234"/>
      <c r="F5" s="234" t="str">
        <f>IF(ROW()&lt;=B$3,INDEX(FP!G:G,B$2+ROW()-1),"")</f>
        <v>026 03</v>
      </c>
      <c r="G5" s="234"/>
      <c r="H5" s="235" t="str">
        <f>IF(ROW()&lt;=B$3,INDEX(FP!C:C,B$2+ROW()-1),"")</f>
        <v>Veľká cena Slovenska</v>
      </c>
      <c r="I5" s="236">
        <f t="shared" si="0"/>
        <v>10000</v>
      </c>
      <c r="J5" s="236">
        <f t="shared" si="1"/>
        <v>0</v>
      </c>
      <c r="K5" s="110" t="str">
        <f t="shared" si="2"/>
        <v>m - Veľká cena Slovenska</v>
      </c>
      <c r="L5" s="101">
        <v>99</v>
      </c>
      <c r="M5" s="104" t="str">
        <f>$A4</f>
        <v>d - Imrich Dominik</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IF(ROW()&lt;=B$3,SUMIF(A$107:A$10041,A33,I$107:I$10041),"")</f>
        <v/>
      </c>
      <c r="J33" s="236" t="str">
        <f t="shared" ref="J33:J64" si="4">IF(ROW()&lt;=B$3,SUMIFS(I$103:I$50041,A$103:A$50041,K33,J$103:J$50041,L33),"")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IF(ROW()&lt;=B$3,SUMIF(A$107:A$10041,A65,I$107:I$10041),"")</f>
        <v/>
      </c>
      <c r="J65" s="236" t="str">
        <f t="shared" ref="J65:J94" si="6">IF(ROW()&lt;=B$3,SUMIFS(I$103:I$50041,A$103:A$50041,K65,J$103:J$50041,L65),"")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393</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394</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395</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396</v>
      </c>
      <c r="G99" s="241"/>
      <c r="H99" s="241"/>
      <c r="I99" s="243"/>
      <c r="J99" s="245"/>
      <c r="K99" s="87"/>
      <c r="L99" s="88"/>
      <c r="M99" s="88"/>
      <c r="N99" s="88"/>
      <c r="O99" s="88"/>
      <c r="P99" s="88"/>
      <c r="Q99" s="88"/>
      <c r="R99" s="88"/>
      <c r="S99" s="88"/>
      <c r="T99" s="88"/>
      <c r="U99" s="88"/>
      <c r="V99" s="88"/>
      <c r="W99" s="88"/>
      <c r="X99" s="88"/>
      <c r="Y99" s="88"/>
    </row>
    <row r="100" spans="1:25" ht="15.5" x14ac:dyDescent="0.35">
      <c r="A100" s="377" t="s">
        <v>329</v>
      </c>
      <c r="B100" s="377"/>
      <c r="C100" s="377"/>
      <c r="D100" s="377"/>
      <c r="E100" s="377"/>
      <c r="F100" s="377"/>
      <c r="G100" s="377"/>
      <c r="H100" s="377"/>
      <c r="I100" s="379" t="s">
        <v>2989</v>
      </c>
      <c r="J100" s="379"/>
      <c r="K100" s="89"/>
    </row>
    <row r="101" spans="1:25" ht="15.5" x14ac:dyDescent="0.35">
      <c r="A101" s="377"/>
      <c r="B101" s="377"/>
      <c r="C101" s="377"/>
      <c r="D101" s="377"/>
      <c r="E101" s="377"/>
      <c r="F101" s="377"/>
      <c r="G101" s="377"/>
      <c r="H101" s="377"/>
      <c r="I101" s="378">
        <v>45961</v>
      </c>
      <c r="J101" s="378"/>
    </row>
    <row r="102" spans="1:25" ht="14" x14ac:dyDescent="0.3">
      <c r="A102" s="249" t="s">
        <v>397</v>
      </c>
      <c r="B102" s="250">
        <v>164</v>
      </c>
      <c r="C102" s="250"/>
      <c r="D102" s="251"/>
      <c r="E102" s="251"/>
      <c r="F102" s="251"/>
      <c r="G102" s="251"/>
      <c r="H102" s="251"/>
      <c r="I102" s="86"/>
      <c r="J102" s="220"/>
    </row>
    <row r="103" spans="1:25" s="83" customFormat="1" ht="10.5" x14ac:dyDescent="0.2">
      <c r="A103" s="79" t="s">
        <v>335</v>
      </c>
      <c r="B103" s="80" t="s">
        <v>398</v>
      </c>
      <c r="C103" s="80" t="s">
        <v>399</v>
      </c>
      <c r="D103" s="80" t="s">
        <v>400</v>
      </c>
      <c r="E103" s="80"/>
      <c r="F103" s="80" t="s">
        <v>401</v>
      </c>
      <c r="G103" s="80"/>
      <c r="H103" s="80" t="s">
        <v>402</v>
      </c>
      <c r="I103" s="81" t="s">
        <v>403</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404</v>
      </c>
      <c r="F104" s="10" t="s">
        <v>65</v>
      </c>
      <c r="G104" s="10" t="s">
        <v>66</v>
      </c>
      <c r="H104" s="10" t="s">
        <v>67</v>
      </c>
      <c r="I104" s="293" t="s">
        <v>405</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80" t="s">
        <v>406</v>
      </c>
      <c r="B105" s="381"/>
      <c r="C105" s="381"/>
      <c r="D105" s="381"/>
      <c r="E105" s="381"/>
      <c r="F105" s="381"/>
      <c r="G105" s="381"/>
      <c r="H105" s="381"/>
      <c r="I105" s="381"/>
      <c r="J105" s="382"/>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326" t="s">
        <v>2994</v>
      </c>
      <c r="B107" s="326" t="s">
        <v>2995</v>
      </c>
      <c r="C107" s="326" t="s">
        <v>2996</v>
      </c>
      <c r="D107" s="327"/>
      <c r="E107" s="327">
        <v>45994</v>
      </c>
      <c r="F107" s="326" t="s">
        <v>2997</v>
      </c>
      <c r="G107" s="326">
        <v>31193960</v>
      </c>
      <c r="H107" s="326" t="s">
        <v>2998</v>
      </c>
      <c r="I107" s="328">
        <v>1254</v>
      </c>
      <c r="J107" s="329">
        <v>1</v>
      </c>
      <c r="K107" s="92"/>
    </row>
    <row r="108" spans="1:25" ht="30" x14ac:dyDescent="0.25">
      <c r="A108" s="326"/>
      <c r="B108" s="326" t="s">
        <v>2995</v>
      </c>
      <c r="C108" s="326" t="s">
        <v>2999</v>
      </c>
      <c r="D108" s="327" t="s">
        <v>3000</v>
      </c>
      <c r="E108" s="327">
        <v>45994</v>
      </c>
      <c r="F108" s="326" t="s">
        <v>3001</v>
      </c>
      <c r="G108" s="326">
        <v>42199646</v>
      </c>
      <c r="H108" s="326" t="s">
        <v>3002</v>
      </c>
      <c r="I108" s="328">
        <v>115.9</v>
      </c>
      <c r="J108" s="329"/>
      <c r="K108" s="92"/>
    </row>
    <row r="109" spans="1:25" ht="12.5" x14ac:dyDescent="0.25">
      <c r="A109" s="326"/>
      <c r="B109" s="326" t="s">
        <v>2995</v>
      </c>
      <c r="C109" s="326" t="s">
        <v>3003</v>
      </c>
      <c r="D109" s="327" t="s">
        <v>3004</v>
      </c>
      <c r="E109" s="327">
        <v>45994</v>
      </c>
      <c r="F109" s="326" t="s">
        <v>3005</v>
      </c>
      <c r="G109" s="326">
        <v>36314471</v>
      </c>
      <c r="H109" s="326" t="s">
        <v>3006</v>
      </c>
      <c r="I109" s="328">
        <v>1138.0999999999999</v>
      </c>
      <c r="J109" s="329"/>
      <c r="K109" s="92"/>
    </row>
    <row r="110" spans="1:25" ht="20" x14ac:dyDescent="0.25">
      <c r="A110" s="326" t="s">
        <v>2994</v>
      </c>
      <c r="B110" s="326" t="s">
        <v>3007</v>
      </c>
      <c r="C110" s="326" t="s">
        <v>3008</v>
      </c>
      <c r="D110" s="327"/>
      <c r="E110" s="327">
        <v>45965</v>
      </c>
      <c r="F110" s="326" t="s">
        <v>3009</v>
      </c>
      <c r="G110" s="326">
        <v>37964411</v>
      </c>
      <c r="H110" s="326" t="s">
        <v>3010</v>
      </c>
      <c r="I110" s="328">
        <v>418</v>
      </c>
      <c r="J110" s="329">
        <v>1</v>
      </c>
      <c r="K110" s="92"/>
    </row>
    <row r="111" spans="1:25" ht="20" x14ac:dyDescent="0.25">
      <c r="A111" s="326"/>
      <c r="B111" s="326" t="s">
        <v>3007</v>
      </c>
      <c r="C111" s="326">
        <v>2025081</v>
      </c>
      <c r="D111" s="327" t="s">
        <v>3011</v>
      </c>
      <c r="E111" s="327">
        <v>45965</v>
      </c>
      <c r="F111" s="326" t="s">
        <v>3012</v>
      </c>
      <c r="G111" s="326">
        <v>55172521</v>
      </c>
      <c r="H111" s="326" t="s">
        <v>3013</v>
      </c>
      <c r="I111" s="328">
        <v>320</v>
      </c>
      <c r="J111" s="329"/>
      <c r="K111" s="92"/>
    </row>
    <row r="112" spans="1:25" ht="12.5" x14ac:dyDescent="0.25">
      <c r="A112" s="326"/>
      <c r="B112" s="326" t="s">
        <v>3007</v>
      </c>
      <c r="C112" s="326">
        <v>99252</v>
      </c>
      <c r="D112" s="327" t="s">
        <v>3014</v>
      </c>
      <c r="E112" s="327">
        <v>45965</v>
      </c>
      <c r="F112" s="326" t="s">
        <v>3005</v>
      </c>
      <c r="G112" s="326">
        <v>36314471</v>
      </c>
      <c r="H112" s="326" t="s">
        <v>3015</v>
      </c>
      <c r="I112" s="328">
        <v>98</v>
      </c>
      <c r="J112" s="329"/>
      <c r="K112" s="92"/>
    </row>
    <row r="113" spans="1:11" ht="20" x14ac:dyDescent="0.25">
      <c r="A113" s="326" t="s">
        <v>2994</v>
      </c>
      <c r="B113" s="326" t="s">
        <v>3016</v>
      </c>
      <c r="C113" s="326" t="s">
        <v>3017</v>
      </c>
      <c r="D113" s="327"/>
      <c r="E113" s="327">
        <v>45994</v>
      </c>
      <c r="F113" s="326" t="s">
        <v>3018</v>
      </c>
      <c r="G113" s="326">
        <v>42172683</v>
      </c>
      <c r="H113" s="326" t="s">
        <v>3019</v>
      </c>
      <c r="I113" s="328">
        <v>1330</v>
      </c>
      <c r="J113" s="329">
        <v>1</v>
      </c>
      <c r="K113" s="92"/>
    </row>
    <row r="114" spans="1:11" ht="30" x14ac:dyDescent="0.25">
      <c r="A114" s="326"/>
      <c r="B114" s="326" t="s">
        <v>3016</v>
      </c>
      <c r="C114" s="326" t="s">
        <v>3020</v>
      </c>
      <c r="D114" s="327" t="s">
        <v>3021</v>
      </c>
      <c r="E114" s="327">
        <v>45994</v>
      </c>
      <c r="F114" s="326" t="s">
        <v>3001</v>
      </c>
      <c r="G114" s="326">
        <v>44815808</v>
      </c>
      <c r="H114" s="326" t="s">
        <v>3022</v>
      </c>
      <c r="I114" s="328">
        <v>1330</v>
      </c>
      <c r="J114" s="329"/>
      <c r="K114" s="92"/>
    </row>
    <row r="115" spans="1:11" ht="20" x14ac:dyDescent="0.25">
      <c r="A115" s="326" t="s">
        <v>2994</v>
      </c>
      <c r="B115" s="326" t="s">
        <v>3023</v>
      </c>
      <c r="C115" s="326" t="s">
        <v>3024</v>
      </c>
      <c r="D115" s="327"/>
      <c r="E115" s="327">
        <v>45994</v>
      </c>
      <c r="F115" s="326" t="s">
        <v>3025</v>
      </c>
      <c r="G115" s="326">
        <v>54133262</v>
      </c>
      <c r="H115" s="326" t="s">
        <v>3026</v>
      </c>
      <c r="I115" s="328">
        <v>2356</v>
      </c>
      <c r="J115" s="329">
        <v>1</v>
      </c>
      <c r="K115" s="92"/>
    </row>
    <row r="116" spans="1:11" ht="30" x14ac:dyDescent="0.25">
      <c r="A116" s="326"/>
      <c r="B116" s="326" t="s">
        <v>3023</v>
      </c>
      <c r="C116" s="326" t="s">
        <v>3027</v>
      </c>
      <c r="D116" s="327" t="s">
        <v>3028</v>
      </c>
      <c r="E116" s="327">
        <v>45994</v>
      </c>
      <c r="F116" s="326" t="s">
        <v>3001</v>
      </c>
      <c r="G116" s="326">
        <v>37808796</v>
      </c>
      <c r="H116" s="326" t="s">
        <v>3029</v>
      </c>
      <c r="I116" s="328">
        <v>1447.5</v>
      </c>
      <c r="J116" s="329"/>
      <c r="K116" s="92"/>
    </row>
    <row r="117" spans="1:11" ht="12.5" x14ac:dyDescent="0.25">
      <c r="A117" s="326"/>
      <c r="B117" s="326" t="s">
        <v>3023</v>
      </c>
      <c r="C117" s="326">
        <v>258100134</v>
      </c>
      <c r="D117" s="327" t="s">
        <v>3030</v>
      </c>
      <c r="E117" s="327">
        <v>45994</v>
      </c>
      <c r="F117" s="326" t="s">
        <v>3005</v>
      </c>
      <c r="G117" s="326">
        <v>55381081</v>
      </c>
      <c r="H117" s="326" t="s">
        <v>3031</v>
      </c>
      <c r="I117" s="328">
        <v>666</v>
      </c>
      <c r="J117" s="329"/>
      <c r="K117" s="92"/>
    </row>
    <row r="118" spans="1:11" ht="12.5" x14ac:dyDescent="0.25">
      <c r="A118" s="326"/>
      <c r="B118" s="326" t="s">
        <v>3023</v>
      </c>
      <c r="C118" s="326">
        <v>20252071</v>
      </c>
      <c r="D118" s="327" t="s">
        <v>3032</v>
      </c>
      <c r="E118" s="327">
        <v>45994</v>
      </c>
      <c r="F118" s="326" t="s">
        <v>3005</v>
      </c>
      <c r="G118" s="326">
        <v>36513148</v>
      </c>
      <c r="H118" s="326" t="s">
        <v>3033</v>
      </c>
      <c r="I118" s="328">
        <v>242.5</v>
      </c>
      <c r="J118" s="329"/>
      <c r="K118" s="92"/>
    </row>
    <row r="119" spans="1:11" ht="20" x14ac:dyDescent="0.25">
      <c r="A119" s="326" t="s">
        <v>2994</v>
      </c>
      <c r="B119" s="326" t="s">
        <v>3034</v>
      </c>
      <c r="C119" s="326" t="s">
        <v>3035</v>
      </c>
      <c r="D119" s="327"/>
      <c r="E119" s="327">
        <v>45985</v>
      </c>
      <c r="F119" s="326" t="s">
        <v>3036</v>
      </c>
      <c r="G119" s="326">
        <v>42290635</v>
      </c>
      <c r="H119" s="326" t="s">
        <v>3037</v>
      </c>
      <c r="I119" s="328">
        <v>1330</v>
      </c>
      <c r="J119" s="329">
        <v>1</v>
      </c>
      <c r="K119" s="92"/>
    </row>
    <row r="120" spans="1:11" ht="20" x14ac:dyDescent="0.25">
      <c r="A120" s="326"/>
      <c r="B120" s="326" t="s">
        <v>3034</v>
      </c>
      <c r="C120" s="326" t="s">
        <v>3038</v>
      </c>
      <c r="D120" s="327" t="s">
        <v>3039</v>
      </c>
      <c r="E120" s="327">
        <v>45985</v>
      </c>
      <c r="F120" s="326" t="s">
        <v>3040</v>
      </c>
      <c r="G120" s="326">
        <v>46870733</v>
      </c>
      <c r="H120" s="326" t="s">
        <v>3041</v>
      </c>
      <c r="I120" s="328">
        <v>1330</v>
      </c>
      <c r="J120" s="329"/>
      <c r="K120" s="92"/>
    </row>
    <row r="121" spans="1:11" ht="20" x14ac:dyDescent="0.25">
      <c r="A121" s="326" t="s">
        <v>2994</v>
      </c>
      <c r="B121" s="326" t="s">
        <v>3042</v>
      </c>
      <c r="C121" s="326" t="s">
        <v>3043</v>
      </c>
      <c r="D121" s="327"/>
      <c r="E121" s="327">
        <v>45957</v>
      </c>
      <c r="F121" s="326" t="s">
        <v>3044</v>
      </c>
      <c r="G121" s="326">
        <v>31968287</v>
      </c>
      <c r="H121" s="326" t="s">
        <v>3045</v>
      </c>
      <c r="I121" s="328">
        <v>760</v>
      </c>
      <c r="J121" s="329">
        <v>1</v>
      </c>
      <c r="K121" s="92"/>
    </row>
    <row r="122" spans="1:11" ht="20" x14ac:dyDescent="0.25">
      <c r="A122" s="326"/>
      <c r="B122" s="326" t="s">
        <v>3042</v>
      </c>
      <c r="C122" s="326" t="s">
        <v>3046</v>
      </c>
      <c r="D122" s="327" t="s">
        <v>3047</v>
      </c>
      <c r="E122" s="327">
        <v>45957</v>
      </c>
      <c r="F122" s="326" t="s">
        <v>3048</v>
      </c>
      <c r="G122" s="326">
        <v>251059</v>
      </c>
      <c r="H122" s="326" t="s">
        <v>3049</v>
      </c>
      <c r="I122" s="328">
        <v>300.5</v>
      </c>
      <c r="J122" s="329"/>
      <c r="K122" s="92"/>
    </row>
    <row r="123" spans="1:11" ht="20" x14ac:dyDescent="0.25">
      <c r="A123" s="326"/>
      <c r="B123" s="326" t="s">
        <v>3042</v>
      </c>
      <c r="C123" s="326" t="s">
        <v>3050</v>
      </c>
      <c r="D123" s="327" t="s">
        <v>3051</v>
      </c>
      <c r="E123" s="327">
        <v>45957</v>
      </c>
      <c r="F123" s="326" t="s">
        <v>3048</v>
      </c>
      <c r="G123" s="326">
        <v>36314471</v>
      </c>
      <c r="H123" s="326" t="s">
        <v>3049</v>
      </c>
      <c r="I123" s="328">
        <v>299.5</v>
      </c>
      <c r="J123" s="329"/>
      <c r="K123" s="92"/>
    </row>
    <row r="124" spans="1:11" ht="30" x14ac:dyDescent="0.25">
      <c r="A124" s="326"/>
      <c r="B124" s="326" t="s">
        <v>3042</v>
      </c>
      <c r="C124" s="326" t="s">
        <v>3052</v>
      </c>
      <c r="D124" s="327" t="s">
        <v>3053</v>
      </c>
      <c r="E124" s="327">
        <v>45957</v>
      </c>
      <c r="F124" s="326" t="s">
        <v>3040</v>
      </c>
      <c r="G124" s="326" t="s">
        <v>3054</v>
      </c>
      <c r="H124" s="326" t="s">
        <v>3055</v>
      </c>
      <c r="I124" s="328">
        <v>160</v>
      </c>
      <c r="J124" s="329"/>
      <c r="K124" s="92"/>
    </row>
    <row r="125" spans="1:11" ht="20" x14ac:dyDescent="0.25">
      <c r="A125" s="326" t="s">
        <v>2994</v>
      </c>
      <c r="B125" s="326" t="s">
        <v>3056</v>
      </c>
      <c r="C125" s="326" t="s">
        <v>3057</v>
      </c>
      <c r="D125" s="327"/>
      <c r="E125" s="327">
        <v>45994</v>
      </c>
      <c r="F125" s="326" t="s">
        <v>3058</v>
      </c>
      <c r="G125" s="326">
        <v>42192421</v>
      </c>
      <c r="H125" s="326" t="s">
        <v>3059</v>
      </c>
      <c r="I125" s="328">
        <v>608</v>
      </c>
      <c r="J125" s="329">
        <v>1</v>
      </c>
      <c r="K125" s="92"/>
    </row>
    <row r="126" spans="1:11" ht="20" x14ac:dyDescent="0.25">
      <c r="A126" s="326"/>
      <c r="B126" s="326" t="s">
        <v>3056</v>
      </c>
      <c r="C126" s="326">
        <v>250800131</v>
      </c>
      <c r="D126" s="327" t="s">
        <v>3060</v>
      </c>
      <c r="E126" s="327">
        <v>45994</v>
      </c>
      <c r="F126" s="326" t="s">
        <v>3048</v>
      </c>
      <c r="G126" s="326">
        <v>47056827</v>
      </c>
      <c r="H126" s="326" t="s">
        <v>3061</v>
      </c>
      <c r="I126" s="328">
        <v>608</v>
      </c>
      <c r="J126" s="329"/>
      <c r="K126" s="92"/>
    </row>
    <row r="127" spans="1:11" ht="20" x14ac:dyDescent="0.25">
      <c r="A127" s="326" t="s">
        <v>2994</v>
      </c>
      <c r="B127" s="326" t="s">
        <v>3062</v>
      </c>
      <c r="C127" s="326" t="s">
        <v>3063</v>
      </c>
      <c r="D127" s="327"/>
      <c r="E127" s="327">
        <v>45985</v>
      </c>
      <c r="F127" s="326" t="s">
        <v>3064</v>
      </c>
      <c r="G127" s="326">
        <v>55622828</v>
      </c>
      <c r="H127" s="326" t="s">
        <v>3065</v>
      </c>
      <c r="I127" s="328">
        <v>1254</v>
      </c>
      <c r="J127" s="329">
        <v>1</v>
      </c>
      <c r="K127" s="92"/>
    </row>
    <row r="128" spans="1:11" ht="30" x14ac:dyDescent="0.25">
      <c r="A128" s="326"/>
      <c r="B128" s="326" t="s">
        <v>3062</v>
      </c>
      <c r="C128" s="326">
        <v>20250360</v>
      </c>
      <c r="D128" s="327" t="s">
        <v>3066</v>
      </c>
      <c r="E128" s="327">
        <v>45985</v>
      </c>
      <c r="F128" s="326" t="s">
        <v>3001</v>
      </c>
      <c r="G128" s="326">
        <v>36001333</v>
      </c>
      <c r="H128" s="326" t="s">
        <v>3067</v>
      </c>
      <c r="I128" s="328">
        <v>774.9</v>
      </c>
      <c r="J128" s="329"/>
      <c r="K128" s="92"/>
    </row>
    <row r="129" spans="1:11" ht="30" x14ac:dyDescent="0.25">
      <c r="A129" s="326"/>
      <c r="B129" s="326" t="s">
        <v>3062</v>
      </c>
      <c r="C129" s="326">
        <v>20250360</v>
      </c>
      <c r="D129" s="327" t="s">
        <v>3051</v>
      </c>
      <c r="E129" s="327">
        <v>45985</v>
      </c>
      <c r="F129" s="326" t="s">
        <v>3001</v>
      </c>
      <c r="G129" s="326">
        <v>36001333</v>
      </c>
      <c r="H129" s="326" t="s">
        <v>3067</v>
      </c>
      <c r="I129" s="328">
        <v>479.1</v>
      </c>
      <c r="J129" s="329"/>
      <c r="K129" s="92"/>
    </row>
    <row r="130" spans="1:11" ht="20" x14ac:dyDescent="0.25">
      <c r="A130" s="326" t="s">
        <v>2994</v>
      </c>
      <c r="B130" s="326" t="s">
        <v>3068</v>
      </c>
      <c r="C130" s="326" t="s">
        <v>3069</v>
      </c>
      <c r="D130" s="327"/>
      <c r="E130" s="327">
        <v>45994</v>
      </c>
      <c r="F130" s="326" t="s">
        <v>3070</v>
      </c>
      <c r="G130" s="326">
        <v>54289424</v>
      </c>
      <c r="H130" s="326" t="s">
        <v>3071</v>
      </c>
      <c r="I130" s="328">
        <v>150</v>
      </c>
      <c r="J130" s="329">
        <v>1</v>
      </c>
      <c r="K130" s="92"/>
    </row>
    <row r="131" spans="1:11" ht="30" x14ac:dyDescent="0.25">
      <c r="A131" s="326"/>
      <c r="B131" s="326" t="s">
        <v>3068</v>
      </c>
      <c r="C131" s="326" t="s">
        <v>3072</v>
      </c>
      <c r="D131" s="327" t="s">
        <v>3073</v>
      </c>
      <c r="E131" s="327">
        <v>45994</v>
      </c>
      <c r="F131" s="326" t="s">
        <v>3001</v>
      </c>
      <c r="G131" s="326">
        <v>35594624</v>
      </c>
      <c r="H131" s="326" t="s">
        <v>3074</v>
      </c>
      <c r="I131" s="328">
        <v>150</v>
      </c>
      <c r="J131" s="329"/>
      <c r="K131" s="92"/>
    </row>
    <row r="132" spans="1:11" ht="20" x14ac:dyDescent="0.25">
      <c r="A132" s="326" t="s">
        <v>2994</v>
      </c>
      <c r="B132" s="326" t="s">
        <v>3075</v>
      </c>
      <c r="C132" s="326" t="s">
        <v>3076</v>
      </c>
      <c r="D132" s="327"/>
      <c r="E132" s="327">
        <v>45965</v>
      </c>
      <c r="F132" s="326" t="s">
        <v>3077</v>
      </c>
      <c r="G132" s="326" t="s">
        <v>3078</v>
      </c>
      <c r="H132" s="326" t="s">
        <v>3079</v>
      </c>
      <c r="I132" s="328">
        <v>494</v>
      </c>
      <c r="J132" s="329">
        <v>1</v>
      </c>
      <c r="K132" s="92"/>
    </row>
    <row r="133" spans="1:11" ht="30" x14ac:dyDescent="0.25">
      <c r="A133" s="326"/>
      <c r="B133" s="326" t="s">
        <v>3075</v>
      </c>
      <c r="C133" s="326">
        <v>202500172</v>
      </c>
      <c r="D133" s="327" t="s">
        <v>3080</v>
      </c>
      <c r="E133" s="327">
        <v>45965</v>
      </c>
      <c r="F133" s="326" t="s">
        <v>3001</v>
      </c>
      <c r="G133" s="326">
        <v>44525371</v>
      </c>
      <c r="H133" s="326" t="s">
        <v>3081</v>
      </c>
      <c r="I133" s="328">
        <v>231</v>
      </c>
      <c r="J133" s="329"/>
      <c r="K133" s="92"/>
    </row>
    <row r="134" spans="1:11" ht="30" x14ac:dyDescent="0.25">
      <c r="A134" s="326"/>
      <c r="B134" s="326" t="s">
        <v>3075</v>
      </c>
      <c r="C134" s="326">
        <v>2025124</v>
      </c>
      <c r="D134" s="327" t="s">
        <v>3082</v>
      </c>
      <c r="E134" s="327">
        <v>45965</v>
      </c>
      <c r="F134" s="326" t="s">
        <v>3001</v>
      </c>
      <c r="G134" s="326" t="s">
        <v>3083</v>
      </c>
      <c r="H134" s="326" t="s">
        <v>3084</v>
      </c>
      <c r="I134" s="328">
        <v>263</v>
      </c>
      <c r="J134" s="329"/>
      <c r="K134" s="92"/>
    </row>
    <row r="135" spans="1:11" ht="12.5" x14ac:dyDescent="0.25">
      <c r="A135" s="326" t="s">
        <v>2994</v>
      </c>
      <c r="B135" s="326" t="s">
        <v>3085</v>
      </c>
      <c r="C135" s="326" t="s">
        <v>3086</v>
      </c>
      <c r="D135" s="327"/>
      <c r="E135" s="327">
        <v>45978</v>
      </c>
      <c r="F135" s="326" t="s">
        <v>3087</v>
      </c>
      <c r="G135" s="326">
        <v>42249244</v>
      </c>
      <c r="H135" s="326" t="s">
        <v>3088</v>
      </c>
      <c r="I135" s="328">
        <v>760</v>
      </c>
      <c r="J135" s="329">
        <v>1</v>
      </c>
      <c r="K135" s="92"/>
    </row>
    <row r="136" spans="1:11" ht="30" x14ac:dyDescent="0.25">
      <c r="A136" s="326"/>
      <c r="B136" s="326" t="s">
        <v>3085</v>
      </c>
      <c r="C136" s="326" t="s">
        <v>3089</v>
      </c>
      <c r="D136" s="327" t="s">
        <v>3090</v>
      </c>
      <c r="E136" s="327">
        <v>45978</v>
      </c>
      <c r="F136" s="326" t="s">
        <v>3001</v>
      </c>
      <c r="G136" s="326">
        <v>35541156</v>
      </c>
      <c r="H136" s="326" t="s">
        <v>3091</v>
      </c>
      <c r="I136" s="328">
        <v>270</v>
      </c>
      <c r="J136" s="329"/>
      <c r="K136" s="92"/>
    </row>
    <row r="137" spans="1:11" ht="30" x14ac:dyDescent="0.25">
      <c r="A137" s="326"/>
      <c r="B137" s="326" t="s">
        <v>3085</v>
      </c>
      <c r="C137" s="326" t="s">
        <v>3089</v>
      </c>
      <c r="D137" s="327" t="s">
        <v>3092</v>
      </c>
      <c r="E137" s="327">
        <v>45978</v>
      </c>
      <c r="F137" s="326" t="s">
        <v>3001</v>
      </c>
      <c r="G137" s="326">
        <v>35541156</v>
      </c>
      <c r="H137" s="326" t="s">
        <v>3091</v>
      </c>
      <c r="I137" s="328">
        <v>240</v>
      </c>
      <c r="J137" s="329"/>
      <c r="K137" s="92"/>
    </row>
    <row r="138" spans="1:11" ht="30" x14ac:dyDescent="0.25">
      <c r="A138" s="326"/>
      <c r="B138" s="326" t="s">
        <v>3085</v>
      </c>
      <c r="C138" s="326" t="s">
        <v>3089</v>
      </c>
      <c r="D138" s="327" t="s">
        <v>3028</v>
      </c>
      <c r="E138" s="327">
        <v>45978</v>
      </c>
      <c r="F138" s="326" t="s">
        <v>3001</v>
      </c>
      <c r="G138" s="326">
        <v>35541156</v>
      </c>
      <c r="H138" s="326" t="s">
        <v>3091</v>
      </c>
      <c r="I138" s="328">
        <v>240</v>
      </c>
      <c r="J138" s="329"/>
      <c r="K138" s="92"/>
    </row>
    <row r="139" spans="1:11" ht="30" x14ac:dyDescent="0.25">
      <c r="A139" s="326"/>
      <c r="B139" s="326" t="s">
        <v>3085</v>
      </c>
      <c r="C139" s="326" t="s">
        <v>3089</v>
      </c>
      <c r="D139" s="327" t="s">
        <v>3028</v>
      </c>
      <c r="E139" s="327">
        <v>45978</v>
      </c>
      <c r="F139" s="326" t="s">
        <v>3001</v>
      </c>
      <c r="G139" s="326">
        <v>35541156</v>
      </c>
      <c r="H139" s="326" t="s">
        <v>3091</v>
      </c>
      <c r="I139" s="328">
        <v>10</v>
      </c>
      <c r="J139" s="329"/>
      <c r="K139" s="92"/>
    </row>
    <row r="140" spans="1:11" ht="20" x14ac:dyDescent="0.25">
      <c r="A140" s="326" t="s">
        <v>2994</v>
      </c>
      <c r="B140" s="326" t="s">
        <v>3093</v>
      </c>
      <c r="C140" s="326" t="s">
        <v>3094</v>
      </c>
      <c r="D140" s="327"/>
      <c r="E140" s="327">
        <v>45994</v>
      </c>
      <c r="F140" s="326" t="s">
        <v>3095</v>
      </c>
      <c r="G140" s="326">
        <v>31823882</v>
      </c>
      <c r="H140" s="326" t="s">
        <v>3096</v>
      </c>
      <c r="I140" s="328">
        <v>190</v>
      </c>
      <c r="J140" s="329">
        <v>1</v>
      </c>
      <c r="K140" s="92"/>
    </row>
    <row r="141" spans="1:11" ht="12.5" x14ac:dyDescent="0.25">
      <c r="A141" s="326"/>
      <c r="B141" s="326" t="s">
        <v>3093</v>
      </c>
      <c r="C141" s="326">
        <v>99222</v>
      </c>
      <c r="D141" s="327" t="s">
        <v>3000</v>
      </c>
      <c r="E141" s="327">
        <v>45994</v>
      </c>
      <c r="F141" s="326" t="s">
        <v>3005</v>
      </c>
      <c r="G141" s="326">
        <v>36314471</v>
      </c>
      <c r="H141" s="326" t="s">
        <v>3015</v>
      </c>
      <c r="I141" s="328">
        <v>141.35</v>
      </c>
      <c r="J141" s="329"/>
      <c r="K141" s="92"/>
    </row>
    <row r="142" spans="1:11" ht="20" x14ac:dyDescent="0.25">
      <c r="A142" s="326"/>
      <c r="B142" s="326" t="s">
        <v>3093</v>
      </c>
      <c r="C142" s="326" t="s">
        <v>3097</v>
      </c>
      <c r="D142" s="327" t="s">
        <v>3098</v>
      </c>
      <c r="E142" s="327">
        <v>45994</v>
      </c>
      <c r="F142" s="326" t="s">
        <v>3005</v>
      </c>
      <c r="G142" s="326">
        <v>47658827</v>
      </c>
      <c r="H142" s="326" t="s">
        <v>3099</v>
      </c>
      <c r="I142" s="328">
        <v>48.65</v>
      </c>
      <c r="J142" s="329"/>
      <c r="K142" s="92"/>
    </row>
    <row r="143" spans="1:11" ht="20" x14ac:dyDescent="0.25">
      <c r="A143" s="326" t="s">
        <v>2994</v>
      </c>
      <c r="B143" s="326" t="s">
        <v>3100</v>
      </c>
      <c r="C143" s="326" t="s">
        <v>3101</v>
      </c>
      <c r="D143" s="327"/>
      <c r="E143" s="327">
        <v>45965</v>
      </c>
      <c r="F143" s="326" t="s">
        <v>3102</v>
      </c>
      <c r="G143" s="326">
        <v>42111552</v>
      </c>
      <c r="H143" s="326" t="s">
        <v>3103</v>
      </c>
      <c r="I143" s="328">
        <v>1596</v>
      </c>
      <c r="J143" s="329">
        <v>1</v>
      </c>
      <c r="K143" s="92"/>
    </row>
    <row r="144" spans="1:11" ht="30" x14ac:dyDescent="0.25">
      <c r="A144" s="326"/>
      <c r="B144" s="326" t="s">
        <v>3100</v>
      </c>
      <c r="C144" s="326" t="s">
        <v>3104</v>
      </c>
      <c r="D144" s="327" t="s">
        <v>3105</v>
      </c>
      <c r="E144" s="327">
        <v>45965</v>
      </c>
      <c r="F144" s="326" t="s">
        <v>3001</v>
      </c>
      <c r="G144" s="326">
        <v>35541075</v>
      </c>
      <c r="H144" s="326" t="s">
        <v>3106</v>
      </c>
      <c r="I144" s="328">
        <v>324</v>
      </c>
      <c r="J144" s="329"/>
      <c r="K144" s="92"/>
    </row>
    <row r="145" spans="1:11" ht="20" x14ac:dyDescent="0.25">
      <c r="A145" s="326"/>
      <c r="B145" s="326" t="s">
        <v>3100</v>
      </c>
      <c r="C145" s="326">
        <v>99259</v>
      </c>
      <c r="D145" s="327" t="s">
        <v>3107</v>
      </c>
      <c r="E145" s="327">
        <v>45965</v>
      </c>
      <c r="F145" s="326" t="s">
        <v>3048</v>
      </c>
      <c r="G145" s="326">
        <v>36314471</v>
      </c>
      <c r="H145" s="326" t="s">
        <v>3108</v>
      </c>
      <c r="I145" s="328">
        <v>40</v>
      </c>
      <c r="J145" s="329"/>
      <c r="K145" s="92"/>
    </row>
    <row r="146" spans="1:11" ht="20" x14ac:dyDescent="0.25">
      <c r="A146" s="326"/>
      <c r="B146" s="326" t="s">
        <v>3100</v>
      </c>
      <c r="C146" s="326">
        <v>250838</v>
      </c>
      <c r="D146" s="327" t="s">
        <v>3109</v>
      </c>
      <c r="E146" s="327">
        <v>45965</v>
      </c>
      <c r="F146" s="326" t="s">
        <v>3048</v>
      </c>
      <c r="G146" s="326">
        <v>46256474</v>
      </c>
      <c r="H146" s="326" t="s">
        <v>3110</v>
      </c>
      <c r="I146" s="328">
        <v>1232</v>
      </c>
      <c r="J146" s="329"/>
      <c r="K146" s="92"/>
    </row>
    <row r="147" spans="1:11" ht="20" x14ac:dyDescent="0.25">
      <c r="A147" s="326" t="s">
        <v>2994</v>
      </c>
      <c r="B147" s="326" t="s">
        <v>3111</v>
      </c>
      <c r="C147" s="326" t="s">
        <v>3112</v>
      </c>
      <c r="D147" s="327"/>
      <c r="E147" s="327">
        <v>45957</v>
      </c>
      <c r="F147" s="326" t="s">
        <v>3113</v>
      </c>
      <c r="G147" s="326">
        <v>54625319</v>
      </c>
      <c r="H147" s="326" t="s">
        <v>3114</v>
      </c>
      <c r="I147" s="328">
        <v>2850</v>
      </c>
      <c r="J147" s="329">
        <v>1</v>
      </c>
      <c r="K147" s="92"/>
    </row>
    <row r="148" spans="1:11" ht="20" x14ac:dyDescent="0.25">
      <c r="A148" s="326"/>
      <c r="B148" s="326" t="s">
        <v>3111</v>
      </c>
      <c r="C148" s="326" t="s">
        <v>3115</v>
      </c>
      <c r="D148" s="327" t="s">
        <v>3116</v>
      </c>
      <c r="E148" s="327">
        <v>45957</v>
      </c>
      <c r="F148" s="326" t="s">
        <v>3012</v>
      </c>
      <c r="G148" s="326">
        <v>1085707557</v>
      </c>
      <c r="H148" s="326" t="s">
        <v>3117</v>
      </c>
      <c r="I148" s="328">
        <v>764.5</v>
      </c>
      <c r="J148" s="329"/>
      <c r="K148" s="92"/>
    </row>
    <row r="149" spans="1:11" ht="20" x14ac:dyDescent="0.25">
      <c r="A149" s="326"/>
      <c r="B149" s="326" t="s">
        <v>3111</v>
      </c>
      <c r="C149" s="326" t="s">
        <v>3118</v>
      </c>
      <c r="D149" s="327" t="s">
        <v>3080</v>
      </c>
      <c r="E149" s="327">
        <v>45957</v>
      </c>
      <c r="F149" s="326" t="s">
        <v>3012</v>
      </c>
      <c r="G149" s="326">
        <v>55172521</v>
      </c>
      <c r="H149" s="326" t="s">
        <v>3119</v>
      </c>
      <c r="I149" s="328">
        <v>240</v>
      </c>
      <c r="J149" s="329"/>
      <c r="K149" s="92"/>
    </row>
    <row r="150" spans="1:11" ht="20" x14ac:dyDescent="0.25">
      <c r="A150" s="326"/>
      <c r="B150" s="326" t="s">
        <v>3111</v>
      </c>
      <c r="C150" s="326">
        <v>2025116</v>
      </c>
      <c r="D150" s="327" t="s">
        <v>3120</v>
      </c>
      <c r="E150" s="327">
        <v>45957</v>
      </c>
      <c r="F150" s="326" t="s">
        <v>3012</v>
      </c>
      <c r="G150" s="326">
        <v>55172521</v>
      </c>
      <c r="H150" s="326" t="s">
        <v>3119</v>
      </c>
      <c r="I150" s="328">
        <v>800</v>
      </c>
      <c r="J150" s="329"/>
      <c r="K150" s="92"/>
    </row>
    <row r="151" spans="1:11" ht="20" x14ac:dyDescent="0.25">
      <c r="A151" s="326"/>
      <c r="B151" s="326" t="s">
        <v>3111</v>
      </c>
      <c r="C151" s="326">
        <v>20250366</v>
      </c>
      <c r="D151" s="327" t="s">
        <v>3109</v>
      </c>
      <c r="E151" s="327">
        <v>45957</v>
      </c>
      <c r="F151" s="326" t="s">
        <v>3048</v>
      </c>
      <c r="G151" s="326">
        <v>56083408</v>
      </c>
      <c r="H151" s="326" t="s">
        <v>3121</v>
      </c>
      <c r="I151" s="328">
        <v>104.5</v>
      </c>
      <c r="J151" s="329"/>
      <c r="K151" s="92"/>
    </row>
    <row r="152" spans="1:11" ht="20" x14ac:dyDescent="0.25">
      <c r="A152" s="326"/>
      <c r="B152" s="326" t="s">
        <v>3111</v>
      </c>
      <c r="C152" s="326" t="s">
        <v>3122</v>
      </c>
      <c r="D152" s="327" t="s">
        <v>3123</v>
      </c>
      <c r="E152" s="327">
        <v>45957</v>
      </c>
      <c r="F152" s="326" t="s">
        <v>3040</v>
      </c>
      <c r="G152" s="326" t="s">
        <v>3124</v>
      </c>
      <c r="H152" s="326" t="s">
        <v>3125</v>
      </c>
      <c r="I152" s="328">
        <v>175</v>
      </c>
      <c r="J152" s="329"/>
      <c r="K152" s="92"/>
    </row>
    <row r="153" spans="1:11" ht="20" x14ac:dyDescent="0.25">
      <c r="A153" s="326"/>
      <c r="B153" s="326" t="s">
        <v>3111</v>
      </c>
      <c r="C153" s="326" t="s">
        <v>3126</v>
      </c>
      <c r="D153" s="327" t="s">
        <v>3127</v>
      </c>
      <c r="E153" s="327">
        <v>45957</v>
      </c>
      <c r="F153" s="326" t="s">
        <v>3040</v>
      </c>
      <c r="G153" s="326" t="s">
        <v>3128</v>
      </c>
      <c r="H153" s="326" t="s">
        <v>3129</v>
      </c>
      <c r="I153" s="328">
        <v>766</v>
      </c>
      <c r="J153" s="329"/>
      <c r="K153" s="92"/>
    </row>
    <row r="154" spans="1:11" ht="20" x14ac:dyDescent="0.25">
      <c r="A154" s="326" t="s">
        <v>2994</v>
      </c>
      <c r="B154" s="326" t="s">
        <v>3130</v>
      </c>
      <c r="C154" s="326" t="s">
        <v>3131</v>
      </c>
      <c r="D154" s="327"/>
      <c r="E154" s="327">
        <v>45994</v>
      </c>
      <c r="F154" s="326" t="s">
        <v>3132</v>
      </c>
      <c r="G154" s="326">
        <v>42216991</v>
      </c>
      <c r="H154" s="326" t="s">
        <v>3133</v>
      </c>
      <c r="I154" s="328">
        <v>76</v>
      </c>
      <c r="J154" s="329">
        <v>1</v>
      </c>
      <c r="K154" s="92"/>
    </row>
    <row r="155" spans="1:11" ht="30" x14ac:dyDescent="0.25">
      <c r="A155" s="326"/>
      <c r="B155" s="326" t="s">
        <v>3130</v>
      </c>
      <c r="C155" s="326" t="s">
        <v>3134</v>
      </c>
      <c r="D155" s="327" t="s">
        <v>3135</v>
      </c>
      <c r="E155" s="327">
        <v>45994</v>
      </c>
      <c r="F155" s="326" t="s">
        <v>3001</v>
      </c>
      <c r="G155" s="326">
        <v>31934617</v>
      </c>
      <c r="H155" s="326" t="s">
        <v>3136</v>
      </c>
      <c r="I155" s="328">
        <v>76</v>
      </c>
      <c r="J155" s="329"/>
      <c r="K155" s="92"/>
    </row>
    <row r="156" spans="1:11" ht="20" x14ac:dyDescent="0.25">
      <c r="A156" s="326" t="s">
        <v>2994</v>
      </c>
      <c r="B156" s="326" t="s">
        <v>3137</v>
      </c>
      <c r="C156" s="326" t="s">
        <v>3138</v>
      </c>
      <c r="D156" s="327"/>
      <c r="E156" s="327">
        <v>45994</v>
      </c>
      <c r="F156" s="326" t="s">
        <v>3139</v>
      </c>
      <c r="G156" s="326">
        <v>31806821</v>
      </c>
      <c r="H156" s="326" t="s">
        <v>3140</v>
      </c>
      <c r="I156" s="328">
        <v>76</v>
      </c>
      <c r="J156" s="329">
        <v>1</v>
      </c>
      <c r="K156" s="92"/>
    </row>
    <row r="157" spans="1:11" ht="12.5" x14ac:dyDescent="0.25">
      <c r="A157" s="326"/>
      <c r="B157" s="326" t="s">
        <v>3137</v>
      </c>
      <c r="C157" s="326">
        <v>8374436638</v>
      </c>
      <c r="D157" s="327" t="s">
        <v>3141</v>
      </c>
      <c r="E157" s="327">
        <v>45994</v>
      </c>
      <c r="F157" s="326" t="s">
        <v>3142</v>
      </c>
      <c r="G157" s="326">
        <v>35763469</v>
      </c>
      <c r="H157" s="326" t="s">
        <v>3143</v>
      </c>
      <c r="I157" s="328">
        <v>47.24</v>
      </c>
      <c r="J157" s="329"/>
      <c r="K157" s="92"/>
    </row>
    <row r="158" spans="1:11" ht="12.5" x14ac:dyDescent="0.25">
      <c r="A158" s="326"/>
      <c r="B158" s="326" t="s">
        <v>3137</v>
      </c>
      <c r="C158" s="326">
        <v>8376020608</v>
      </c>
      <c r="D158" s="327" t="s">
        <v>3109</v>
      </c>
      <c r="E158" s="327">
        <v>45994</v>
      </c>
      <c r="F158" s="326" t="s">
        <v>3142</v>
      </c>
      <c r="G158" s="326">
        <v>35763469</v>
      </c>
      <c r="H158" s="326" t="s">
        <v>3143</v>
      </c>
      <c r="I158" s="328">
        <v>28.76</v>
      </c>
      <c r="J158" s="329"/>
      <c r="K158" s="92"/>
    </row>
    <row r="159" spans="1:11" ht="12.5" x14ac:dyDescent="0.25">
      <c r="A159" s="326" t="s">
        <v>2994</v>
      </c>
      <c r="B159" s="326" t="s">
        <v>3144</v>
      </c>
      <c r="C159" s="326" t="s">
        <v>3145</v>
      </c>
      <c r="D159" s="327"/>
      <c r="E159" s="327">
        <v>45994</v>
      </c>
      <c r="F159" s="326" t="s">
        <v>3146</v>
      </c>
      <c r="G159" s="326">
        <v>37829530</v>
      </c>
      <c r="H159" s="326" t="s">
        <v>3147</v>
      </c>
      <c r="I159" s="328">
        <v>494</v>
      </c>
      <c r="J159" s="329">
        <v>1</v>
      </c>
      <c r="K159" s="92"/>
    </row>
    <row r="160" spans="1:11" ht="20" x14ac:dyDescent="0.25">
      <c r="A160" s="326"/>
      <c r="B160" s="326" t="s">
        <v>3144</v>
      </c>
      <c r="C160" s="326" t="s">
        <v>3148</v>
      </c>
      <c r="D160" s="327" t="s">
        <v>3149</v>
      </c>
      <c r="E160" s="327">
        <v>45994</v>
      </c>
      <c r="F160" s="326" t="s">
        <v>3012</v>
      </c>
      <c r="G160" s="326">
        <v>36039225</v>
      </c>
      <c r="H160" s="326" t="s">
        <v>3150</v>
      </c>
      <c r="I160" s="328">
        <v>88.3</v>
      </c>
      <c r="J160" s="329"/>
      <c r="K160" s="92"/>
    </row>
    <row r="161" spans="1:11" ht="12.5" x14ac:dyDescent="0.25">
      <c r="A161" s="326"/>
      <c r="B161" s="326" t="s">
        <v>3144</v>
      </c>
      <c r="C161" s="326">
        <v>99268</v>
      </c>
      <c r="D161" s="327" t="s">
        <v>3151</v>
      </c>
      <c r="E161" s="327">
        <v>45994</v>
      </c>
      <c r="F161" s="326" t="s">
        <v>3005</v>
      </c>
      <c r="G161" s="326">
        <v>36314471</v>
      </c>
      <c r="H161" s="326" t="s">
        <v>3006</v>
      </c>
      <c r="I161" s="328">
        <v>254.8</v>
      </c>
      <c r="J161" s="329"/>
      <c r="K161" s="92"/>
    </row>
    <row r="162" spans="1:11" ht="12.5" x14ac:dyDescent="0.25">
      <c r="A162" s="326"/>
      <c r="B162" s="326" t="s">
        <v>3144</v>
      </c>
      <c r="C162" s="326">
        <v>99211</v>
      </c>
      <c r="D162" s="327" t="s">
        <v>3151</v>
      </c>
      <c r="E162" s="327">
        <v>45994</v>
      </c>
      <c r="F162" s="326" t="s">
        <v>3005</v>
      </c>
      <c r="G162" s="326">
        <v>36314471</v>
      </c>
      <c r="H162" s="326" t="s">
        <v>3006</v>
      </c>
      <c r="I162" s="328">
        <v>30.9</v>
      </c>
      <c r="J162" s="329"/>
      <c r="K162" s="92"/>
    </row>
    <row r="163" spans="1:11" ht="20" x14ac:dyDescent="0.25">
      <c r="A163" s="326"/>
      <c r="B163" s="326" t="s">
        <v>3144</v>
      </c>
      <c r="C163" s="326" t="s">
        <v>3152</v>
      </c>
      <c r="D163" s="327" t="s">
        <v>3098</v>
      </c>
      <c r="E163" s="327">
        <v>45994</v>
      </c>
      <c r="F163" s="326" t="s">
        <v>3040</v>
      </c>
      <c r="G163" s="326" t="s">
        <v>3153</v>
      </c>
      <c r="H163" s="326" t="s">
        <v>3154</v>
      </c>
      <c r="I163" s="328">
        <v>120</v>
      </c>
      <c r="J163" s="329"/>
      <c r="K163" s="92"/>
    </row>
    <row r="164" spans="1:11" ht="20" x14ac:dyDescent="0.25">
      <c r="A164" s="326" t="s">
        <v>2994</v>
      </c>
      <c r="B164" s="326" t="s">
        <v>3155</v>
      </c>
      <c r="C164" s="326" t="s">
        <v>3156</v>
      </c>
      <c r="D164" s="327"/>
      <c r="E164" s="327">
        <v>45994</v>
      </c>
      <c r="F164" s="326" t="s">
        <v>3157</v>
      </c>
      <c r="G164" s="326">
        <v>30232902</v>
      </c>
      <c r="H164" s="326" t="s">
        <v>3158</v>
      </c>
      <c r="I164" s="328">
        <v>380</v>
      </c>
      <c r="J164" s="329">
        <v>1</v>
      </c>
      <c r="K164" s="92"/>
    </row>
    <row r="165" spans="1:11" ht="30" x14ac:dyDescent="0.25">
      <c r="A165" s="326"/>
      <c r="B165" s="326" t="s">
        <v>3155</v>
      </c>
      <c r="C165" s="326">
        <v>25030</v>
      </c>
      <c r="D165" s="327" t="s">
        <v>3030</v>
      </c>
      <c r="E165" s="327">
        <v>45994</v>
      </c>
      <c r="F165" s="326" t="s">
        <v>3001</v>
      </c>
      <c r="G165" s="326">
        <v>46741364</v>
      </c>
      <c r="H165" s="326" t="s">
        <v>3159</v>
      </c>
      <c r="I165" s="328">
        <v>380</v>
      </c>
      <c r="J165" s="329"/>
      <c r="K165" s="92"/>
    </row>
    <row r="166" spans="1:11" ht="20" x14ac:dyDescent="0.25">
      <c r="A166" s="326" t="s">
        <v>2994</v>
      </c>
      <c r="B166" s="326" t="s">
        <v>3160</v>
      </c>
      <c r="C166" s="326" t="s">
        <v>3161</v>
      </c>
      <c r="D166" s="327"/>
      <c r="E166" s="327">
        <v>45978</v>
      </c>
      <c r="F166" s="326" t="s">
        <v>3162</v>
      </c>
      <c r="G166" s="326">
        <v>34055495</v>
      </c>
      <c r="H166" s="326" t="s">
        <v>3163</v>
      </c>
      <c r="I166" s="328">
        <v>3154</v>
      </c>
      <c r="J166" s="329">
        <v>1</v>
      </c>
      <c r="K166" s="92"/>
    </row>
    <row r="167" spans="1:11" ht="30" x14ac:dyDescent="0.25">
      <c r="A167" s="326"/>
      <c r="B167" s="326" t="s">
        <v>3160</v>
      </c>
      <c r="C167" s="326" t="s">
        <v>3164</v>
      </c>
      <c r="D167" s="327" t="s">
        <v>3165</v>
      </c>
      <c r="E167" s="327">
        <v>45978</v>
      </c>
      <c r="F167" s="326" t="s">
        <v>3001</v>
      </c>
      <c r="G167" s="326">
        <v>36125661</v>
      </c>
      <c r="H167" s="326" t="s">
        <v>3166</v>
      </c>
      <c r="I167" s="328">
        <v>330</v>
      </c>
      <c r="J167" s="329"/>
      <c r="K167" s="92"/>
    </row>
    <row r="168" spans="1:11" ht="30" x14ac:dyDescent="0.25">
      <c r="A168" s="326"/>
      <c r="B168" s="326" t="s">
        <v>3160</v>
      </c>
      <c r="C168" s="326" t="s">
        <v>3164</v>
      </c>
      <c r="D168" s="327" t="s">
        <v>3167</v>
      </c>
      <c r="E168" s="327">
        <v>45978</v>
      </c>
      <c r="F168" s="326" t="s">
        <v>3001</v>
      </c>
      <c r="G168" s="326">
        <v>36125661</v>
      </c>
      <c r="H168" s="326" t="s">
        <v>3166</v>
      </c>
      <c r="I168" s="328">
        <v>420</v>
      </c>
      <c r="J168" s="329"/>
      <c r="K168" s="92"/>
    </row>
    <row r="169" spans="1:11" ht="30" x14ac:dyDescent="0.25">
      <c r="A169" s="326"/>
      <c r="B169" s="326" t="s">
        <v>3160</v>
      </c>
      <c r="C169" s="326" t="s">
        <v>3164</v>
      </c>
      <c r="D169" s="327" t="s">
        <v>3168</v>
      </c>
      <c r="E169" s="327">
        <v>45978</v>
      </c>
      <c r="F169" s="326" t="s">
        <v>3001</v>
      </c>
      <c r="G169" s="326">
        <v>36125661</v>
      </c>
      <c r="H169" s="326" t="s">
        <v>3166</v>
      </c>
      <c r="I169" s="328">
        <v>330</v>
      </c>
      <c r="J169" s="329"/>
      <c r="K169" s="92"/>
    </row>
    <row r="170" spans="1:11" ht="12.5" x14ac:dyDescent="0.25">
      <c r="A170" s="326"/>
      <c r="B170" s="326" t="s">
        <v>3160</v>
      </c>
      <c r="C170" s="326">
        <v>99233</v>
      </c>
      <c r="D170" s="327" t="s">
        <v>3039</v>
      </c>
      <c r="E170" s="327">
        <v>45978</v>
      </c>
      <c r="F170" s="326" t="s">
        <v>3005</v>
      </c>
      <c r="G170" s="326">
        <v>36314471</v>
      </c>
      <c r="H170" s="326" t="s">
        <v>3169</v>
      </c>
      <c r="I170" s="328">
        <v>840.55</v>
      </c>
      <c r="J170" s="329"/>
      <c r="K170" s="92"/>
    </row>
    <row r="171" spans="1:11" ht="12.5" x14ac:dyDescent="0.25">
      <c r="A171" s="326"/>
      <c r="B171" s="326" t="s">
        <v>3160</v>
      </c>
      <c r="C171" s="326">
        <v>99217</v>
      </c>
      <c r="D171" s="327" t="s">
        <v>3135</v>
      </c>
      <c r="E171" s="327">
        <v>45978</v>
      </c>
      <c r="F171" s="326" t="s">
        <v>3005</v>
      </c>
      <c r="G171" s="326">
        <v>36314471</v>
      </c>
      <c r="H171" s="326" t="s">
        <v>3169</v>
      </c>
      <c r="I171" s="328">
        <v>906.3</v>
      </c>
      <c r="J171" s="329"/>
      <c r="K171" s="92"/>
    </row>
    <row r="172" spans="1:11" ht="12.5" x14ac:dyDescent="0.25">
      <c r="A172" s="326"/>
      <c r="B172" s="326" t="s">
        <v>3160</v>
      </c>
      <c r="C172" s="326">
        <v>21748932</v>
      </c>
      <c r="D172" s="327" t="s">
        <v>3170</v>
      </c>
      <c r="E172" s="327">
        <v>45978</v>
      </c>
      <c r="F172" s="326" t="s">
        <v>3171</v>
      </c>
      <c r="G172" s="326">
        <v>35712783</v>
      </c>
      <c r="H172" s="326" t="s">
        <v>3172</v>
      </c>
      <c r="I172" s="328">
        <v>15.45</v>
      </c>
      <c r="J172" s="329"/>
      <c r="K172" s="92"/>
    </row>
    <row r="173" spans="1:11" ht="12.5" x14ac:dyDescent="0.25">
      <c r="A173" s="326"/>
      <c r="B173" s="326" t="s">
        <v>3160</v>
      </c>
      <c r="C173" s="326">
        <v>1571840101</v>
      </c>
      <c r="D173" s="327" t="s">
        <v>3173</v>
      </c>
      <c r="E173" s="327">
        <v>45978</v>
      </c>
      <c r="F173" s="326" t="s">
        <v>3142</v>
      </c>
      <c r="G173" s="326">
        <v>47259116</v>
      </c>
      <c r="H173" s="326" t="s">
        <v>3174</v>
      </c>
      <c r="I173" s="328">
        <v>103.8</v>
      </c>
      <c r="J173" s="329"/>
      <c r="K173" s="92"/>
    </row>
    <row r="174" spans="1:11" ht="12.5" x14ac:dyDescent="0.25">
      <c r="A174" s="326"/>
      <c r="B174" s="326" t="s">
        <v>3160</v>
      </c>
      <c r="C174" s="326">
        <v>1561838759</v>
      </c>
      <c r="D174" s="327" t="s">
        <v>3004</v>
      </c>
      <c r="E174" s="327">
        <v>45978</v>
      </c>
      <c r="F174" s="326" t="s">
        <v>3142</v>
      </c>
      <c r="G174" s="326">
        <v>47259116</v>
      </c>
      <c r="H174" s="326" t="s">
        <v>3174</v>
      </c>
      <c r="I174" s="328">
        <v>103</v>
      </c>
      <c r="J174" s="329"/>
      <c r="K174" s="92"/>
    </row>
    <row r="175" spans="1:11" ht="12.5" x14ac:dyDescent="0.25">
      <c r="A175" s="326"/>
      <c r="B175" s="326" t="s">
        <v>3160</v>
      </c>
      <c r="C175" s="326">
        <v>1531935048</v>
      </c>
      <c r="D175" s="327" t="s">
        <v>3014</v>
      </c>
      <c r="E175" s="327">
        <v>45978</v>
      </c>
      <c r="F175" s="326" t="s">
        <v>3142</v>
      </c>
      <c r="G175" s="326">
        <v>47259116</v>
      </c>
      <c r="H175" s="326" t="s">
        <v>3174</v>
      </c>
      <c r="I175" s="328">
        <v>104.9</v>
      </c>
      <c r="J175" s="329"/>
      <c r="K175" s="92"/>
    </row>
    <row r="176" spans="1:11" ht="20" x14ac:dyDescent="0.25">
      <c r="A176" s="326" t="s">
        <v>2994</v>
      </c>
      <c r="B176" s="326" t="s">
        <v>3175</v>
      </c>
      <c r="C176" s="326" t="s">
        <v>3176</v>
      </c>
      <c r="D176" s="327"/>
      <c r="E176" s="327">
        <v>45994</v>
      </c>
      <c r="F176" s="326" t="s">
        <v>3177</v>
      </c>
      <c r="G176" s="326">
        <v>53014081</v>
      </c>
      <c r="H176" s="326" t="s">
        <v>3178</v>
      </c>
      <c r="I176" s="328">
        <v>228</v>
      </c>
      <c r="J176" s="329">
        <v>1</v>
      </c>
      <c r="K176" s="92"/>
    </row>
    <row r="177" spans="1:11" ht="20" x14ac:dyDescent="0.25">
      <c r="A177" s="326"/>
      <c r="B177" s="326" t="s">
        <v>3175</v>
      </c>
      <c r="C177" s="326" t="s">
        <v>3179</v>
      </c>
      <c r="D177" s="327" t="s">
        <v>3107</v>
      </c>
      <c r="E177" s="327">
        <v>45994</v>
      </c>
      <c r="F177" s="326" t="s">
        <v>3040</v>
      </c>
      <c r="G177" s="326">
        <v>36097144</v>
      </c>
      <c r="H177" s="326" t="s">
        <v>3180</v>
      </c>
      <c r="I177" s="328">
        <v>145</v>
      </c>
      <c r="J177" s="329"/>
      <c r="K177" s="92"/>
    </row>
    <row r="178" spans="1:11" ht="20" x14ac:dyDescent="0.25">
      <c r="A178" s="326"/>
      <c r="B178" s="326" t="s">
        <v>3175</v>
      </c>
      <c r="C178" s="326" t="s">
        <v>3181</v>
      </c>
      <c r="D178" s="327" t="s">
        <v>3030</v>
      </c>
      <c r="E178" s="327">
        <v>45994</v>
      </c>
      <c r="F178" s="326" t="s">
        <v>3040</v>
      </c>
      <c r="G178" s="326">
        <v>36097144</v>
      </c>
      <c r="H178" s="326" t="s">
        <v>3180</v>
      </c>
      <c r="I178" s="328">
        <v>83</v>
      </c>
      <c r="J178" s="329"/>
      <c r="K178" s="92"/>
    </row>
    <row r="179" spans="1:11" ht="20" x14ac:dyDescent="0.25">
      <c r="A179" s="326" t="s">
        <v>2994</v>
      </c>
      <c r="B179" s="326" t="s">
        <v>3182</v>
      </c>
      <c r="C179" s="326" t="s">
        <v>3183</v>
      </c>
      <c r="D179" s="327"/>
      <c r="E179" s="327">
        <v>45994</v>
      </c>
      <c r="F179" s="326" t="s">
        <v>3184</v>
      </c>
      <c r="G179" s="326">
        <v>36115231</v>
      </c>
      <c r="H179" s="326" t="s">
        <v>3185</v>
      </c>
      <c r="I179" s="328">
        <v>304</v>
      </c>
      <c r="J179" s="329">
        <v>1</v>
      </c>
      <c r="K179" s="92"/>
    </row>
    <row r="180" spans="1:11" ht="12.5" x14ac:dyDescent="0.25">
      <c r="A180" s="326"/>
      <c r="B180" s="326" t="s">
        <v>3182</v>
      </c>
      <c r="C180" s="326" t="s">
        <v>3186</v>
      </c>
      <c r="D180" s="327" t="s">
        <v>3051</v>
      </c>
      <c r="E180" s="327">
        <v>45994</v>
      </c>
      <c r="F180" s="326" t="s">
        <v>3005</v>
      </c>
      <c r="G180" s="326">
        <v>43836666</v>
      </c>
      <c r="H180" s="326" t="s">
        <v>3187</v>
      </c>
      <c r="I180" s="328">
        <v>64</v>
      </c>
      <c r="J180" s="329"/>
      <c r="K180" s="92"/>
    </row>
    <row r="181" spans="1:11" ht="20" x14ac:dyDescent="0.25">
      <c r="A181" s="326"/>
      <c r="B181" s="326" t="s">
        <v>3182</v>
      </c>
      <c r="C181" s="326" t="s">
        <v>3188</v>
      </c>
      <c r="D181" s="327" t="s">
        <v>3051</v>
      </c>
      <c r="E181" s="327">
        <v>45994</v>
      </c>
      <c r="F181" s="326" t="s">
        <v>3040</v>
      </c>
      <c r="G181" s="326">
        <v>19023133</v>
      </c>
      <c r="H181" s="326" t="s">
        <v>3189</v>
      </c>
      <c r="I181" s="328">
        <v>240</v>
      </c>
      <c r="J181" s="329"/>
      <c r="K181" s="92"/>
    </row>
    <row r="182" spans="1:11" ht="20" x14ac:dyDescent="0.25">
      <c r="A182" s="326" t="s">
        <v>2994</v>
      </c>
      <c r="B182" s="326" t="s">
        <v>3190</v>
      </c>
      <c r="C182" s="326" t="s">
        <v>3191</v>
      </c>
      <c r="D182" s="327"/>
      <c r="E182" s="327">
        <v>45994</v>
      </c>
      <c r="F182" s="326" t="s">
        <v>3192</v>
      </c>
      <c r="G182" s="326">
        <v>37900331</v>
      </c>
      <c r="H182" s="326" t="s">
        <v>3193</v>
      </c>
      <c r="I182" s="328">
        <v>38</v>
      </c>
      <c r="J182" s="329">
        <v>1</v>
      </c>
      <c r="K182" s="92"/>
    </row>
    <row r="183" spans="1:11" ht="30" x14ac:dyDescent="0.25">
      <c r="A183" s="326"/>
      <c r="B183" s="326" t="s">
        <v>3190</v>
      </c>
      <c r="C183" s="326" t="s">
        <v>3194</v>
      </c>
      <c r="D183" s="327" t="s">
        <v>3028</v>
      </c>
      <c r="E183" s="327">
        <v>45994</v>
      </c>
      <c r="F183" s="326" t="s">
        <v>3001</v>
      </c>
      <c r="G183" s="326" t="s">
        <v>3195</v>
      </c>
      <c r="H183" s="326" t="s">
        <v>3196</v>
      </c>
      <c r="I183" s="328">
        <v>38</v>
      </c>
      <c r="J183" s="329"/>
      <c r="K183" s="92"/>
    </row>
    <row r="184" spans="1:11" ht="20" x14ac:dyDescent="0.25">
      <c r="A184" s="326" t="s">
        <v>2994</v>
      </c>
      <c r="B184" s="326" t="s">
        <v>3197</v>
      </c>
      <c r="C184" s="326" t="s">
        <v>3198</v>
      </c>
      <c r="D184" s="327"/>
      <c r="E184" s="327">
        <v>45965</v>
      </c>
      <c r="F184" s="326" t="s">
        <v>3199</v>
      </c>
      <c r="G184" s="326">
        <v>55327010</v>
      </c>
      <c r="H184" s="326" t="s">
        <v>3200</v>
      </c>
      <c r="I184" s="328">
        <v>1824</v>
      </c>
      <c r="J184" s="329">
        <v>1</v>
      </c>
      <c r="K184" s="92"/>
    </row>
    <row r="185" spans="1:11" ht="30" x14ac:dyDescent="0.25">
      <c r="A185" s="326"/>
      <c r="B185" s="326" t="s">
        <v>3197</v>
      </c>
      <c r="C185" s="326">
        <v>202534</v>
      </c>
      <c r="D185" s="327" t="s">
        <v>3039</v>
      </c>
      <c r="E185" s="327">
        <v>45965</v>
      </c>
      <c r="F185" s="326" t="s">
        <v>3001</v>
      </c>
      <c r="G185" s="326">
        <v>51442183</v>
      </c>
      <c r="H185" s="326" t="s">
        <v>3201</v>
      </c>
      <c r="I185" s="328">
        <v>900</v>
      </c>
      <c r="J185" s="329"/>
      <c r="K185" s="92"/>
    </row>
    <row r="186" spans="1:11" ht="20" x14ac:dyDescent="0.25">
      <c r="A186" s="326"/>
      <c r="B186" s="326" t="s">
        <v>3197</v>
      </c>
      <c r="C186" s="326">
        <v>55327010</v>
      </c>
      <c r="D186" s="327" t="s">
        <v>3014</v>
      </c>
      <c r="E186" s="327">
        <v>45965</v>
      </c>
      <c r="F186" s="326" t="s">
        <v>3040</v>
      </c>
      <c r="G186" s="326">
        <v>50565095</v>
      </c>
      <c r="H186" s="326" t="s">
        <v>3202</v>
      </c>
      <c r="I186" s="328">
        <v>540</v>
      </c>
      <c r="J186" s="329"/>
      <c r="K186" s="92"/>
    </row>
    <row r="187" spans="1:11" ht="20" x14ac:dyDescent="0.25">
      <c r="A187" s="326"/>
      <c r="B187" s="326" t="s">
        <v>3197</v>
      </c>
      <c r="C187" s="326">
        <v>55327010</v>
      </c>
      <c r="D187" s="327" t="s">
        <v>3107</v>
      </c>
      <c r="E187" s="327">
        <v>45965</v>
      </c>
      <c r="F187" s="326" t="s">
        <v>3040</v>
      </c>
      <c r="G187" s="326">
        <v>36097144</v>
      </c>
      <c r="H187" s="326" t="s">
        <v>3180</v>
      </c>
      <c r="I187" s="328">
        <v>384</v>
      </c>
      <c r="J187" s="329"/>
      <c r="K187" s="92"/>
    </row>
    <row r="188" spans="1:11" ht="20" x14ac:dyDescent="0.25">
      <c r="A188" s="326" t="s">
        <v>2994</v>
      </c>
      <c r="B188" s="326" t="s">
        <v>3203</v>
      </c>
      <c r="C188" s="326" t="s">
        <v>3204</v>
      </c>
      <c r="D188" s="327"/>
      <c r="E188" s="327">
        <v>45985</v>
      </c>
      <c r="F188" s="326" t="s">
        <v>3205</v>
      </c>
      <c r="G188" s="326">
        <v>35533099</v>
      </c>
      <c r="H188" s="326" t="s">
        <v>2467</v>
      </c>
      <c r="I188" s="328">
        <v>1368</v>
      </c>
      <c r="J188" s="329">
        <v>1</v>
      </c>
      <c r="K188" s="92"/>
    </row>
    <row r="189" spans="1:11" ht="12.5" x14ac:dyDescent="0.25">
      <c r="A189" s="326"/>
      <c r="B189" s="326" t="s">
        <v>3203</v>
      </c>
      <c r="C189" s="326">
        <v>20252335</v>
      </c>
      <c r="D189" s="327" t="s">
        <v>3206</v>
      </c>
      <c r="E189" s="327">
        <v>45985</v>
      </c>
      <c r="F189" s="326" t="s">
        <v>3005</v>
      </c>
      <c r="G189" s="326" t="s">
        <v>3207</v>
      </c>
      <c r="H189" s="326" t="s">
        <v>3208</v>
      </c>
      <c r="I189" s="328">
        <v>806.65</v>
      </c>
      <c r="J189" s="329"/>
      <c r="K189" s="92"/>
    </row>
    <row r="190" spans="1:11" ht="12.5" x14ac:dyDescent="0.25">
      <c r="A190" s="326"/>
      <c r="B190" s="326" t="s">
        <v>3203</v>
      </c>
      <c r="C190" s="326">
        <v>20252562</v>
      </c>
      <c r="D190" s="327" t="s">
        <v>3209</v>
      </c>
      <c r="E190" s="327">
        <v>45985</v>
      </c>
      <c r="F190" s="326" t="s">
        <v>3005</v>
      </c>
      <c r="G190" s="326" t="s">
        <v>3207</v>
      </c>
      <c r="H190" s="326" t="s">
        <v>3208</v>
      </c>
      <c r="I190" s="328">
        <v>561.35</v>
      </c>
      <c r="J190" s="329"/>
      <c r="K190" s="92"/>
    </row>
    <row r="191" spans="1:11" ht="20" x14ac:dyDescent="0.25">
      <c r="A191" s="326" t="s">
        <v>2994</v>
      </c>
      <c r="B191" s="326" t="s">
        <v>3210</v>
      </c>
      <c r="C191" s="326" t="s">
        <v>3211</v>
      </c>
      <c r="D191" s="327"/>
      <c r="E191" s="327">
        <v>45995</v>
      </c>
      <c r="F191" s="326" t="s">
        <v>3212</v>
      </c>
      <c r="G191" s="326">
        <v>42401135</v>
      </c>
      <c r="H191" s="326" t="s">
        <v>3213</v>
      </c>
      <c r="I191" s="328">
        <v>456</v>
      </c>
      <c r="J191" s="329">
        <v>1</v>
      </c>
      <c r="K191" s="92"/>
    </row>
    <row r="192" spans="1:11" ht="12.5" x14ac:dyDescent="0.25">
      <c r="A192" s="326"/>
      <c r="B192" s="326" t="s">
        <v>3210</v>
      </c>
      <c r="C192" s="326" t="s">
        <v>3214</v>
      </c>
      <c r="D192" s="327" t="s">
        <v>3215</v>
      </c>
      <c r="E192" s="327">
        <v>45995</v>
      </c>
      <c r="F192" s="326" t="s">
        <v>3005</v>
      </c>
      <c r="G192" s="326">
        <v>50527584</v>
      </c>
      <c r="H192" s="326" t="s">
        <v>3216</v>
      </c>
      <c r="I192" s="328">
        <v>183</v>
      </c>
      <c r="J192" s="329"/>
      <c r="K192" s="92"/>
    </row>
    <row r="193" spans="1:11" ht="12.5" x14ac:dyDescent="0.25">
      <c r="A193" s="326"/>
      <c r="B193" s="326" t="s">
        <v>3210</v>
      </c>
      <c r="C193" s="326" t="s">
        <v>3217</v>
      </c>
      <c r="D193" s="327" t="s">
        <v>3218</v>
      </c>
      <c r="E193" s="327">
        <v>45995</v>
      </c>
      <c r="F193" s="326" t="s">
        <v>3005</v>
      </c>
      <c r="G193" s="326" t="s">
        <v>3219</v>
      </c>
      <c r="H193" s="326" t="s">
        <v>3169</v>
      </c>
      <c r="I193" s="328">
        <v>62.7</v>
      </c>
      <c r="J193" s="329"/>
      <c r="K193" s="92"/>
    </row>
    <row r="194" spans="1:11" ht="12.5" x14ac:dyDescent="0.25">
      <c r="A194" s="326"/>
      <c r="B194" s="326" t="s">
        <v>3210</v>
      </c>
      <c r="C194" s="326" t="s">
        <v>3220</v>
      </c>
      <c r="D194" s="327" t="s">
        <v>3028</v>
      </c>
      <c r="E194" s="327">
        <v>45995</v>
      </c>
      <c r="F194" s="326" t="s">
        <v>3005</v>
      </c>
      <c r="G194" s="326" t="s">
        <v>3219</v>
      </c>
      <c r="H194" s="326" t="s">
        <v>3169</v>
      </c>
      <c r="I194" s="328">
        <v>210.3</v>
      </c>
      <c r="J194" s="329"/>
      <c r="K194" s="92"/>
    </row>
    <row r="195" spans="1:11" ht="20" x14ac:dyDescent="0.25">
      <c r="A195" s="326" t="s">
        <v>2994</v>
      </c>
      <c r="B195" s="326" t="s">
        <v>3221</v>
      </c>
      <c r="C195" s="326" t="s">
        <v>3222</v>
      </c>
      <c r="D195" s="327"/>
      <c r="E195" s="327">
        <v>45980</v>
      </c>
      <c r="F195" s="326" t="s">
        <v>3223</v>
      </c>
      <c r="G195" s="326">
        <v>42074355</v>
      </c>
      <c r="H195" s="326" t="s">
        <v>2477</v>
      </c>
      <c r="I195" s="328">
        <v>8170</v>
      </c>
      <c r="J195" s="329">
        <v>1</v>
      </c>
      <c r="K195" s="92"/>
    </row>
    <row r="196" spans="1:11" ht="20" x14ac:dyDescent="0.25">
      <c r="A196" s="326"/>
      <c r="B196" s="326" t="s">
        <v>3221</v>
      </c>
      <c r="C196" s="326">
        <v>20250364</v>
      </c>
      <c r="D196" s="327" t="s">
        <v>3165</v>
      </c>
      <c r="E196" s="327">
        <v>45980</v>
      </c>
      <c r="F196" s="326" t="s">
        <v>3012</v>
      </c>
      <c r="G196" s="326">
        <v>52572285</v>
      </c>
      <c r="H196" s="326" t="s">
        <v>3224</v>
      </c>
      <c r="I196" s="328">
        <v>651</v>
      </c>
      <c r="J196" s="329"/>
      <c r="K196" s="92"/>
    </row>
    <row r="197" spans="1:11" ht="30" x14ac:dyDescent="0.25">
      <c r="A197" s="326"/>
      <c r="B197" s="326" t="s">
        <v>3221</v>
      </c>
      <c r="C197" s="326">
        <v>545010</v>
      </c>
      <c r="D197" s="327" t="s">
        <v>3225</v>
      </c>
      <c r="E197" s="327">
        <v>45980</v>
      </c>
      <c r="F197" s="326" t="s">
        <v>3001</v>
      </c>
      <c r="G197" s="326">
        <v>31722814</v>
      </c>
      <c r="H197" s="326" t="s">
        <v>3226</v>
      </c>
      <c r="I197" s="328">
        <v>631.88</v>
      </c>
      <c r="J197" s="329"/>
      <c r="K197" s="92"/>
    </row>
    <row r="198" spans="1:11" ht="30" x14ac:dyDescent="0.25">
      <c r="A198" s="326"/>
      <c r="B198" s="326" t="s">
        <v>3221</v>
      </c>
      <c r="C198" s="326">
        <v>545011</v>
      </c>
      <c r="D198" s="327" t="s">
        <v>3107</v>
      </c>
      <c r="E198" s="327">
        <v>45980</v>
      </c>
      <c r="F198" s="326" t="s">
        <v>3001</v>
      </c>
      <c r="G198" s="326">
        <v>31722814</v>
      </c>
      <c r="H198" s="326" t="s">
        <v>3226</v>
      </c>
      <c r="I198" s="328">
        <v>631.88</v>
      </c>
      <c r="J198" s="329"/>
      <c r="K198" s="92"/>
    </row>
    <row r="199" spans="1:11" ht="30" x14ac:dyDescent="0.25">
      <c r="A199" s="326"/>
      <c r="B199" s="326" t="s">
        <v>3221</v>
      </c>
      <c r="C199" s="326">
        <v>347611</v>
      </c>
      <c r="D199" s="327" t="s">
        <v>3107</v>
      </c>
      <c r="E199" s="327">
        <v>45980</v>
      </c>
      <c r="F199" s="326" t="s">
        <v>3001</v>
      </c>
      <c r="G199" s="326">
        <v>31722814</v>
      </c>
      <c r="H199" s="326" t="s">
        <v>3226</v>
      </c>
      <c r="I199" s="328">
        <v>535.84</v>
      </c>
      <c r="J199" s="329"/>
      <c r="K199" s="92"/>
    </row>
    <row r="200" spans="1:11" ht="12.5" x14ac:dyDescent="0.25">
      <c r="A200" s="326"/>
      <c r="B200" s="326" t="s">
        <v>3221</v>
      </c>
      <c r="C200" s="326">
        <v>2025000098</v>
      </c>
      <c r="D200" s="327" t="s">
        <v>3227</v>
      </c>
      <c r="E200" s="327">
        <v>45980</v>
      </c>
      <c r="F200" s="326" t="s">
        <v>3005</v>
      </c>
      <c r="G200" s="326">
        <v>46961771</v>
      </c>
      <c r="H200" s="326" t="s">
        <v>3228</v>
      </c>
      <c r="I200" s="328">
        <v>3222.5</v>
      </c>
      <c r="J200" s="329"/>
      <c r="K200" s="92"/>
    </row>
    <row r="201" spans="1:11" ht="12.5" x14ac:dyDescent="0.25">
      <c r="A201" s="326"/>
      <c r="B201" s="326" t="s">
        <v>3221</v>
      </c>
      <c r="C201" s="326" t="s">
        <v>3229</v>
      </c>
      <c r="D201" s="327" t="s">
        <v>3230</v>
      </c>
      <c r="E201" s="327">
        <v>45980</v>
      </c>
      <c r="F201" s="326" t="s">
        <v>3005</v>
      </c>
      <c r="G201" s="326">
        <v>36513148</v>
      </c>
      <c r="H201" s="326" t="s">
        <v>3231</v>
      </c>
      <c r="I201" s="328">
        <v>2496.9</v>
      </c>
      <c r="J201" s="329"/>
      <c r="K201" s="92"/>
    </row>
    <row r="202" spans="1:11" ht="20" x14ac:dyDescent="0.25">
      <c r="A202" s="326" t="s">
        <v>2994</v>
      </c>
      <c r="B202" s="326" t="s">
        <v>3232</v>
      </c>
      <c r="C202" s="326" t="s">
        <v>3233</v>
      </c>
      <c r="D202" s="327"/>
      <c r="E202" s="327">
        <v>45965</v>
      </c>
      <c r="F202" s="326" t="s">
        <v>3234</v>
      </c>
      <c r="G202" s="326">
        <v>55678726</v>
      </c>
      <c r="H202" s="326" t="s">
        <v>3235</v>
      </c>
      <c r="I202" s="328">
        <v>1216</v>
      </c>
      <c r="J202" s="329">
        <v>1</v>
      </c>
      <c r="K202" s="92"/>
    </row>
    <row r="203" spans="1:11" ht="30" x14ac:dyDescent="0.25">
      <c r="A203" s="326"/>
      <c r="B203" s="326" t="s">
        <v>3232</v>
      </c>
      <c r="C203" s="326">
        <v>9115500404</v>
      </c>
      <c r="D203" s="327" t="s">
        <v>3227</v>
      </c>
      <c r="E203" s="327">
        <v>45965</v>
      </c>
      <c r="F203" s="326" t="s">
        <v>3001</v>
      </c>
      <c r="G203" s="326" t="s">
        <v>3236</v>
      </c>
      <c r="H203" s="326" t="s">
        <v>3237</v>
      </c>
      <c r="I203" s="328">
        <v>210</v>
      </c>
      <c r="J203" s="329"/>
      <c r="K203" s="92"/>
    </row>
    <row r="204" spans="1:11" ht="30" x14ac:dyDescent="0.25">
      <c r="A204" s="326"/>
      <c r="B204" s="326" t="s">
        <v>3232</v>
      </c>
      <c r="C204" s="326">
        <v>9112500460</v>
      </c>
      <c r="D204" s="327" t="s">
        <v>3060</v>
      </c>
      <c r="E204" s="327">
        <v>45965</v>
      </c>
      <c r="F204" s="326" t="s">
        <v>3001</v>
      </c>
      <c r="G204" s="326" t="s">
        <v>3236</v>
      </c>
      <c r="H204" s="326" t="s">
        <v>3237</v>
      </c>
      <c r="I204" s="328">
        <v>240</v>
      </c>
      <c r="J204" s="329"/>
      <c r="K204" s="92"/>
    </row>
    <row r="205" spans="1:11" ht="12.5" x14ac:dyDescent="0.25">
      <c r="A205" s="326"/>
      <c r="B205" s="326" t="s">
        <v>3232</v>
      </c>
      <c r="C205" s="326">
        <v>202500124</v>
      </c>
      <c r="D205" s="327" t="s">
        <v>3238</v>
      </c>
      <c r="E205" s="327">
        <v>45965</v>
      </c>
      <c r="F205" s="326" t="s">
        <v>3005</v>
      </c>
      <c r="G205" s="326">
        <v>46961771</v>
      </c>
      <c r="H205" s="326" t="s">
        <v>3239</v>
      </c>
      <c r="I205" s="328">
        <v>370</v>
      </c>
      <c r="J205" s="329"/>
      <c r="K205" s="92"/>
    </row>
    <row r="206" spans="1:11" ht="12.5" x14ac:dyDescent="0.25">
      <c r="A206" s="326"/>
      <c r="B206" s="326" t="s">
        <v>3232</v>
      </c>
      <c r="C206" s="326">
        <v>2025000107</v>
      </c>
      <c r="D206" s="327" t="s">
        <v>3014</v>
      </c>
      <c r="E206" s="327">
        <v>45965</v>
      </c>
      <c r="F206" s="326" t="s">
        <v>3005</v>
      </c>
      <c r="G206" s="326">
        <v>46961771</v>
      </c>
      <c r="H206" s="326" t="s">
        <v>3239</v>
      </c>
      <c r="I206" s="328">
        <v>396</v>
      </c>
      <c r="J206" s="329"/>
      <c r="K206" s="92"/>
    </row>
    <row r="207" spans="1:11" ht="20" x14ac:dyDescent="0.25">
      <c r="A207" s="326" t="s">
        <v>2994</v>
      </c>
      <c r="B207" s="326" t="s">
        <v>3240</v>
      </c>
      <c r="C207" s="326" t="s">
        <v>3241</v>
      </c>
      <c r="D207" s="327"/>
      <c r="E207" s="327">
        <v>45995</v>
      </c>
      <c r="F207" s="326" t="s">
        <v>3242</v>
      </c>
      <c r="G207" s="326">
        <v>37945921</v>
      </c>
      <c r="H207" s="326" t="s">
        <v>3243</v>
      </c>
      <c r="I207" s="328">
        <v>494</v>
      </c>
      <c r="J207" s="329">
        <v>1</v>
      </c>
      <c r="K207" s="92"/>
    </row>
    <row r="208" spans="1:11" ht="20" x14ac:dyDescent="0.25">
      <c r="A208" s="326"/>
      <c r="B208" s="326" t="s">
        <v>3240</v>
      </c>
      <c r="C208" s="326">
        <v>2025181</v>
      </c>
      <c r="D208" s="327" t="s">
        <v>3244</v>
      </c>
      <c r="E208" s="327">
        <v>45995</v>
      </c>
      <c r="F208" s="326" t="s">
        <v>3048</v>
      </c>
      <c r="G208" s="326">
        <v>53579771</v>
      </c>
      <c r="H208" s="326" t="s">
        <v>3245</v>
      </c>
      <c r="I208" s="328">
        <v>494</v>
      </c>
      <c r="J208" s="329"/>
      <c r="K208" s="92"/>
    </row>
    <row r="209" spans="1:11" ht="20" x14ac:dyDescent="0.25">
      <c r="A209" s="326" t="s">
        <v>2994</v>
      </c>
      <c r="B209" s="326" t="s">
        <v>3246</v>
      </c>
      <c r="C209" s="326" t="s">
        <v>3247</v>
      </c>
      <c r="D209" s="327"/>
      <c r="E209" s="327">
        <v>45943</v>
      </c>
      <c r="F209" s="326" t="s">
        <v>3248</v>
      </c>
      <c r="G209" s="326">
        <v>35545127</v>
      </c>
      <c r="H209" s="326" t="s">
        <v>2484</v>
      </c>
      <c r="I209" s="328">
        <v>3800</v>
      </c>
      <c r="J209" s="329">
        <v>1</v>
      </c>
      <c r="K209" s="92"/>
    </row>
    <row r="210" spans="1:11" ht="20" x14ac:dyDescent="0.25">
      <c r="A210" s="326"/>
      <c r="B210" s="326" t="s">
        <v>3246</v>
      </c>
      <c r="C210" s="326" t="s">
        <v>3249</v>
      </c>
      <c r="D210" s="327" t="s">
        <v>3250</v>
      </c>
      <c r="E210" s="327">
        <v>45943</v>
      </c>
      <c r="F210" s="326" t="s">
        <v>3012</v>
      </c>
      <c r="G210" s="326">
        <v>36444081</v>
      </c>
      <c r="H210" s="326" t="s">
        <v>3251</v>
      </c>
      <c r="I210" s="328">
        <v>1890</v>
      </c>
      <c r="J210" s="329"/>
      <c r="K210" s="92"/>
    </row>
    <row r="211" spans="1:11" ht="20" x14ac:dyDescent="0.25">
      <c r="A211" s="326"/>
      <c r="B211" s="326" t="s">
        <v>3246</v>
      </c>
      <c r="C211" s="326">
        <v>1022516114</v>
      </c>
      <c r="D211" s="327" t="s">
        <v>3051</v>
      </c>
      <c r="E211" s="327">
        <v>45943</v>
      </c>
      <c r="F211" s="326" t="s">
        <v>3048</v>
      </c>
      <c r="G211" s="326">
        <v>46862579</v>
      </c>
      <c r="H211" s="326" t="s">
        <v>3252</v>
      </c>
      <c r="I211" s="328">
        <v>1174.8900000000001</v>
      </c>
      <c r="J211" s="329"/>
      <c r="K211" s="92"/>
    </row>
    <row r="212" spans="1:11" ht="20" x14ac:dyDescent="0.25">
      <c r="A212" s="326"/>
      <c r="B212" s="326" t="s">
        <v>3246</v>
      </c>
      <c r="C212" s="326">
        <v>250442</v>
      </c>
      <c r="D212" s="327" t="s">
        <v>3135</v>
      </c>
      <c r="E212" s="327">
        <v>45943</v>
      </c>
      <c r="F212" s="326" t="s">
        <v>3048</v>
      </c>
      <c r="G212" s="326">
        <v>48035076</v>
      </c>
      <c r="H212" s="326" t="s">
        <v>3253</v>
      </c>
      <c r="I212" s="328">
        <v>735.11</v>
      </c>
      <c r="J212" s="329"/>
      <c r="K212" s="92"/>
    </row>
    <row r="213" spans="1:11" ht="20" x14ac:dyDescent="0.25">
      <c r="A213" s="326" t="s">
        <v>2994</v>
      </c>
      <c r="B213" s="326" t="s">
        <v>3254</v>
      </c>
      <c r="C213" s="326" t="s">
        <v>3255</v>
      </c>
      <c r="D213" s="327"/>
      <c r="E213" s="327">
        <v>45985</v>
      </c>
      <c r="F213" s="326" t="s">
        <v>3256</v>
      </c>
      <c r="G213" s="326">
        <v>42003725</v>
      </c>
      <c r="H213" s="326" t="s">
        <v>3257</v>
      </c>
      <c r="I213" s="328">
        <v>646</v>
      </c>
      <c r="J213" s="329">
        <v>1</v>
      </c>
      <c r="K213" s="92"/>
    </row>
    <row r="214" spans="1:11" ht="20" x14ac:dyDescent="0.25">
      <c r="A214" s="326"/>
      <c r="B214" s="326" t="s">
        <v>3254</v>
      </c>
      <c r="C214" s="326" t="s">
        <v>3258</v>
      </c>
      <c r="D214" s="327" t="s">
        <v>3259</v>
      </c>
      <c r="E214" s="327">
        <v>45985</v>
      </c>
      <c r="F214" s="326" t="s">
        <v>3048</v>
      </c>
      <c r="G214" s="326">
        <v>46347372</v>
      </c>
      <c r="H214" s="326" t="s">
        <v>3260</v>
      </c>
      <c r="I214" s="328">
        <v>289</v>
      </c>
      <c r="J214" s="329"/>
      <c r="K214" s="92"/>
    </row>
    <row r="215" spans="1:11" ht="20" x14ac:dyDescent="0.25">
      <c r="A215" s="326"/>
      <c r="B215" s="326" t="s">
        <v>3254</v>
      </c>
      <c r="C215" s="326">
        <v>42003725</v>
      </c>
      <c r="D215" s="327" t="s">
        <v>3053</v>
      </c>
      <c r="E215" s="327">
        <v>45985</v>
      </c>
      <c r="F215" s="326" t="s">
        <v>3040</v>
      </c>
      <c r="G215" s="326">
        <v>50565095</v>
      </c>
      <c r="H215" s="326" t="s">
        <v>3202</v>
      </c>
      <c r="I215" s="328">
        <v>132</v>
      </c>
      <c r="J215" s="329"/>
      <c r="K215" s="92"/>
    </row>
    <row r="216" spans="1:11" ht="20" x14ac:dyDescent="0.25">
      <c r="A216" s="326"/>
      <c r="B216" s="326" t="s">
        <v>3254</v>
      </c>
      <c r="C216" s="326">
        <v>42003725</v>
      </c>
      <c r="D216" s="327" t="s">
        <v>3261</v>
      </c>
      <c r="E216" s="327">
        <v>45985</v>
      </c>
      <c r="F216" s="326" t="s">
        <v>3040</v>
      </c>
      <c r="G216" s="326">
        <v>14223023</v>
      </c>
      <c r="H216" s="326" t="s">
        <v>3262</v>
      </c>
      <c r="I216" s="328">
        <v>225</v>
      </c>
      <c r="J216" s="329"/>
      <c r="K216" s="92"/>
    </row>
    <row r="217" spans="1:11" ht="20" x14ac:dyDescent="0.25">
      <c r="A217" s="326" t="s">
        <v>2994</v>
      </c>
      <c r="B217" s="326" t="s">
        <v>3263</v>
      </c>
      <c r="C217" s="326" t="s">
        <v>3264</v>
      </c>
      <c r="D217" s="327"/>
      <c r="E217" s="327">
        <v>45978</v>
      </c>
      <c r="F217" s="326" t="s">
        <v>3265</v>
      </c>
      <c r="G217" s="326">
        <v>37960814</v>
      </c>
      <c r="H217" s="326" t="s">
        <v>3266</v>
      </c>
      <c r="I217" s="328">
        <v>3952</v>
      </c>
      <c r="J217" s="329">
        <v>1</v>
      </c>
      <c r="K217" s="92"/>
    </row>
    <row r="218" spans="1:11" ht="30" x14ac:dyDescent="0.25">
      <c r="A218" s="326"/>
      <c r="B218" s="326" t="s">
        <v>3263</v>
      </c>
      <c r="C218" s="326">
        <v>250546</v>
      </c>
      <c r="D218" s="327" t="s">
        <v>3267</v>
      </c>
      <c r="E218" s="327">
        <v>45978</v>
      </c>
      <c r="F218" s="326" t="s">
        <v>3001</v>
      </c>
      <c r="G218" s="326">
        <v>33677913</v>
      </c>
      <c r="H218" s="326" t="s">
        <v>3268</v>
      </c>
      <c r="I218" s="328">
        <v>1845</v>
      </c>
      <c r="J218" s="329"/>
      <c r="K218" s="92"/>
    </row>
    <row r="219" spans="1:11" ht="30" x14ac:dyDescent="0.25">
      <c r="A219" s="326"/>
      <c r="B219" s="326" t="s">
        <v>3263</v>
      </c>
      <c r="C219" s="326">
        <v>250495</v>
      </c>
      <c r="D219" s="327" t="s">
        <v>3269</v>
      </c>
      <c r="E219" s="327">
        <v>45978</v>
      </c>
      <c r="F219" s="326" t="s">
        <v>3001</v>
      </c>
      <c r="G219" s="326">
        <v>33677913</v>
      </c>
      <c r="H219" s="326" t="s">
        <v>3268</v>
      </c>
      <c r="I219" s="328">
        <v>1845</v>
      </c>
      <c r="J219" s="329"/>
      <c r="K219" s="92"/>
    </row>
    <row r="220" spans="1:11" ht="30" x14ac:dyDescent="0.25">
      <c r="A220" s="326"/>
      <c r="B220" s="326" t="s">
        <v>3263</v>
      </c>
      <c r="C220" s="326">
        <v>250445</v>
      </c>
      <c r="D220" s="327" t="s">
        <v>3225</v>
      </c>
      <c r="E220" s="327">
        <v>45978</v>
      </c>
      <c r="F220" s="326" t="s">
        <v>3001</v>
      </c>
      <c r="G220" s="326">
        <v>33677913</v>
      </c>
      <c r="H220" s="326" t="s">
        <v>3268</v>
      </c>
      <c r="I220" s="328">
        <v>262</v>
      </c>
      <c r="J220" s="329"/>
      <c r="K220" s="92"/>
    </row>
    <row r="221" spans="1:11" ht="20" x14ac:dyDescent="0.25">
      <c r="A221" s="326" t="s">
        <v>2994</v>
      </c>
      <c r="B221" s="326" t="s">
        <v>3270</v>
      </c>
      <c r="C221" s="326" t="s">
        <v>3271</v>
      </c>
      <c r="D221" s="327"/>
      <c r="E221" s="327">
        <v>45980</v>
      </c>
      <c r="F221" s="326" t="s">
        <v>3272</v>
      </c>
      <c r="G221" s="326">
        <v>37822063</v>
      </c>
      <c r="H221" s="326" t="s">
        <v>3273</v>
      </c>
      <c r="I221" s="328">
        <v>38</v>
      </c>
      <c r="J221" s="329">
        <v>1</v>
      </c>
      <c r="K221" s="92"/>
    </row>
    <row r="222" spans="1:11" ht="12.5" x14ac:dyDescent="0.25">
      <c r="A222" s="326"/>
      <c r="B222" s="326" t="s">
        <v>3270</v>
      </c>
      <c r="C222" s="326">
        <v>250100874</v>
      </c>
      <c r="D222" s="327" t="s">
        <v>3274</v>
      </c>
      <c r="E222" s="327">
        <v>45980</v>
      </c>
      <c r="F222" s="326" t="s">
        <v>3171</v>
      </c>
      <c r="G222" s="326">
        <v>47815507</v>
      </c>
      <c r="H222" s="326" t="s">
        <v>3275</v>
      </c>
      <c r="I222" s="328">
        <v>38</v>
      </c>
      <c r="J222" s="329"/>
      <c r="K222" s="92"/>
    </row>
    <row r="223" spans="1:11" ht="20" x14ac:dyDescent="0.25">
      <c r="A223" s="326" t="s">
        <v>2994</v>
      </c>
      <c r="B223" s="326" t="s">
        <v>3276</v>
      </c>
      <c r="C223" s="326" t="s">
        <v>3277</v>
      </c>
      <c r="D223" s="327"/>
      <c r="E223" s="327">
        <v>45994</v>
      </c>
      <c r="F223" s="326" t="s">
        <v>3278</v>
      </c>
      <c r="G223" s="326">
        <v>37999796</v>
      </c>
      <c r="H223" s="326" t="s">
        <v>3279</v>
      </c>
      <c r="I223" s="328">
        <v>532</v>
      </c>
      <c r="J223" s="329">
        <v>1</v>
      </c>
      <c r="K223" s="92"/>
    </row>
    <row r="224" spans="1:11" ht="30" x14ac:dyDescent="0.25">
      <c r="A224" s="326"/>
      <c r="B224" s="326" t="s">
        <v>3276</v>
      </c>
      <c r="C224" s="326">
        <v>3</v>
      </c>
      <c r="D224" s="327" t="s">
        <v>3280</v>
      </c>
      <c r="E224" s="327">
        <v>45994</v>
      </c>
      <c r="F224" s="326" t="s">
        <v>3001</v>
      </c>
      <c r="G224" s="326" t="s">
        <v>2587</v>
      </c>
      <c r="H224" s="326" t="s">
        <v>3281</v>
      </c>
      <c r="I224" s="328">
        <v>500</v>
      </c>
      <c r="J224" s="329"/>
      <c r="K224" s="92"/>
    </row>
    <row r="225" spans="1:11" ht="30" x14ac:dyDescent="0.25">
      <c r="A225" s="326"/>
      <c r="B225" s="326" t="s">
        <v>3276</v>
      </c>
      <c r="C225" s="326">
        <v>4</v>
      </c>
      <c r="D225" s="327" t="s">
        <v>3282</v>
      </c>
      <c r="E225" s="327">
        <v>45994</v>
      </c>
      <c r="F225" s="326" t="s">
        <v>3001</v>
      </c>
      <c r="G225" s="326" t="s">
        <v>2587</v>
      </c>
      <c r="H225" s="326" t="s">
        <v>3281</v>
      </c>
      <c r="I225" s="328">
        <v>32</v>
      </c>
      <c r="J225" s="329"/>
      <c r="K225" s="92"/>
    </row>
    <row r="226" spans="1:11" ht="20" x14ac:dyDescent="0.25">
      <c r="A226" s="326" t="s">
        <v>2994</v>
      </c>
      <c r="B226" s="326" t="s">
        <v>3283</v>
      </c>
      <c r="C226" s="326" t="s">
        <v>3284</v>
      </c>
      <c r="D226" s="327"/>
      <c r="E226" s="327">
        <v>46003</v>
      </c>
      <c r="F226" s="326" t="s">
        <v>3285</v>
      </c>
      <c r="G226" s="326">
        <v>42003300</v>
      </c>
      <c r="H226" s="326" t="s">
        <v>3286</v>
      </c>
      <c r="I226" s="328">
        <v>152</v>
      </c>
      <c r="J226" s="329">
        <v>1</v>
      </c>
      <c r="K226" s="92"/>
    </row>
    <row r="227" spans="1:11" ht="30" x14ac:dyDescent="0.25">
      <c r="A227" s="326"/>
      <c r="B227" s="326" t="s">
        <v>3283</v>
      </c>
      <c r="C227" s="326">
        <v>2025010</v>
      </c>
      <c r="D227" s="327" t="s">
        <v>3173</v>
      </c>
      <c r="E227" s="327">
        <v>46003</v>
      </c>
      <c r="F227" s="326" t="s">
        <v>3001</v>
      </c>
      <c r="G227" s="326">
        <v>1029585546</v>
      </c>
      <c r="H227" s="326" t="s">
        <v>3287</v>
      </c>
      <c r="I227" s="328">
        <v>110</v>
      </c>
      <c r="J227" s="329"/>
      <c r="K227" s="92"/>
    </row>
    <row r="228" spans="1:11" ht="30" x14ac:dyDescent="0.25">
      <c r="A228" s="326"/>
      <c r="B228" s="326" t="s">
        <v>3283</v>
      </c>
      <c r="C228" s="326">
        <v>2025012</v>
      </c>
      <c r="D228" s="327" t="s">
        <v>3173</v>
      </c>
      <c r="E228" s="327">
        <v>46003</v>
      </c>
      <c r="F228" s="326" t="s">
        <v>3001</v>
      </c>
      <c r="G228" s="326">
        <v>1029585546</v>
      </c>
      <c r="H228" s="326" t="s">
        <v>3287</v>
      </c>
      <c r="I228" s="328">
        <v>42</v>
      </c>
      <c r="J228" s="329"/>
      <c r="K228" s="92"/>
    </row>
    <row r="229" spans="1:11" ht="20" x14ac:dyDescent="0.25">
      <c r="A229" s="326" t="s">
        <v>2994</v>
      </c>
      <c r="B229" s="326" t="s">
        <v>3288</v>
      </c>
      <c r="C229" s="326" t="s">
        <v>3289</v>
      </c>
      <c r="D229" s="327"/>
      <c r="E229" s="327">
        <v>45985</v>
      </c>
      <c r="F229" s="326" t="s">
        <v>3290</v>
      </c>
      <c r="G229" s="326">
        <v>50449931</v>
      </c>
      <c r="H229" s="326" t="s">
        <v>3291</v>
      </c>
      <c r="I229" s="328">
        <v>532</v>
      </c>
      <c r="J229" s="329">
        <v>1</v>
      </c>
      <c r="K229" s="92"/>
    </row>
    <row r="230" spans="1:11" ht="20" x14ac:dyDescent="0.25">
      <c r="A230" s="326"/>
      <c r="B230" s="326" t="s">
        <v>3288</v>
      </c>
      <c r="C230" s="326">
        <v>2025150</v>
      </c>
      <c r="D230" s="327" t="s">
        <v>3292</v>
      </c>
      <c r="E230" s="327">
        <v>45985</v>
      </c>
      <c r="F230" s="326" t="s">
        <v>3012</v>
      </c>
      <c r="G230" s="326">
        <v>55697445</v>
      </c>
      <c r="H230" s="326" t="s">
        <v>3293</v>
      </c>
      <c r="I230" s="328">
        <v>532</v>
      </c>
      <c r="J230" s="329"/>
      <c r="K230" s="92"/>
    </row>
    <row r="231" spans="1:11" ht="20" x14ac:dyDescent="0.25">
      <c r="A231" s="326" t="s">
        <v>2994</v>
      </c>
      <c r="B231" s="326" t="s">
        <v>3294</v>
      </c>
      <c r="C231" s="326" t="s">
        <v>3295</v>
      </c>
      <c r="D231" s="327"/>
      <c r="E231" s="327">
        <v>45965</v>
      </c>
      <c r="F231" s="326" t="s">
        <v>3296</v>
      </c>
      <c r="G231" s="326">
        <v>31826920</v>
      </c>
      <c r="H231" s="326" t="s">
        <v>3297</v>
      </c>
      <c r="I231" s="328">
        <v>380</v>
      </c>
      <c r="J231" s="329">
        <v>1</v>
      </c>
      <c r="K231" s="92"/>
    </row>
    <row r="232" spans="1:11" ht="20" x14ac:dyDescent="0.25">
      <c r="A232" s="326"/>
      <c r="B232" s="326" t="s">
        <v>3294</v>
      </c>
      <c r="C232" s="326">
        <v>25006</v>
      </c>
      <c r="D232" s="327" t="s">
        <v>3298</v>
      </c>
      <c r="E232" s="327">
        <v>45965</v>
      </c>
      <c r="F232" s="326" t="s">
        <v>3040</v>
      </c>
      <c r="G232" s="326">
        <v>37852655</v>
      </c>
      <c r="H232" s="326" t="s">
        <v>3299</v>
      </c>
      <c r="I232" s="328">
        <v>380</v>
      </c>
      <c r="J232" s="329"/>
      <c r="K232" s="92"/>
    </row>
    <row r="233" spans="1:11" ht="20" x14ac:dyDescent="0.25">
      <c r="A233" s="326" t="s">
        <v>2994</v>
      </c>
      <c r="B233" s="326" t="s">
        <v>3300</v>
      </c>
      <c r="C233" s="326" t="s">
        <v>3301</v>
      </c>
      <c r="D233" s="327"/>
      <c r="E233" s="327">
        <v>45994</v>
      </c>
      <c r="F233" s="326" t="s">
        <v>3302</v>
      </c>
      <c r="G233" s="326">
        <v>30867011</v>
      </c>
      <c r="H233" s="326" t="s">
        <v>3303</v>
      </c>
      <c r="I233" s="328">
        <v>912</v>
      </c>
      <c r="J233" s="329">
        <v>1</v>
      </c>
      <c r="K233" s="92"/>
    </row>
    <row r="234" spans="1:11" ht="20" x14ac:dyDescent="0.25">
      <c r="A234" s="326"/>
      <c r="B234" s="326" t="s">
        <v>3300</v>
      </c>
      <c r="C234" s="326">
        <v>20250593</v>
      </c>
      <c r="D234" s="327" t="s">
        <v>3304</v>
      </c>
      <c r="E234" s="327">
        <v>45994</v>
      </c>
      <c r="F234" s="326" t="s">
        <v>3040</v>
      </c>
      <c r="G234" s="326">
        <v>46991042</v>
      </c>
      <c r="H234" s="326" t="s">
        <v>3305</v>
      </c>
      <c r="I234" s="328">
        <v>912</v>
      </c>
      <c r="J234" s="329"/>
      <c r="K234" s="92"/>
    </row>
    <row r="235" spans="1:11" ht="20" x14ac:dyDescent="0.25">
      <c r="A235" s="326" t="s">
        <v>2994</v>
      </c>
      <c r="B235" s="326" t="s">
        <v>3306</v>
      </c>
      <c r="C235" s="326" t="s">
        <v>3307</v>
      </c>
      <c r="D235" s="327"/>
      <c r="E235" s="327">
        <v>45978</v>
      </c>
      <c r="F235" s="326" t="s">
        <v>3308</v>
      </c>
      <c r="G235" s="326">
        <v>42376882</v>
      </c>
      <c r="H235" s="326" t="s">
        <v>3309</v>
      </c>
      <c r="I235" s="328">
        <v>1026</v>
      </c>
      <c r="J235" s="329">
        <v>1</v>
      </c>
      <c r="K235" s="92"/>
    </row>
    <row r="236" spans="1:11" ht="20" x14ac:dyDescent="0.25">
      <c r="A236" s="326"/>
      <c r="B236" s="326" t="s">
        <v>3306</v>
      </c>
      <c r="C236" s="326" t="s">
        <v>3310</v>
      </c>
      <c r="D236" s="327" t="s">
        <v>3105</v>
      </c>
      <c r="E236" s="327">
        <v>45978</v>
      </c>
      <c r="F236" s="326" t="s">
        <v>3048</v>
      </c>
      <c r="G236" s="326">
        <v>45678499</v>
      </c>
      <c r="H236" s="326" t="s">
        <v>3311</v>
      </c>
      <c r="I236" s="328">
        <v>1013.25</v>
      </c>
      <c r="J236" s="329"/>
      <c r="K236" s="92"/>
    </row>
    <row r="237" spans="1:11" ht="20" x14ac:dyDescent="0.25">
      <c r="A237" s="326"/>
      <c r="B237" s="326" t="s">
        <v>3306</v>
      </c>
      <c r="C237" s="326">
        <v>99273</v>
      </c>
      <c r="D237" s="327" t="s">
        <v>3151</v>
      </c>
      <c r="E237" s="327">
        <v>45978</v>
      </c>
      <c r="F237" s="326" t="s">
        <v>3048</v>
      </c>
      <c r="G237" s="326">
        <v>36314471</v>
      </c>
      <c r="H237" s="326" t="s">
        <v>3312</v>
      </c>
      <c r="I237" s="328">
        <v>12.75</v>
      </c>
      <c r="J237" s="329"/>
      <c r="K237" s="92"/>
    </row>
    <row r="238" spans="1:11" ht="20" x14ac:dyDescent="0.25">
      <c r="A238" s="326" t="s">
        <v>2994</v>
      </c>
      <c r="B238" s="326" t="s">
        <v>3313</v>
      </c>
      <c r="C238" s="326" t="s">
        <v>3314</v>
      </c>
      <c r="D238" s="327"/>
      <c r="E238" s="327">
        <v>45965</v>
      </c>
      <c r="F238" s="326" t="s">
        <v>3315</v>
      </c>
      <c r="G238" s="326">
        <v>37890212</v>
      </c>
      <c r="H238" s="326" t="s">
        <v>3316</v>
      </c>
      <c r="I238" s="328">
        <v>1558</v>
      </c>
      <c r="J238" s="329">
        <v>1</v>
      </c>
      <c r="K238" s="92"/>
    </row>
    <row r="239" spans="1:11" ht="12.5" x14ac:dyDescent="0.25">
      <c r="A239" s="326"/>
      <c r="B239" s="326" t="s">
        <v>3313</v>
      </c>
      <c r="C239" s="326">
        <v>35038288</v>
      </c>
      <c r="D239" s="327" t="s">
        <v>3014</v>
      </c>
      <c r="E239" s="327">
        <v>45965</v>
      </c>
      <c r="F239" s="326" t="s">
        <v>3005</v>
      </c>
      <c r="G239" s="326" t="s">
        <v>3317</v>
      </c>
      <c r="H239" s="326" t="s">
        <v>3318</v>
      </c>
      <c r="I239" s="328">
        <v>537.63</v>
      </c>
      <c r="J239" s="329"/>
      <c r="K239" s="92"/>
    </row>
    <row r="240" spans="1:11" ht="20" x14ac:dyDescent="0.25">
      <c r="A240" s="326"/>
      <c r="B240" s="326" t="s">
        <v>3313</v>
      </c>
      <c r="C240" s="326">
        <v>6230789351</v>
      </c>
      <c r="D240" s="327" t="s">
        <v>3319</v>
      </c>
      <c r="E240" s="327">
        <v>45965</v>
      </c>
      <c r="F240" s="326" t="s">
        <v>3320</v>
      </c>
      <c r="G240" s="326">
        <v>43967663</v>
      </c>
      <c r="H240" s="326" t="s">
        <v>3321</v>
      </c>
      <c r="I240" s="328">
        <v>260</v>
      </c>
      <c r="J240" s="329"/>
      <c r="K240" s="92"/>
    </row>
    <row r="241" spans="1:11" ht="20" x14ac:dyDescent="0.25">
      <c r="A241" s="326"/>
      <c r="B241" s="326" t="s">
        <v>3313</v>
      </c>
      <c r="C241" s="326">
        <v>3625120734</v>
      </c>
      <c r="D241" s="327" t="s">
        <v>3322</v>
      </c>
      <c r="E241" s="327">
        <v>45965</v>
      </c>
      <c r="F241" s="326" t="s">
        <v>3320</v>
      </c>
      <c r="G241" s="326">
        <v>35739487</v>
      </c>
      <c r="H241" s="326" t="s">
        <v>3323</v>
      </c>
      <c r="I241" s="328">
        <v>366.19</v>
      </c>
      <c r="J241" s="329"/>
      <c r="K241" s="92"/>
    </row>
    <row r="242" spans="1:11" ht="20" x14ac:dyDescent="0.25">
      <c r="A242" s="326"/>
      <c r="B242" s="326" t="s">
        <v>3313</v>
      </c>
      <c r="C242" s="326">
        <v>1022600513</v>
      </c>
      <c r="D242" s="327" t="s">
        <v>3014</v>
      </c>
      <c r="E242" s="327">
        <v>45965</v>
      </c>
      <c r="F242" s="326" t="s">
        <v>3048</v>
      </c>
      <c r="G242" s="326">
        <v>202362268</v>
      </c>
      <c r="H242" s="326" t="s">
        <v>3324</v>
      </c>
      <c r="I242" s="328">
        <v>394.18</v>
      </c>
      <c r="J242" s="329"/>
      <c r="K242" s="92"/>
    </row>
    <row r="243" spans="1:11" ht="20" x14ac:dyDescent="0.25">
      <c r="A243" s="326" t="s">
        <v>2994</v>
      </c>
      <c r="B243" s="326" t="s">
        <v>3325</v>
      </c>
      <c r="C243" s="326" t="s">
        <v>3326</v>
      </c>
      <c r="D243" s="327"/>
      <c r="E243" s="327">
        <v>45985</v>
      </c>
      <c r="F243" s="326" t="s">
        <v>3327</v>
      </c>
      <c r="G243" s="326">
        <v>37944665</v>
      </c>
      <c r="H243" s="326" t="s">
        <v>3328</v>
      </c>
      <c r="I243" s="328">
        <v>722</v>
      </c>
      <c r="J243" s="329">
        <v>1</v>
      </c>
      <c r="K243" s="92"/>
    </row>
    <row r="244" spans="1:11" ht="20" x14ac:dyDescent="0.25">
      <c r="A244" s="326"/>
      <c r="B244" s="326" t="s">
        <v>3325</v>
      </c>
      <c r="C244" s="326" t="s">
        <v>3329</v>
      </c>
      <c r="D244" s="327" t="s">
        <v>3330</v>
      </c>
      <c r="E244" s="327">
        <v>45985</v>
      </c>
      <c r="F244" s="326" t="s">
        <v>3005</v>
      </c>
      <c r="G244" s="326">
        <v>47652454</v>
      </c>
      <c r="H244" s="326" t="s">
        <v>3331</v>
      </c>
      <c r="I244" s="328">
        <v>85.5</v>
      </c>
      <c r="J244" s="329"/>
      <c r="K244" s="92"/>
    </row>
    <row r="245" spans="1:11" ht="12.5" x14ac:dyDescent="0.25">
      <c r="A245" s="326"/>
      <c r="B245" s="326" t="s">
        <v>3325</v>
      </c>
      <c r="C245" s="326" t="s">
        <v>3332</v>
      </c>
      <c r="D245" s="327" t="s">
        <v>3330</v>
      </c>
      <c r="E245" s="327">
        <v>45985</v>
      </c>
      <c r="F245" s="326" t="s">
        <v>3005</v>
      </c>
      <c r="G245" s="326">
        <v>47652454</v>
      </c>
      <c r="H245" s="326" t="s">
        <v>3333</v>
      </c>
      <c r="I245" s="328">
        <v>289</v>
      </c>
      <c r="J245" s="329"/>
      <c r="K245" s="92"/>
    </row>
    <row r="246" spans="1:11" ht="20" x14ac:dyDescent="0.25">
      <c r="A246" s="326"/>
      <c r="B246" s="326" t="s">
        <v>3325</v>
      </c>
      <c r="C246" s="326" t="s">
        <v>3334</v>
      </c>
      <c r="D246" s="327" t="s">
        <v>3335</v>
      </c>
      <c r="E246" s="327">
        <v>45985</v>
      </c>
      <c r="F246" s="326" t="s">
        <v>3048</v>
      </c>
      <c r="G246" s="326">
        <v>36314471</v>
      </c>
      <c r="H246" s="326" t="s">
        <v>3006</v>
      </c>
      <c r="I246" s="328">
        <v>119.8</v>
      </c>
      <c r="J246" s="329"/>
      <c r="K246" s="92"/>
    </row>
    <row r="247" spans="1:11" ht="20" x14ac:dyDescent="0.25">
      <c r="A247" s="326"/>
      <c r="B247" s="326" t="s">
        <v>3325</v>
      </c>
      <c r="C247" s="326">
        <v>2500254140</v>
      </c>
      <c r="D247" s="327" t="s">
        <v>3267</v>
      </c>
      <c r="E247" s="327">
        <v>45985</v>
      </c>
      <c r="F247" s="326" t="s">
        <v>3048</v>
      </c>
      <c r="G247" s="326">
        <v>47056827</v>
      </c>
      <c r="H247" s="326" t="s">
        <v>3336</v>
      </c>
      <c r="I247" s="328">
        <v>136.1</v>
      </c>
      <c r="J247" s="329"/>
      <c r="K247" s="92"/>
    </row>
    <row r="248" spans="1:11" ht="20" x14ac:dyDescent="0.25">
      <c r="A248" s="326"/>
      <c r="B248" s="326" t="s">
        <v>3325</v>
      </c>
      <c r="C248" s="326" t="s">
        <v>3337</v>
      </c>
      <c r="D248" s="327" t="s">
        <v>3338</v>
      </c>
      <c r="E248" s="327">
        <v>45985</v>
      </c>
      <c r="F248" s="326" t="s">
        <v>3048</v>
      </c>
      <c r="G248" s="326">
        <v>36314471</v>
      </c>
      <c r="H248" s="326" t="s">
        <v>3006</v>
      </c>
      <c r="I248" s="328">
        <v>56</v>
      </c>
      <c r="J248" s="329"/>
      <c r="K248" s="92"/>
    </row>
    <row r="249" spans="1:11" ht="20" x14ac:dyDescent="0.25">
      <c r="A249" s="326"/>
      <c r="B249" s="326" t="s">
        <v>3325</v>
      </c>
      <c r="C249" s="326" t="s">
        <v>3339</v>
      </c>
      <c r="D249" s="327" t="s">
        <v>3340</v>
      </c>
      <c r="E249" s="327">
        <v>45985</v>
      </c>
      <c r="F249" s="326" t="s">
        <v>3048</v>
      </c>
      <c r="G249" s="326">
        <v>36314471</v>
      </c>
      <c r="H249" s="326" t="s">
        <v>3006</v>
      </c>
      <c r="I249" s="328">
        <v>35.6</v>
      </c>
      <c r="J249" s="329"/>
      <c r="K249" s="92"/>
    </row>
    <row r="250" spans="1:11" ht="20" x14ac:dyDescent="0.25">
      <c r="A250" s="326" t="s">
        <v>2994</v>
      </c>
      <c r="B250" s="326" t="s">
        <v>3341</v>
      </c>
      <c r="C250" s="326" t="s">
        <v>3342</v>
      </c>
      <c r="D250" s="327"/>
      <c r="E250" s="327">
        <v>45994</v>
      </c>
      <c r="F250" s="326" t="s">
        <v>3343</v>
      </c>
      <c r="G250" s="326">
        <v>31972411</v>
      </c>
      <c r="H250" s="326" t="s">
        <v>3344</v>
      </c>
      <c r="I250" s="328">
        <v>1178</v>
      </c>
      <c r="J250" s="329">
        <v>1</v>
      </c>
      <c r="K250" s="92"/>
    </row>
    <row r="251" spans="1:11" ht="20" x14ac:dyDescent="0.25">
      <c r="A251" s="326"/>
      <c r="B251" s="326" t="s">
        <v>3341</v>
      </c>
      <c r="C251" s="326" t="s">
        <v>3345</v>
      </c>
      <c r="D251" s="327" t="s">
        <v>3282</v>
      </c>
      <c r="E251" s="327">
        <v>45994</v>
      </c>
      <c r="F251" s="326" t="s">
        <v>3012</v>
      </c>
      <c r="G251" s="326">
        <v>50940309</v>
      </c>
      <c r="H251" s="326" t="s">
        <v>3346</v>
      </c>
      <c r="I251" s="328">
        <v>1178</v>
      </c>
      <c r="J251" s="329"/>
      <c r="K251" s="92"/>
    </row>
    <row r="252" spans="1:11" ht="20" x14ac:dyDescent="0.25">
      <c r="A252" s="326" t="s">
        <v>2994</v>
      </c>
      <c r="B252" s="326" t="s">
        <v>3347</v>
      </c>
      <c r="C252" s="326" t="s">
        <v>3348</v>
      </c>
      <c r="D252" s="327"/>
      <c r="E252" s="327">
        <v>45994</v>
      </c>
      <c r="F252" s="326" t="s">
        <v>3349</v>
      </c>
      <c r="G252" s="326">
        <v>35536080</v>
      </c>
      <c r="H252" s="326" t="s">
        <v>3350</v>
      </c>
      <c r="I252" s="328">
        <v>532</v>
      </c>
      <c r="J252" s="329">
        <v>1</v>
      </c>
      <c r="K252" s="92"/>
    </row>
    <row r="253" spans="1:11" ht="12.5" x14ac:dyDescent="0.25">
      <c r="A253" s="326"/>
      <c r="B253" s="326" t="s">
        <v>3347</v>
      </c>
      <c r="C253" s="326" t="s">
        <v>3351</v>
      </c>
      <c r="D253" s="327" t="s">
        <v>3165</v>
      </c>
      <c r="E253" s="327">
        <v>45994</v>
      </c>
      <c r="F253" s="326" t="s">
        <v>3352</v>
      </c>
      <c r="G253" s="326" t="s">
        <v>3353</v>
      </c>
      <c r="H253" s="326" t="s">
        <v>3354</v>
      </c>
      <c r="I253" s="328">
        <v>2</v>
      </c>
      <c r="J253" s="329"/>
      <c r="K253" s="92"/>
    </row>
    <row r="254" spans="1:11" ht="12.5" x14ac:dyDescent="0.25">
      <c r="A254" s="326"/>
      <c r="B254" s="326" t="s">
        <v>3347</v>
      </c>
      <c r="C254" s="326" t="s">
        <v>3355</v>
      </c>
      <c r="D254" s="327" t="s">
        <v>3356</v>
      </c>
      <c r="E254" s="327">
        <v>45994</v>
      </c>
      <c r="F254" s="326" t="s">
        <v>3352</v>
      </c>
      <c r="G254" s="326" t="s">
        <v>3353</v>
      </c>
      <c r="H254" s="326" t="s">
        <v>3354</v>
      </c>
      <c r="I254" s="328">
        <v>10</v>
      </c>
      <c r="J254" s="329"/>
      <c r="K254" s="92"/>
    </row>
    <row r="255" spans="1:11" ht="12.5" x14ac:dyDescent="0.25">
      <c r="A255" s="326"/>
      <c r="B255" s="326" t="s">
        <v>3347</v>
      </c>
      <c r="C255" s="326" t="s">
        <v>3351</v>
      </c>
      <c r="D255" s="327" t="s">
        <v>3165</v>
      </c>
      <c r="E255" s="327">
        <v>45994</v>
      </c>
      <c r="F255" s="326" t="s">
        <v>3352</v>
      </c>
      <c r="G255" s="326" t="s">
        <v>3353</v>
      </c>
      <c r="H255" s="326" t="s">
        <v>3354</v>
      </c>
      <c r="I255" s="328">
        <v>10</v>
      </c>
      <c r="J255" s="329"/>
      <c r="K255" s="92"/>
    </row>
    <row r="256" spans="1:11" ht="12.5" x14ac:dyDescent="0.25">
      <c r="A256" s="326"/>
      <c r="B256" s="326" t="s">
        <v>3347</v>
      </c>
      <c r="C256" s="326" t="s">
        <v>3357</v>
      </c>
      <c r="D256" s="327" t="s">
        <v>3358</v>
      </c>
      <c r="E256" s="327">
        <v>45994</v>
      </c>
      <c r="F256" s="326" t="s">
        <v>3352</v>
      </c>
      <c r="G256" s="326" t="s">
        <v>3353</v>
      </c>
      <c r="H256" s="326" t="s">
        <v>3354</v>
      </c>
      <c r="I256" s="328">
        <v>10</v>
      </c>
      <c r="J256" s="329"/>
      <c r="K256" s="92"/>
    </row>
    <row r="257" spans="1:11" ht="12.5" x14ac:dyDescent="0.25">
      <c r="A257" s="326"/>
      <c r="B257" s="326" t="s">
        <v>3347</v>
      </c>
      <c r="C257" s="326" t="s">
        <v>3359</v>
      </c>
      <c r="D257" s="327" t="s">
        <v>3360</v>
      </c>
      <c r="E257" s="327">
        <v>45994</v>
      </c>
      <c r="F257" s="326" t="s">
        <v>3352</v>
      </c>
      <c r="G257" s="326" t="s">
        <v>3353</v>
      </c>
      <c r="H257" s="326" t="s">
        <v>3354</v>
      </c>
      <c r="I257" s="328">
        <v>10</v>
      </c>
      <c r="J257" s="329"/>
      <c r="K257" s="92"/>
    </row>
    <row r="258" spans="1:11" ht="12.5" x14ac:dyDescent="0.25">
      <c r="A258" s="326"/>
      <c r="B258" s="326" t="s">
        <v>3347</v>
      </c>
      <c r="C258" s="326" t="s">
        <v>3072</v>
      </c>
      <c r="D258" s="327" t="s">
        <v>3361</v>
      </c>
      <c r="E258" s="327">
        <v>45994</v>
      </c>
      <c r="F258" s="326" t="s">
        <v>3352</v>
      </c>
      <c r="G258" s="326" t="s">
        <v>3353</v>
      </c>
      <c r="H258" s="326" t="s">
        <v>3354</v>
      </c>
      <c r="I258" s="328">
        <v>10</v>
      </c>
      <c r="J258" s="329"/>
      <c r="K258" s="92"/>
    </row>
    <row r="259" spans="1:11" ht="20" x14ac:dyDescent="0.25">
      <c r="A259" s="326"/>
      <c r="B259" s="326" t="s">
        <v>3347</v>
      </c>
      <c r="C259" s="326">
        <v>35536080</v>
      </c>
      <c r="D259" s="327" t="s">
        <v>3362</v>
      </c>
      <c r="E259" s="327">
        <v>45994</v>
      </c>
      <c r="F259" s="326" t="s">
        <v>3040</v>
      </c>
      <c r="G259" s="326">
        <v>14223023</v>
      </c>
      <c r="H259" s="326" t="s">
        <v>3262</v>
      </c>
      <c r="I259" s="328">
        <v>150</v>
      </c>
      <c r="J259" s="329"/>
      <c r="K259" s="92"/>
    </row>
    <row r="260" spans="1:11" ht="20" x14ac:dyDescent="0.25">
      <c r="A260" s="326"/>
      <c r="B260" s="326" t="s">
        <v>3347</v>
      </c>
      <c r="C260" s="326">
        <v>1250016</v>
      </c>
      <c r="D260" s="327" t="s">
        <v>3014</v>
      </c>
      <c r="E260" s="327">
        <v>45994</v>
      </c>
      <c r="F260" s="326" t="s">
        <v>3040</v>
      </c>
      <c r="G260" s="326">
        <v>689271</v>
      </c>
      <c r="H260" s="326" t="s">
        <v>3363</v>
      </c>
      <c r="I260" s="328">
        <v>150</v>
      </c>
      <c r="J260" s="329"/>
      <c r="K260" s="92"/>
    </row>
    <row r="261" spans="1:11" ht="12.5" x14ac:dyDescent="0.25">
      <c r="A261" s="326"/>
      <c r="B261" s="326" t="s">
        <v>3347</v>
      </c>
      <c r="C261" s="326">
        <v>2025056</v>
      </c>
      <c r="D261" s="327" t="s">
        <v>3364</v>
      </c>
      <c r="E261" s="327">
        <v>45994</v>
      </c>
      <c r="F261" s="326" t="s">
        <v>3365</v>
      </c>
      <c r="G261" s="326">
        <v>55539971</v>
      </c>
      <c r="H261" s="326" t="s">
        <v>3366</v>
      </c>
      <c r="I261" s="328">
        <v>60</v>
      </c>
      <c r="J261" s="329"/>
      <c r="K261" s="92"/>
    </row>
    <row r="262" spans="1:11" ht="12.5" x14ac:dyDescent="0.25">
      <c r="A262" s="326"/>
      <c r="B262" s="326" t="s">
        <v>3347</v>
      </c>
      <c r="C262" s="326">
        <v>2025063</v>
      </c>
      <c r="D262" s="327" t="s">
        <v>3367</v>
      </c>
      <c r="E262" s="327">
        <v>45994</v>
      </c>
      <c r="F262" s="326" t="s">
        <v>3365</v>
      </c>
      <c r="G262" s="326">
        <v>55539971</v>
      </c>
      <c r="H262" s="326" t="s">
        <v>3366</v>
      </c>
      <c r="I262" s="328">
        <v>60</v>
      </c>
      <c r="J262" s="329"/>
      <c r="K262" s="92"/>
    </row>
    <row r="263" spans="1:11" ht="12.5" x14ac:dyDescent="0.25">
      <c r="A263" s="326"/>
      <c r="B263" s="326" t="s">
        <v>3347</v>
      </c>
      <c r="C263" s="326">
        <v>2025069</v>
      </c>
      <c r="D263" s="327" t="s">
        <v>3098</v>
      </c>
      <c r="E263" s="327">
        <v>45994</v>
      </c>
      <c r="F263" s="326" t="s">
        <v>3365</v>
      </c>
      <c r="G263" s="326">
        <v>55539971</v>
      </c>
      <c r="H263" s="326" t="s">
        <v>3366</v>
      </c>
      <c r="I263" s="328">
        <v>60</v>
      </c>
      <c r="J263" s="329"/>
      <c r="K263" s="92"/>
    </row>
    <row r="264" spans="1:11" ht="20" x14ac:dyDescent="0.25">
      <c r="A264" s="326" t="s">
        <v>2994</v>
      </c>
      <c r="B264" s="326" t="s">
        <v>3368</v>
      </c>
      <c r="C264" s="326" t="s">
        <v>3369</v>
      </c>
      <c r="D264" s="327"/>
      <c r="E264" s="327">
        <v>45965</v>
      </c>
      <c r="F264" s="326" t="s">
        <v>3370</v>
      </c>
      <c r="G264" s="326">
        <v>30997933</v>
      </c>
      <c r="H264" s="326" t="s">
        <v>3371</v>
      </c>
      <c r="I264" s="328">
        <v>1482</v>
      </c>
      <c r="J264" s="329">
        <v>1</v>
      </c>
      <c r="K264" s="92"/>
    </row>
    <row r="265" spans="1:11" ht="20" x14ac:dyDescent="0.25">
      <c r="A265" s="326"/>
      <c r="B265" s="326" t="s">
        <v>3368</v>
      </c>
      <c r="C265" s="326">
        <v>2025021</v>
      </c>
      <c r="D265" s="327" t="s">
        <v>3372</v>
      </c>
      <c r="E265" s="327">
        <v>45965</v>
      </c>
      <c r="F265" s="326" t="s">
        <v>3012</v>
      </c>
      <c r="G265" s="326">
        <v>50925385</v>
      </c>
      <c r="H265" s="326" t="s">
        <v>3373</v>
      </c>
      <c r="I265" s="328">
        <v>272</v>
      </c>
      <c r="J265" s="329"/>
      <c r="K265" s="92"/>
    </row>
    <row r="266" spans="1:11" ht="12.5" x14ac:dyDescent="0.25">
      <c r="A266" s="326"/>
      <c r="B266" s="326" t="s">
        <v>3368</v>
      </c>
      <c r="C266" s="326">
        <v>2025031</v>
      </c>
      <c r="D266" s="327" t="s">
        <v>3374</v>
      </c>
      <c r="E266" s="327">
        <v>45965</v>
      </c>
      <c r="F266" s="326" t="s">
        <v>3365</v>
      </c>
      <c r="G266" s="326">
        <v>47467096</v>
      </c>
      <c r="H266" s="326" t="s">
        <v>3375</v>
      </c>
      <c r="I266" s="328">
        <v>380</v>
      </c>
      <c r="J266" s="329"/>
      <c r="K266" s="92"/>
    </row>
    <row r="267" spans="1:11" ht="12.5" x14ac:dyDescent="0.25">
      <c r="A267" s="326"/>
      <c r="B267" s="326" t="s">
        <v>3368</v>
      </c>
      <c r="C267" s="326">
        <v>2025035</v>
      </c>
      <c r="D267" s="327" t="s">
        <v>3292</v>
      </c>
      <c r="E267" s="327">
        <v>45965</v>
      </c>
      <c r="F267" s="326" t="s">
        <v>3365</v>
      </c>
      <c r="G267" s="326">
        <v>47467096</v>
      </c>
      <c r="H267" s="326" t="s">
        <v>3375</v>
      </c>
      <c r="I267" s="328">
        <v>380</v>
      </c>
      <c r="J267" s="329"/>
      <c r="K267" s="92"/>
    </row>
    <row r="268" spans="1:11" ht="12.5" x14ac:dyDescent="0.25">
      <c r="A268" s="326"/>
      <c r="B268" s="326" t="s">
        <v>3368</v>
      </c>
      <c r="C268" s="326">
        <v>2025039</v>
      </c>
      <c r="D268" s="327" t="s">
        <v>3376</v>
      </c>
      <c r="E268" s="327">
        <v>45965</v>
      </c>
      <c r="F268" s="326" t="s">
        <v>3365</v>
      </c>
      <c r="G268" s="326">
        <v>47467096</v>
      </c>
      <c r="H268" s="326" t="s">
        <v>3375</v>
      </c>
      <c r="I268" s="328">
        <v>450</v>
      </c>
      <c r="J268" s="329"/>
      <c r="K268" s="92"/>
    </row>
    <row r="269" spans="1:11" ht="20" x14ac:dyDescent="0.25">
      <c r="A269" s="326" t="s">
        <v>2994</v>
      </c>
      <c r="B269" s="326" t="s">
        <v>3377</v>
      </c>
      <c r="C269" s="326" t="s">
        <v>3378</v>
      </c>
      <c r="D269" s="327"/>
      <c r="E269" s="327">
        <v>45957</v>
      </c>
      <c r="F269" s="326" t="s">
        <v>3379</v>
      </c>
      <c r="G269" s="326">
        <v>31956742</v>
      </c>
      <c r="H269" s="326" t="s">
        <v>3380</v>
      </c>
      <c r="I269" s="328">
        <v>190</v>
      </c>
      <c r="J269" s="329">
        <v>1</v>
      </c>
      <c r="K269" s="92"/>
    </row>
    <row r="270" spans="1:11" ht="20" x14ac:dyDescent="0.25">
      <c r="A270" s="326"/>
      <c r="B270" s="326" t="s">
        <v>3377</v>
      </c>
      <c r="C270" s="326">
        <v>202501</v>
      </c>
      <c r="D270" s="327" t="s">
        <v>3381</v>
      </c>
      <c r="E270" s="327">
        <v>45957</v>
      </c>
      <c r="F270" s="326" t="s">
        <v>3012</v>
      </c>
      <c r="G270" s="326">
        <v>35545127</v>
      </c>
      <c r="H270" s="326" t="s">
        <v>3382</v>
      </c>
      <c r="I270" s="328">
        <v>190</v>
      </c>
      <c r="J270" s="329"/>
      <c r="K270" s="92"/>
    </row>
    <row r="271" spans="1:11" ht="20" x14ac:dyDescent="0.25">
      <c r="A271" s="326" t="s">
        <v>2994</v>
      </c>
      <c r="B271" s="326" t="s">
        <v>3383</v>
      </c>
      <c r="C271" s="326" t="s">
        <v>3384</v>
      </c>
      <c r="D271" s="327"/>
      <c r="E271" s="327">
        <v>45978</v>
      </c>
      <c r="F271" s="326" t="s">
        <v>3385</v>
      </c>
      <c r="G271" s="326">
        <v>54151279</v>
      </c>
      <c r="H271" s="326" t="s">
        <v>3386</v>
      </c>
      <c r="I271" s="328">
        <v>798</v>
      </c>
      <c r="J271" s="329">
        <v>1</v>
      </c>
      <c r="K271" s="92"/>
    </row>
    <row r="272" spans="1:11" ht="20" x14ac:dyDescent="0.25">
      <c r="A272" s="326"/>
      <c r="B272" s="326" t="s">
        <v>3383</v>
      </c>
      <c r="C272" s="326" t="s">
        <v>3387</v>
      </c>
      <c r="D272" s="327" t="s">
        <v>3092</v>
      </c>
      <c r="E272" s="327">
        <v>45978</v>
      </c>
      <c r="F272" s="326" t="s">
        <v>3040</v>
      </c>
      <c r="G272" s="326">
        <v>42290635</v>
      </c>
      <c r="H272" s="326" t="s">
        <v>3388</v>
      </c>
      <c r="I272" s="328">
        <v>370</v>
      </c>
      <c r="J272" s="329"/>
      <c r="K272" s="92"/>
    </row>
    <row r="273" spans="1:11" ht="20" x14ac:dyDescent="0.25">
      <c r="A273" s="326"/>
      <c r="B273" s="326" t="s">
        <v>3383</v>
      </c>
      <c r="C273" s="326" t="s">
        <v>3389</v>
      </c>
      <c r="D273" s="327" t="s">
        <v>3390</v>
      </c>
      <c r="E273" s="327">
        <v>45978</v>
      </c>
      <c r="F273" s="326" t="s">
        <v>3040</v>
      </c>
      <c r="G273" s="326">
        <v>19023133</v>
      </c>
      <c r="H273" s="326" t="s">
        <v>3391</v>
      </c>
      <c r="I273" s="328">
        <v>428</v>
      </c>
      <c r="J273" s="329"/>
      <c r="K273" s="92"/>
    </row>
    <row r="274" spans="1:11" ht="20" x14ac:dyDescent="0.25">
      <c r="A274" s="326" t="s">
        <v>2994</v>
      </c>
      <c r="B274" s="326" t="s">
        <v>3392</v>
      </c>
      <c r="C274" s="326" t="s">
        <v>3393</v>
      </c>
      <c r="D274" s="327"/>
      <c r="E274" s="327">
        <v>45946</v>
      </c>
      <c r="F274" s="326" t="s">
        <v>3394</v>
      </c>
      <c r="G274" s="326">
        <v>37794159</v>
      </c>
      <c r="H274" s="326" t="s">
        <v>3395</v>
      </c>
      <c r="I274" s="328">
        <v>266</v>
      </c>
      <c r="J274" s="329">
        <v>1</v>
      </c>
      <c r="K274" s="92"/>
    </row>
    <row r="275" spans="1:11" ht="20" x14ac:dyDescent="0.25">
      <c r="A275" s="326"/>
      <c r="B275" s="326" t="s">
        <v>3392</v>
      </c>
      <c r="C275" s="326" t="s">
        <v>3396</v>
      </c>
      <c r="D275" s="327" t="s">
        <v>3397</v>
      </c>
      <c r="E275" s="327">
        <v>45946</v>
      </c>
      <c r="F275" s="326" t="s">
        <v>3171</v>
      </c>
      <c r="G275" s="326">
        <v>41596404</v>
      </c>
      <c r="H275" s="326" t="s">
        <v>3398</v>
      </c>
      <c r="I275" s="328">
        <v>172.1</v>
      </c>
      <c r="J275" s="329"/>
      <c r="K275" s="92"/>
    </row>
    <row r="276" spans="1:11" ht="12.5" x14ac:dyDescent="0.25">
      <c r="A276" s="326"/>
      <c r="B276" s="326" t="s">
        <v>3392</v>
      </c>
      <c r="C276" s="326" t="s">
        <v>3399</v>
      </c>
      <c r="D276" s="327" t="s">
        <v>3319</v>
      </c>
      <c r="E276" s="327">
        <v>45946</v>
      </c>
      <c r="F276" s="326" t="s">
        <v>3171</v>
      </c>
      <c r="G276" s="326">
        <v>31252257</v>
      </c>
      <c r="H276" s="326" t="s">
        <v>3400</v>
      </c>
      <c r="I276" s="328">
        <v>1.2</v>
      </c>
      <c r="J276" s="329"/>
      <c r="K276" s="92"/>
    </row>
    <row r="277" spans="1:11" ht="20" x14ac:dyDescent="0.25">
      <c r="A277" s="326"/>
      <c r="B277" s="326" t="s">
        <v>3392</v>
      </c>
      <c r="C277" s="326" t="s">
        <v>3401</v>
      </c>
      <c r="D277" s="327" t="s">
        <v>3109</v>
      </c>
      <c r="E277" s="327">
        <v>45946</v>
      </c>
      <c r="F277" s="326" t="s">
        <v>3048</v>
      </c>
      <c r="G277" s="326">
        <v>55590063</v>
      </c>
      <c r="H277" s="326" t="s">
        <v>3402</v>
      </c>
      <c r="I277" s="328">
        <v>16.84</v>
      </c>
      <c r="J277" s="329"/>
      <c r="K277" s="92"/>
    </row>
    <row r="278" spans="1:11" ht="20" x14ac:dyDescent="0.25">
      <c r="A278" s="326"/>
      <c r="B278" s="326" t="s">
        <v>3392</v>
      </c>
      <c r="C278" s="326" t="s">
        <v>3403</v>
      </c>
      <c r="D278" s="327" t="s">
        <v>3109</v>
      </c>
      <c r="E278" s="327">
        <v>45946</v>
      </c>
      <c r="F278" s="326" t="s">
        <v>3048</v>
      </c>
      <c r="G278" s="326">
        <v>55590063</v>
      </c>
      <c r="H278" s="326" t="s">
        <v>3404</v>
      </c>
      <c r="I278" s="328">
        <v>40.200000000000003</v>
      </c>
      <c r="J278" s="329"/>
      <c r="K278" s="92"/>
    </row>
    <row r="279" spans="1:11" ht="20" x14ac:dyDescent="0.25">
      <c r="A279" s="326"/>
      <c r="B279" s="326" t="s">
        <v>3392</v>
      </c>
      <c r="C279" s="326" t="s">
        <v>3405</v>
      </c>
      <c r="D279" s="327" t="s">
        <v>3109</v>
      </c>
      <c r="E279" s="327">
        <v>45946</v>
      </c>
      <c r="F279" s="326" t="s">
        <v>3048</v>
      </c>
      <c r="G279" s="326">
        <v>55590063</v>
      </c>
      <c r="H279" s="326" t="s">
        <v>3402</v>
      </c>
      <c r="I279" s="328">
        <v>35.659999999999997</v>
      </c>
      <c r="J279" s="329"/>
      <c r="K279" s="92"/>
    </row>
    <row r="280" spans="1:11" ht="20" x14ac:dyDescent="0.25">
      <c r="A280" s="326" t="s">
        <v>2994</v>
      </c>
      <c r="B280" s="326" t="s">
        <v>3406</v>
      </c>
      <c r="C280" s="326" t="s">
        <v>3407</v>
      </c>
      <c r="D280" s="327"/>
      <c r="E280" s="327">
        <v>45995</v>
      </c>
      <c r="F280" s="326" t="s">
        <v>3408</v>
      </c>
      <c r="G280" s="326">
        <v>35626828</v>
      </c>
      <c r="H280" s="326" t="s">
        <v>3409</v>
      </c>
      <c r="I280" s="328">
        <v>342</v>
      </c>
      <c r="J280" s="329">
        <v>1</v>
      </c>
      <c r="K280" s="92"/>
    </row>
    <row r="281" spans="1:11" ht="12.5" x14ac:dyDescent="0.25">
      <c r="A281" s="326"/>
      <c r="B281" s="326" t="s">
        <v>3406</v>
      </c>
      <c r="C281" s="326" t="s">
        <v>3410</v>
      </c>
      <c r="D281" s="327" t="s">
        <v>3411</v>
      </c>
      <c r="E281" s="327">
        <v>45995</v>
      </c>
      <c r="F281" s="326" t="s">
        <v>3412</v>
      </c>
      <c r="G281" s="326">
        <v>51039974</v>
      </c>
      <c r="H281" s="326" t="s">
        <v>3413</v>
      </c>
      <c r="I281" s="328">
        <v>84.75</v>
      </c>
      <c r="J281" s="329"/>
      <c r="K281" s="92"/>
    </row>
    <row r="282" spans="1:11" ht="30" x14ac:dyDescent="0.25">
      <c r="A282" s="326"/>
      <c r="B282" s="326" t="s">
        <v>3406</v>
      </c>
      <c r="C282" s="326">
        <v>3225502610</v>
      </c>
      <c r="D282" s="327" t="s">
        <v>3011</v>
      </c>
      <c r="E282" s="327">
        <v>45995</v>
      </c>
      <c r="F282" s="326" t="s">
        <v>3001</v>
      </c>
      <c r="G282" s="326" t="s">
        <v>3414</v>
      </c>
      <c r="H282" s="326" t="s">
        <v>3415</v>
      </c>
      <c r="I282" s="328">
        <v>55</v>
      </c>
      <c r="J282" s="329"/>
      <c r="K282" s="92"/>
    </row>
    <row r="283" spans="1:11" ht="20" x14ac:dyDescent="0.25">
      <c r="A283" s="326"/>
      <c r="B283" s="326" t="s">
        <v>3406</v>
      </c>
      <c r="C283" s="326">
        <v>9</v>
      </c>
      <c r="D283" s="327" t="s">
        <v>3030</v>
      </c>
      <c r="E283" s="327">
        <v>45995</v>
      </c>
      <c r="F283" s="326" t="s">
        <v>3040</v>
      </c>
      <c r="G283" s="326">
        <v>36097144</v>
      </c>
      <c r="H283" s="326" t="s">
        <v>3416</v>
      </c>
      <c r="I283" s="328">
        <v>202.25</v>
      </c>
      <c r="J283" s="329"/>
      <c r="K283" s="92"/>
    </row>
    <row r="284" spans="1:11" ht="20" x14ac:dyDescent="0.25">
      <c r="A284" s="326" t="s">
        <v>2994</v>
      </c>
      <c r="B284" s="326" t="s">
        <v>3417</v>
      </c>
      <c r="C284" s="326" t="s">
        <v>3418</v>
      </c>
      <c r="D284" s="327"/>
      <c r="E284" s="327">
        <v>45978</v>
      </c>
      <c r="F284" s="326" t="s">
        <v>3419</v>
      </c>
      <c r="G284" s="326">
        <v>42350832</v>
      </c>
      <c r="H284" s="326" t="s">
        <v>3420</v>
      </c>
      <c r="I284" s="328">
        <v>1786</v>
      </c>
      <c r="J284" s="329">
        <v>1</v>
      </c>
      <c r="K284" s="92"/>
    </row>
    <row r="285" spans="1:11" ht="20" x14ac:dyDescent="0.25">
      <c r="A285" s="326"/>
      <c r="B285" s="326" t="s">
        <v>3417</v>
      </c>
      <c r="C285" s="326" t="s">
        <v>3421</v>
      </c>
      <c r="D285" s="327" t="s">
        <v>3422</v>
      </c>
      <c r="E285" s="327">
        <v>45978</v>
      </c>
      <c r="F285" s="326" t="s">
        <v>3012</v>
      </c>
      <c r="G285" s="326" t="s">
        <v>3423</v>
      </c>
      <c r="H285" s="326" t="s">
        <v>3424</v>
      </c>
      <c r="I285" s="328">
        <v>1493</v>
      </c>
      <c r="J285" s="329"/>
      <c r="K285" s="92"/>
    </row>
    <row r="286" spans="1:11" ht="20" x14ac:dyDescent="0.25">
      <c r="A286" s="326"/>
      <c r="B286" s="326" t="s">
        <v>3417</v>
      </c>
      <c r="C286" s="326">
        <v>25293908</v>
      </c>
      <c r="D286" s="327" t="s">
        <v>3107</v>
      </c>
      <c r="E286" s="327">
        <v>45978</v>
      </c>
      <c r="F286" s="326" t="s">
        <v>3048</v>
      </c>
      <c r="G286" s="326">
        <v>24025551326</v>
      </c>
      <c r="H286" s="326" t="s">
        <v>3425</v>
      </c>
      <c r="I286" s="328">
        <v>191.12</v>
      </c>
      <c r="J286" s="329"/>
      <c r="K286" s="92"/>
    </row>
    <row r="287" spans="1:11" ht="20" x14ac:dyDescent="0.25">
      <c r="A287" s="326"/>
      <c r="B287" s="326" t="s">
        <v>3417</v>
      </c>
      <c r="C287" s="326">
        <v>252002484</v>
      </c>
      <c r="D287" s="327" t="s">
        <v>3060</v>
      </c>
      <c r="E287" s="327">
        <v>45978</v>
      </c>
      <c r="F287" s="326" t="s">
        <v>3048</v>
      </c>
      <c r="G287" s="326">
        <v>36556858</v>
      </c>
      <c r="H287" s="326" t="s">
        <v>3426</v>
      </c>
      <c r="I287" s="328">
        <v>101.88</v>
      </c>
      <c r="J287" s="329"/>
      <c r="K287" s="92"/>
    </row>
    <row r="288" spans="1:11" ht="20" x14ac:dyDescent="0.25">
      <c r="A288" s="326" t="s">
        <v>2994</v>
      </c>
      <c r="B288" s="326" t="s">
        <v>3427</v>
      </c>
      <c r="C288" s="326" t="s">
        <v>3428</v>
      </c>
      <c r="D288" s="327"/>
      <c r="E288" s="327">
        <v>45980</v>
      </c>
      <c r="F288" s="326" t="s">
        <v>3429</v>
      </c>
      <c r="G288" s="326">
        <v>42208661</v>
      </c>
      <c r="H288" s="326" t="s">
        <v>3430</v>
      </c>
      <c r="I288" s="328">
        <v>646</v>
      </c>
      <c r="J288" s="329">
        <v>1</v>
      </c>
      <c r="K288" s="92"/>
    </row>
    <row r="289" spans="1:11" ht="20" x14ac:dyDescent="0.25">
      <c r="A289" s="326"/>
      <c r="B289" s="326" t="s">
        <v>3427</v>
      </c>
      <c r="C289" s="326" t="s">
        <v>3431</v>
      </c>
      <c r="D289" s="327" t="s">
        <v>3432</v>
      </c>
      <c r="E289" s="327">
        <v>45980</v>
      </c>
      <c r="F289" s="326" t="s">
        <v>3012</v>
      </c>
      <c r="G289" s="326">
        <v>50940309</v>
      </c>
      <c r="H289" s="326" t="s">
        <v>3433</v>
      </c>
      <c r="I289" s="328">
        <v>50</v>
      </c>
      <c r="J289" s="329"/>
      <c r="K289" s="92"/>
    </row>
    <row r="290" spans="1:11" ht="12.5" x14ac:dyDescent="0.25">
      <c r="A290" s="326"/>
      <c r="B290" s="326" t="s">
        <v>3427</v>
      </c>
      <c r="C290" s="326">
        <v>2500216628</v>
      </c>
      <c r="D290" s="327" t="s">
        <v>3432</v>
      </c>
      <c r="E290" s="327">
        <v>45980</v>
      </c>
      <c r="F290" s="326" t="s">
        <v>3005</v>
      </c>
      <c r="G290" s="326">
        <v>47056827</v>
      </c>
      <c r="H290" s="326" t="s">
        <v>3434</v>
      </c>
      <c r="I290" s="328">
        <v>196</v>
      </c>
      <c r="J290" s="329"/>
      <c r="K290" s="92"/>
    </row>
    <row r="291" spans="1:11" ht="20" x14ac:dyDescent="0.25">
      <c r="A291" s="326"/>
      <c r="B291" s="326" t="s">
        <v>3427</v>
      </c>
      <c r="C291" s="326">
        <v>12102025</v>
      </c>
      <c r="D291" s="327" t="s">
        <v>3435</v>
      </c>
      <c r="E291" s="327">
        <v>45980</v>
      </c>
      <c r="F291" s="326" t="s">
        <v>3040</v>
      </c>
      <c r="G291" s="326">
        <v>35314369001</v>
      </c>
      <c r="H291" s="326" t="s">
        <v>3436</v>
      </c>
      <c r="I291" s="328">
        <v>400</v>
      </c>
      <c r="J291" s="329"/>
      <c r="K291" s="92"/>
    </row>
    <row r="292" spans="1:11" ht="20" x14ac:dyDescent="0.25">
      <c r="A292" s="326" t="s">
        <v>2994</v>
      </c>
      <c r="B292" s="326" t="s">
        <v>3437</v>
      </c>
      <c r="C292" s="326" t="s">
        <v>3438</v>
      </c>
      <c r="D292" s="327"/>
      <c r="E292" s="327">
        <v>45980</v>
      </c>
      <c r="F292" s="326" t="s">
        <v>3439</v>
      </c>
      <c r="G292" s="326">
        <v>17061890</v>
      </c>
      <c r="H292" s="326" t="s">
        <v>3440</v>
      </c>
      <c r="I292" s="328">
        <v>798</v>
      </c>
      <c r="J292" s="329">
        <v>1</v>
      </c>
      <c r="K292" s="92"/>
    </row>
    <row r="293" spans="1:11" ht="12.5" x14ac:dyDescent="0.25">
      <c r="A293" s="326"/>
      <c r="B293" s="326" t="s">
        <v>3437</v>
      </c>
      <c r="C293" s="326">
        <v>99210</v>
      </c>
      <c r="D293" s="327" t="s">
        <v>3135</v>
      </c>
      <c r="E293" s="327">
        <v>45980</v>
      </c>
      <c r="F293" s="326" t="s">
        <v>3005</v>
      </c>
      <c r="G293" s="326">
        <v>36314471</v>
      </c>
      <c r="H293" s="326" t="s">
        <v>3441</v>
      </c>
      <c r="I293" s="328">
        <v>8</v>
      </c>
      <c r="J293" s="329"/>
      <c r="K293" s="92"/>
    </row>
    <row r="294" spans="1:11" ht="20" x14ac:dyDescent="0.25">
      <c r="A294" s="326"/>
      <c r="B294" s="326" t="s">
        <v>3437</v>
      </c>
      <c r="C294" s="326">
        <v>250923</v>
      </c>
      <c r="D294" s="327" t="s">
        <v>3442</v>
      </c>
      <c r="E294" s="327">
        <v>45980</v>
      </c>
      <c r="F294" s="326" t="s">
        <v>3040</v>
      </c>
      <c r="G294" s="326">
        <v>40524493</v>
      </c>
      <c r="H294" s="326" t="s">
        <v>3443</v>
      </c>
      <c r="I294" s="328">
        <v>550</v>
      </c>
      <c r="J294" s="329"/>
      <c r="K294" s="92"/>
    </row>
    <row r="295" spans="1:11" ht="20" x14ac:dyDescent="0.25">
      <c r="A295" s="326"/>
      <c r="B295" s="326" t="s">
        <v>3437</v>
      </c>
      <c r="C295" s="326">
        <v>270923</v>
      </c>
      <c r="D295" s="327" t="s">
        <v>3335</v>
      </c>
      <c r="E295" s="327">
        <v>45980</v>
      </c>
      <c r="F295" s="326" t="s">
        <v>3040</v>
      </c>
      <c r="G295" s="326">
        <v>9372727588</v>
      </c>
      <c r="H295" s="326" t="s">
        <v>3444</v>
      </c>
      <c r="I295" s="328">
        <v>240</v>
      </c>
      <c r="J295" s="329"/>
      <c r="K295" s="92"/>
    </row>
    <row r="296" spans="1:11" ht="20" x14ac:dyDescent="0.25">
      <c r="A296" s="326" t="s">
        <v>2994</v>
      </c>
      <c r="B296" s="326" t="s">
        <v>3445</v>
      </c>
      <c r="C296" s="326" t="s">
        <v>3446</v>
      </c>
      <c r="D296" s="327"/>
      <c r="E296" s="327">
        <v>45965</v>
      </c>
      <c r="F296" s="326" t="s">
        <v>3447</v>
      </c>
      <c r="G296" s="326">
        <v>35547561</v>
      </c>
      <c r="H296" s="326" t="s">
        <v>3448</v>
      </c>
      <c r="I296" s="328">
        <v>1938</v>
      </c>
      <c r="J296" s="329">
        <v>1</v>
      </c>
      <c r="K296" s="92"/>
    </row>
    <row r="297" spans="1:11" ht="20" x14ac:dyDescent="0.25">
      <c r="A297" s="326"/>
      <c r="B297" s="326" t="s">
        <v>3445</v>
      </c>
      <c r="C297" s="326">
        <v>290466</v>
      </c>
      <c r="D297" s="327" t="s">
        <v>3206</v>
      </c>
      <c r="E297" s="327">
        <v>45965</v>
      </c>
      <c r="F297" s="326" t="s">
        <v>3040</v>
      </c>
      <c r="G297" s="326" t="s">
        <v>3124</v>
      </c>
      <c r="H297" s="326" t="s">
        <v>3449</v>
      </c>
      <c r="I297" s="328">
        <v>955</v>
      </c>
      <c r="J297" s="329"/>
      <c r="K297" s="92"/>
    </row>
    <row r="298" spans="1:11" ht="20" x14ac:dyDescent="0.25">
      <c r="A298" s="326"/>
      <c r="B298" s="326" t="s">
        <v>3445</v>
      </c>
      <c r="C298" s="326">
        <v>217172025</v>
      </c>
      <c r="D298" s="327" t="s">
        <v>3227</v>
      </c>
      <c r="E298" s="327">
        <v>45965</v>
      </c>
      <c r="F298" s="326" t="s">
        <v>3040</v>
      </c>
      <c r="G298" s="326">
        <v>35540559</v>
      </c>
      <c r="H298" s="326" t="s">
        <v>3450</v>
      </c>
      <c r="I298" s="328">
        <v>598</v>
      </c>
      <c r="J298" s="329"/>
      <c r="K298" s="92"/>
    </row>
    <row r="299" spans="1:11" ht="20" x14ac:dyDescent="0.25">
      <c r="A299" s="326"/>
      <c r="B299" s="326" t="s">
        <v>3445</v>
      </c>
      <c r="C299" s="326" t="s">
        <v>3451</v>
      </c>
      <c r="D299" s="327" t="s">
        <v>3053</v>
      </c>
      <c r="E299" s="327">
        <v>45965</v>
      </c>
      <c r="F299" s="326" t="s">
        <v>3040</v>
      </c>
      <c r="G299" s="326" t="s">
        <v>3054</v>
      </c>
      <c r="H299" s="326" t="s">
        <v>3452</v>
      </c>
      <c r="I299" s="328">
        <v>385</v>
      </c>
      <c r="J299" s="329"/>
      <c r="K299" s="92"/>
    </row>
    <row r="300" spans="1:11" ht="20" x14ac:dyDescent="0.25">
      <c r="A300" s="326" t="s">
        <v>2994</v>
      </c>
      <c r="B300" s="326" t="s">
        <v>3453</v>
      </c>
      <c r="C300" s="326" t="s">
        <v>3454</v>
      </c>
      <c r="D300" s="327"/>
      <c r="E300" s="327">
        <v>45995</v>
      </c>
      <c r="F300" s="326" t="s">
        <v>3455</v>
      </c>
      <c r="G300" s="326">
        <v>51983915</v>
      </c>
      <c r="H300" s="326" t="s">
        <v>3456</v>
      </c>
      <c r="I300" s="328">
        <v>722</v>
      </c>
      <c r="J300" s="329">
        <v>1</v>
      </c>
      <c r="K300" s="92"/>
    </row>
    <row r="301" spans="1:11" ht="30" x14ac:dyDescent="0.25">
      <c r="A301" s="326"/>
      <c r="B301" s="326" t="s">
        <v>3453</v>
      </c>
      <c r="C301" s="326">
        <v>482025</v>
      </c>
      <c r="D301" s="327" t="s">
        <v>3457</v>
      </c>
      <c r="E301" s="327">
        <v>45995</v>
      </c>
      <c r="F301" s="326" t="s">
        <v>3001</v>
      </c>
      <c r="G301" s="326">
        <v>31953158</v>
      </c>
      <c r="H301" s="326" t="s">
        <v>3458</v>
      </c>
      <c r="I301" s="328">
        <v>243</v>
      </c>
      <c r="J301" s="329"/>
      <c r="K301" s="92"/>
    </row>
    <row r="302" spans="1:11" ht="30" x14ac:dyDescent="0.25">
      <c r="A302" s="326"/>
      <c r="B302" s="326" t="s">
        <v>3453</v>
      </c>
      <c r="C302" s="326">
        <v>482025</v>
      </c>
      <c r="D302" s="327" t="s">
        <v>3459</v>
      </c>
      <c r="E302" s="327">
        <v>45995</v>
      </c>
      <c r="F302" s="326" t="s">
        <v>3001</v>
      </c>
      <c r="G302" s="326">
        <v>31953158</v>
      </c>
      <c r="H302" s="326" t="s">
        <v>3458</v>
      </c>
      <c r="I302" s="328">
        <v>183.8</v>
      </c>
      <c r="J302" s="329"/>
      <c r="K302" s="92"/>
    </row>
    <row r="303" spans="1:11" ht="12.5" x14ac:dyDescent="0.25">
      <c r="A303" s="326"/>
      <c r="B303" s="326" t="s">
        <v>3453</v>
      </c>
      <c r="C303" s="326">
        <v>99370</v>
      </c>
      <c r="D303" s="327" t="s">
        <v>3460</v>
      </c>
      <c r="E303" s="327">
        <v>45995</v>
      </c>
      <c r="F303" s="326" t="s">
        <v>3005</v>
      </c>
      <c r="G303" s="326">
        <v>36314471</v>
      </c>
      <c r="H303" s="326" t="s">
        <v>3461</v>
      </c>
      <c r="I303" s="328">
        <v>295.2</v>
      </c>
      <c r="J303" s="329"/>
      <c r="K303" s="92"/>
    </row>
    <row r="304" spans="1:11" ht="20" x14ac:dyDescent="0.25">
      <c r="A304" s="326" t="s">
        <v>2994</v>
      </c>
      <c r="B304" s="326" t="s">
        <v>3462</v>
      </c>
      <c r="C304" s="326" t="s">
        <v>3463</v>
      </c>
      <c r="D304" s="327"/>
      <c r="E304" s="327">
        <v>45939</v>
      </c>
      <c r="F304" s="326" t="s">
        <v>3464</v>
      </c>
      <c r="G304" s="326">
        <v>42445680</v>
      </c>
      <c r="H304" s="326" t="s">
        <v>3465</v>
      </c>
      <c r="I304" s="328">
        <v>1520</v>
      </c>
      <c r="J304" s="329">
        <v>1</v>
      </c>
      <c r="K304" s="92"/>
    </row>
    <row r="305" spans="1:11" ht="30" x14ac:dyDescent="0.25">
      <c r="A305" s="326"/>
      <c r="B305" s="326" t="s">
        <v>3462</v>
      </c>
      <c r="C305" s="326">
        <v>252025</v>
      </c>
      <c r="D305" s="327" t="s">
        <v>3167</v>
      </c>
      <c r="E305" s="327">
        <v>45939</v>
      </c>
      <c r="F305" s="326" t="s">
        <v>3001</v>
      </c>
      <c r="G305" s="326">
        <v>31773702</v>
      </c>
      <c r="H305" s="326" t="s">
        <v>3466</v>
      </c>
      <c r="I305" s="328">
        <v>1120</v>
      </c>
      <c r="J305" s="329"/>
      <c r="K305" s="92"/>
    </row>
    <row r="306" spans="1:11" ht="30" x14ac:dyDescent="0.25">
      <c r="A306" s="326"/>
      <c r="B306" s="326" t="s">
        <v>3462</v>
      </c>
      <c r="C306" s="326">
        <v>242025</v>
      </c>
      <c r="D306" s="327" t="s">
        <v>3167</v>
      </c>
      <c r="E306" s="327">
        <v>45939</v>
      </c>
      <c r="F306" s="326" t="s">
        <v>3001</v>
      </c>
      <c r="G306" s="326">
        <v>31773702</v>
      </c>
      <c r="H306" s="326" t="s">
        <v>3466</v>
      </c>
      <c r="I306" s="328">
        <v>224</v>
      </c>
      <c r="J306" s="329"/>
      <c r="K306" s="92"/>
    </row>
    <row r="307" spans="1:11" ht="12.5" x14ac:dyDescent="0.25">
      <c r="A307" s="326"/>
      <c r="B307" s="326" t="s">
        <v>3462</v>
      </c>
      <c r="C307" s="326">
        <v>2025101</v>
      </c>
      <c r="D307" s="327" t="s">
        <v>3467</v>
      </c>
      <c r="E307" s="327">
        <v>45939</v>
      </c>
      <c r="F307" s="326" t="s">
        <v>3005</v>
      </c>
      <c r="G307" s="326">
        <v>52111849</v>
      </c>
      <c r="H307" s="326" t="s">
        <v>3468</v>
      </c>
      <c r="I307" s="328">
        <v>176</v>
      </c>
      <c r="J307" s="329"/>
      <c r="K307" s="92"/>
    </row>
    <row r="308" spans="1:11" ht="12.5" x14ac:dyDescent="0.25">
      <c r="A308" s="326" t="s">
        <v>2994</v>
      </c>
      <c r="B308" s="326" t="s">
        <v>3469</v>
      </c>
      <c r="C308" s="326" t="s">
        <v>3470</v>
      </c>
      <c r="D308" s="327"/>
      <c r="E308" s="327">
        <v>45965</v>
      </c>
      <c r="F308" s="326" t="s">
        <v>3471</v>
      </c>
      <c r="G308" s="326">
        <v>31095925</v>
      </c>
      <c r="H308" s="326" t="s">
        <v>3472</v>
      </c>
      <c r="I308" s="328">
        <v>1292</v>
      </c>
      <c r="J308" s="329">
        <v>1</v>
      </c>
      <c r="K308" s="92"/>
    </row>
    <row r="309" spans="1:11" ht="20" x14ac:dyDescent="0.25">
      <c r="A309" s="326"/>
      <c r="B309" s="326" t="s">
        <v>3469</v>
      </c>
      <c r="C309" s="326">
        <v>25400664</v>
      </c>
      <c r="D309" s="327" t="s">
        <v>3120</v>
      </c>
      <c r="E309" s="327">
        <v>45965</v>
      </c>
      <c r="F309" s="326" t="s">
        <v>3012</v>
      </c>
      <c r="G309" s="326">
        <v>36534994</v>
      </c>
      <c r="H309" s="326" t="s">
        <v>3473</v>
      </c>
      <c r="I309" s="328">
        <v>933.8</v>
      </c>
      <c r="J309" s="329"/>
      <c r="K309" s="92"/>
    </row>
    <row r="310" spans="1:11" ht="12.5" x14ac:dyDescent="0.25">
      <c r="A310" s="326"/>
      <c r="B310" s="326" t="s">
        <v>3469</v>
      </c>
      <c r="C310" s="326" t="s">
        <v>3474</v>
      </c>
      <c r="D310" s="327" t="s">
        <v>3475</v>
      </c>
      <c r="E310" s="327">
        <v>45965</v>
      </c>
      <c r="F310" s="326" t="s">
        <v>3005</v>
      </c>
      <c r="G310" s="326">
        <v>54589835</v>
      </c>
      <c r="H310" s="326" t="s">
        <v>3476</v>
      </c>
      <c r="I310" s="328">
        <v>27.5</v>
      </c>
      <c r="J310" s="329"/>
      <c r="K310" s="92"/>
    </row>
    <row r="311" spans="1:11" ht="12.5" x14ac:dyDescent="0.25">
      <c r="A311" s="326"/>
      <c r="B311" s="326" t="s">
        <v>3469</v>
      </c>
      <c r="C311" s="326" t="s">
        <v>3477</v>
      </c>
      <c r="D311" s="327" t="s">
        <v>3478</v>
      </c>
      <c r="E311" s="327">
        <v>45965</v>
      </c>
      <c r="F311" s="326" t="s">
        <v>3005</v>
      </c>
      <c r="G311" s="326">
        <v>54589835</v>
      </c>
      <c r="H311" s="326" t="s">
        <v>3476</v>
      </c>
      <c r="I311" s="328">
        <v>166</v>
      </c>
      <c r="J311" s="329"/>
      <c r="K311" s="92"/>
    </row>
    <row r="312" spans="1:11" ht="12.5" x14ac:dyDescent="0.25">
      <c r="A312" s="326"/>
      <c r="B312" s="326" t="s">
        <v>3469</v>
      </c>
      <c r="C312" s="326">
        <v>99232</v>
      </c>
      <c r="D312" s="327" t="s">
        <v>3082</v>
      </c>
      <c r="E312" s="327">
        <v>45965</v>
      </c>
      <c r="F312" s="326" t="s">
        <v>3005</v>
      </c>
      <c r="G312" s="326">
        <v>36314471</v>
      </c>
      <c r="H312" s="326" t="s">
        <v>3461</v>
      </c>
      <c r="I312" s="328">
        <v>164.7</v>
      </c>
      <c r="J312" s="329"/>
      <c r="K312" s="92"/>
    </row>
    <row r="313" spans="1:11" ht="20" x14ac:dyDescent="0.25">
      <c r="A313" s="326" t="s">
        <v>2994</v>
      </c>
      <c r="B313" s="326" t="s">
        <v>3479</v>
      </c>
      <c r="C313" s="326" t="s">
        <v>3480</v>
      </c>
      <c r="D313" s="327"/>
      <c r="E313" s="327">
        <v>45994</v>
      </c>
      <c r="F313" s="326" t="s">
        <v>3481</v>
      </c>
      <c r="G313" s="326">
        <v>30230152</v>
      </c>
      <c r="H313" s="326" t="s">
        <v>3482</v>
      </c>
      <c r="I313" s="328">
        <v>6650</v>
      </c>
      <c r="J313" s="329">
        <v>1</v>
      </c>
      <c r="K313" s="92"/>
    </row>
    <row r="314" spans="1:11" ht="20" x14ac:dyDescent="0.25">
      <c r="A314" s="326"/>
      <c r="B314" s="326" t="s">
        <v>3479</v>
      </c>
      <c r="C314" s="326">
        <v>2025041</v>
      </c>
      <c r="D314" s="327" t="s">
        <v>3435</v>
      </c>
      <c r="E314" s="327">
        <v>45994</v>
      </c>
      <c r="F314" s="326" t="s">
        <v>3012</v>
      </c>
      <c r="G314" s="326">
        <v>41805721</v>
      </c>
      <c r="H314" s="326" t="s">
        <v>3483</v>
      </c>
      <c r="I314" s="328">
        <v>3780</v>
      </c>
      <c r="J314" s="329"/>
      <c r="K314" s="92"/>
    </row>
    <row r="315" spans="1:11" ht="12.5" x14ac:dyDescent="0.25">
      <c r="A315" s="326"/>
      <c r="B315" s="326" t="s">
        <v>3479</v>
      </c>
      <c r="C315" s="326">
        <v>2581000008</v>
      </c>
      <c r="D315" s="327" t="s">
        <v>3098</v>
      </c>
      <c r="E315" s="327">
        <v>45994</v>
      </c>
      <c r="F315" s="326" t="s">
        <v>3484</v>
      </c>
      <c r="G315" s="326">
        <v>55761321</v>
      </c>
      <c r="H315" s="326" t="s">
        <v>3485</v>
      </c>
      <c r="I315" s="328">
        <v>595.5</v>
      </c>
      <c r="J315" s="329"/>
      <c r="K315" s="92"/>
    </row>
    <row r="316" spans="1:11" ht="12.5" x14ac:dyDescent="0.25">
      <c r="A316" s="326"/>
      <c r="B316" s="326" t="s">
        <v>3479</v>
      </c>
      <c r="C316" s="326">
        <v>2025086</v>
      </c>
      <c r="D316" s="327" t="s">
        <v>3486</v>
      </c>
      <c r="E316" s="327">
        <v>45994</v>
      </c>
      <c r="F316" s="326" t="s">
        <v>3005</v>
      </c>
      <c r="G316" s="326">
        <v>44190166</v>
      </c>
      <c r="H316" s="326" t="s">
        <v>3487</v>
      </c>
      <c r="I316" s="328">
        <v>2274.5</v>
      </c>
      <c r="J316" s="329"/>
      <c r="K316" s="92"/>
    </row>
    <row r="317" spans="1:11" ht="20" x14ac:dyDescent="0.25">
      <c r="A317" s="326" t="s">
        <v>2994</v>
      </c>
      <c r="B317" s="326" t="s">
        <v>3488</v>
      </c>
      <c r="C317" s="326" t="s">
        <v>3489</v>
      </c>
      <c r="D317" s="327"/>
      <c r="E317" s="327">
        <v>45994</v>
      </c>
      <c r="F317" s="326" t="s">
        <v>3490</v>
      </c>
      <c r="G317" s="326">
        <v>42051967</v>
      </c>
      <c r="H317" s="326" t="s">
        <v>3491</v>
      </c>
      <c r="I317" s="328">
        <v>380</v>
      </c>
      <c r="J317" s="329">
        <v>1</v>
      </c>
      <c r="K317" s="92"/>
    </row>
    <row r="318" spans="1:11" ht="12.5" x14ac:dyDescent="0.25">
      <c r="A318" s="326"/>
      <c r="B318" s="326" t="s">
        <v>3488</v>
      </c>
      <c r="C318" s="326" t="s">
        <v>3492</v>
      </c>
      <c r="D318" s="327" t="s">
        <v>3493</v>
      </c>
      <c r="E318" s="327">
        <v>45994</v>
      </c>
      <c r="F318" s="326" t="s">
        <v>3005</v>
      </c>
      <c r="G318" s="326">
        <v>55381081</v>
      </c>
      <c r="H318" s="326" t="s">
        <v>3494</v>
      </c>
      <c r="I318" s="328">
        <v>380</v>
      </c>
      <c r="J318" s="329"/>
      <c r="K318" s="92"/>
    </row>
    <row r="319" spans="1:11" ht="20" x14ac:dyDescent="0.25">
      <c r="A319" s="326" t="s">
        <v>2994</v>
      </c>
      <c r="B319" s="326" t="s">
        <v>3495</v>
      </c>
      <c r="C319" s="326" t="s">
        <v>3496</v>
      </c>
      <c r="D319" s="327"/>
      <c r="E319" s="327">
        <v>45994</v>
      </c>
      <c r="F319" s="326" t="s">
        <v>3497</v>
      </c>
      <c r="G319" s="326" t="s">
        <v>3498</v>
      </c>
      <c r="H319" s="326" t="s">
        <v>3499</v>
      </c>
      <c r="I319" s="328">
        <v>418</v>
      </c>
      <c r="J319" s="329">
        <v>1</v>
      </c>
      <c r="K319" s="92"/>
    </row>
    <row r="320" spans="1:11" ht="40" x14ac:dyDescent="0.25">
      <c r="A320" s="326"/>
      <c r="B320" s="326" t="s">
        <v>3495</v>
      </c>
      <c r="C320" s="326" t="s">
        <v>3500</v>
      </c>
      <c r="D320" s="327" t="s">
        <v>3167</v>
      </c>
      <c r="E320" s="327">
        <v>45994</v>
      </c>
      <c r="F320" s="326" t="s">
        <v>3501</v>
      </c>
      <c r="G320" s="326">
        <v>47155957</v>
      </c>
      <c r="H320" s="326" t="s">
        <v>3502</v>
      </c>
      <c r="I320" s="328">
        <v>108</v>
      </c>
      <c r="J320" s="329"/>
      <c r="K320" s="92"/>
    </row>
    <row r="321" spans="1:11" ht="30" x14ac:dyDescent="0.25">
      <c r="A321" s="326"/>
      <c r="B321" s="326" t="s">
        <v>3495</v>
      </c>
      <c r="C321" s="326">
        <v>250217354</v>
      </c>
      <c r="D321" s="327" t="s">
        <v>3082</v>
      </c>
      <c r="E321" s="327">
        <v>45994</v>
      </c>
      <c r="F321" s="326" t="s">
        <v>3503</v>
      </c>
      <c r="G321" s="326">
        <v>36485161</v>
      </c>
      <c r="H321" s="326" t="s">
        <v>3504</v>
      </c>
      <c r="I321" s="328">
        <v>40</v>
      </c>
      <c r="J321" s="329"/>
      <c r="K321" s="92"/>
    </row>
    <row r="322" spans="1:11" ht="20" x14ac:dyDescent="0.25">
      <c r="A322" s="326"/>
      <c r="B322" s="326" t="s">
        <v>3495</v>
      </c>
      <c r="C322" s="326" t="s">
        <v>3505</v>
      </c>
      <c r="D322" s="327" t="s">
        <v>3092</v>
      </c>
      <c r="E322" s="327">
        <v>45994</v>
      </c>
      <c r="F322" s="326" t="s">
        <v>3040</v>
      </c>
      <c r="G322" s="326">
        <v>42290635</v>
      </c>
      <c r="H322" s="326" t="s">
        <v>3506</v>
      </c>
      <c r="I322" s="328">
        <v>100</v>
      </c>
      <c r="J322" s="329"/>
      <c r="K322" s="92"/>
    </row>
    <row r="323" spans="1:11" ht="20" x14ac:dyDescent="0.25">
      <c r="A323" s="326"/>
      <c r="B323" s="326" t="s">
        <v>3495</v>
      </c>
      <c r="C323" s="326" t="s">
        <v>3507</v>
      </c>
      <c r="D323" s="327" t="s">
        <v>3261</v>
      </c>
      <c r="E323" s="327">
        <v>45994</v>
      </c>
      <c r="F323" s="326" t="s">
        <v>3040</v>
      </c>
      <c r="G323" s="326">
        <v>14223023</v>
      </c>
      <c r="H323" s="326" t="s">
        <v>3262</v>
      </c>
      <c r="I323" s="328">
        <v>100</v>
      </c>
      <c r="J323" s="329"/>
      <c r="K323" s="92"/>
    </row>
    <row r="324" spans="1:11" ht="20" x14ac:dyDescent="0.25">
      <c r="A324" s="326"/>
      <c r="B324" s="326" t="s">
        <v>3495</v>
      </c>
      <c r="C324" s="326" t="s">
        <v>3508</v>
      </c>
      <c r="D324" s="327" t="s">
        <v>3014</v>
      </c>
      <c r="E324" s="327">
        <v>45994</v>
      </c>
      <c r="F324" s="326" t="s">
        <v>3040</v>
      </c>
      <c r="G324" s="326" t="s">
        <v>3509</v>
      </c>
      <c r="H324" s="326" t="s">
        <v>3202</v>
      </c>
      <c r="I324" s="328">
        <v>70</v>
      </c>
      <c r="J324" s="329"/>
      <c r="K324" s="92"/>
    </row>
    <row r="325" spans="1:11" ht="20" x14ac:dyDescent="0.25">
      <c r="A325" s="326" t="s">
        <v>2994</v>
      </c>
      <c r="B325" s="326" t="s">
        <v>3510</v>
      </c>
      <c r="C325" s="326" t="s">
        <v>3511</v>
      </c>
      <c r="D325" s="327"/>
      <c r="E325" s="327">
        <v>45965</v>
      </c>
      <c r="F325" s="326" t="s">
        <v>3512</v>
      </c>
      <c r="G325" s="326">
        <v>36122670</v>
      </c>
      <c r="H325" s="326" t="s">
        <v>3513</v>
      </c>
      <c r="I325" s="328">
        <v>304</v>
      </c>
      <c r="J325" s="329">
        <v>1</v>
      </c>
      <c r="K325" s="92"/>
    </row>
    <row r="326" spans="1:11" ht="30" x14ac:dyDescent="0.25">
      <c r="A326" s="326"/>
      <c r="B326" s="326" t="s">
        <v>3510</v>
      </c>
      <c r="C326" s="326">
        <v>25062</v>
      </c>
      <c r="D326" s="327" t="s">
        <v>3107</v>
      </c>
      <c r="E326" s="327">
        <v>45965</v>
      </c>
      <c r="F326" s="326" t="s">
        <v>3001</v>
      </c>
      <c r="G326" s="326">
        <v>36128473</v>
      </c>
      <c r="H326" s="326" t="s">
        <v>3514</v>
      </c>
      <c r="I326" s="328">
        <v>134.32</v>
      </c>
      <c r="J326" s="329"/>
      <c r="K326" s="92"/>
    </row>
    <row r="327" spans="1:11" ht="30" x14ac:dyDescent="0.25">
      <c r="A327" s="326"/>
      <c r="B327" s="326" t="s">
        <v>3510</v>
      </c>
      <c r="C327" s="326">
        <v>25063</v>
      </c>
      <c r="D327" s="327" t="s">
        <v>3107</v>
      </c>
      <c r="E327" s="327">
        <v>45965</v>
      </c>
      <c r="F327" s="326" t="s">
        <v>3001</v>
      </c>
      <c r="G327" s="326">
        <v>36128473</v>
      </c>
      <c r="H327" s="326" t="s">
        <v>3514</v>
      </c>
      <c r="I327" s="328">
        <v>164.68</v>
      </c>
      <c r="J327" s="329"/>
      <c r="K327" s="92"/>
    </row>
    <row r="328" spans="1:11" ht="12.5" x14ac:dyDescent="0.25">
      <c r="A328" s="326"/>
      <c r="B328" s="326" t="s">
        <v>3510</v>
      </c>
      <c r="C328" s="326">
        <v>42558028918</v>
      </c>
      <c r="D328" s="327" t="s">
        <v>3082</v>
      </c>
      <c r="E328" s="327">
        <v>45965</v>
      </c>
      <c r="F328" s="326" t="s">
        <v>3171</v>
      </c>
      <c r="G328" s="326">
        <v>31331131</v>
      </c>
      <c r="H328" s="326" t="s">
        <v>3515</v>
      </c>
      <c r="I328" s="328">
        <v>5</v>
      </c>
      <c r="J328" s="329"/>
      <c r="K328" s="92"/>
    </row>
    <row r="329" spans="1:11" ht="20" x14ac:dyDescent="0.25">
      <c r="A329" s="326" t="s">
        <v>2994</v>
      </c>
      <c r="B329" s="326" t="s">
        <v>3516</v>
      </c>
      <c r="C329" s="326" t="s">
        <v>3517</v>
      </c>
      <c r="D329" s="327"/>
      <c r="E329" s="327">
        <v>45985</v>
      </c>
      <c r="F329" s="326" t="s">
        <v>3518</v>
      </c>
      <c r="G329" s="326">
        <v>42083478</v>
      </c>
      <c r="H329" s="326" t="s">
        <v>3519</v>
      </c>
      <c r="I329" s="328">
        <v>950</v>
      </c>
      <c r="J329" s="329">
        <v>1</v>
      </c>
      <c r="K329" s="92"/>
    </row>
    <row r="330" spans="1:11" ht="20" x14ac:dyDescent="0.25">
      <c r="A330" s="326"/>
      <c r="B330" s="326" t="s">
        <v>3516</v>
      </c>
      <c r="C330" s="326">
        <v>2500044</v>
      </c>
      <c r="D330" s="327" t="s">
        <v>3141</v>
      </c>
      <c r="E330" s="327">
        <v>45985</v>
      </c>
      <c r="F330" s="326" t="s">
        <v>3012</v>
      </c>
      <c r="G330" s="326">
        <v>10751866</v>
      </c>
      <c r="H330" s="326" t="s">
        <v>3520</v>
      </c>
      <c r="I330" s="328">
        <v>950</v>
      </c>
      <c r="J330" s="329"/>
      <c r="K330" s="92"/>
    </row>
    <row r="331" spans="1:11" ht="20" x14ac:dyDescent="0.25">
      <c r="A331" s="326" t="s">
        <v>2994</v>
      </c>
      <c r="B331" s="326" t="s">
        <v>3521</v>
      </c>
      <c r="C331" s="326" t="s">
        <v>3522</v>
      </c>
      <c r="D331" s="327"/>
      <c r="E331" s="327">
        <v>45980</v>
      </c>
      <c r="F331" s="326" t="s">
        <v>3523</v>
      </c>
      <c r="G331" s="326">
        <v>36162469</v>
      </c>
      <c r="H331" s="326" t="s">
        <v>3524</v>
      </c>
      <c r="I331" s="328">
        <v>380</v>
      </c>
      <c r="J331" s="329">
        <v>1</v>
      </c>
      <c r="K331" s="92"/>
    </row>
    <row r="332" spans="1:11" ht="20" x14ac:dyDescent="0.25">
      <c r="A332" s="326"/>
      <c r="B332" s="326" t="s">
        <v>3521</v>
      </c>
      <c r="C332" s="326" t="s">
        <v>3525</v>
      </c>
      <c r="D332" s="327" t="s">
        <v>3021</v>
      </c>
      <c r="E332" s="327">
        <v>45980</v>
      </c>
      <c r="F332" s="326" t="s">
        <v>3012</v>
      </c>
      <c r="G332" s="326">
        <v>51857090</v>
      </c>
      <c r="H332" s="326" t="s">
        <v>3526</v>
      </c>
      <c r="I332" s="328">
        <v>380</v>
      </c>
      <c r="J332" s="329"/>
      <c r="K332" s="92"/>
    </row>
    <row r="333" spans="1:11" ht="30" x14ac:dyDescent="0.25">
      <c r="A333" s="326" t="s">
        <v>2994</v>
      </c>
      <c r="B333" s="326" t="s">
        <v>3527</v>
      </c>
      <c r="C333" s="326" t="s">
        <v>3528</v>
      </c>
      <c r="D333" s="327"/>
      <c r="E333" s="327">
        <v>45939</v>
      </c>
      <c r="F333" s="326" t="s">
        <v>3529</v>
      </c>
      <c r="G333" s="326">
        <v>36618357</v>
      </c>
      <c r="H333" s="326" t="s">
        <v>3530</v>
      </c>
      <c r="I333" s="328">
        <v>2622</v>
      </c>
      <c r="J333" s="329">
        <v>1</v>
      </c>
      <c r="K333" s="92"/>
    </row>
    <row r="334" spans="1:11" ht="20" x14ac:dyDescent="0.25">
      <c r="A334" s="326"/>
      <c r="B334" s="326" t="s">
        <v>3527</v>
      </c>
      <c r="C334" s="326">
        <v>2025050</v>
      </c>
      <c r="D334" s="327" t="s">
        <v>3531</v>
      </c>
      <c r="E334" s="327">
        <v>45939</v>
      </c>
      <c r="F334" s="326" t="s">
        <v>3012</v>
      </c>
      <c r="G334" s="326">
        <v>56441118</v>
      </c>
      <c r="H334" s="326" t="s">
        <v>3532</v>
      </c>
      <c r="I334" s="328">
        <v>2222</v>
      </c>
      <c r="J334" s="329"/>
      <c r="K334" s="92"/>
    </row>
    <row r="335" spans="1:11" ht="20" x14ac:dyDescent="0.25">
      <c r="A335" s="326"/>
      <c r="B335" s="326" t="s">
        <v>3527</v>
      </c>
      <c r="C335" s="326" t="s">
        <v>3533</v>
      </c>
      <c r="D335" s="327" t="s">
        <v>3206</v>
      </c>
      <c r="E335" s="327">
        <v>45939</v>
      </c>
      <c r="F335" s="326" t="s">
        <v>3040</v>
      </c>
      <c r="G335" s="326" t="s">
        <v>3124</v>
      </c>
      <c r="H335" s="326" t="s">
        <v>3534</v>
      </c>
      <c r="I335" s="328">
        <v>400</v>
      </c>
      <c r="J335" s="329"/>
      <c r="K335" s="92"/>
    </row>
    <row r="336" spans="1:11" ht="20" x14ac:dyDescent="0.25">
      <c r="A336" s="326" t="s">
        <v>2994</v>
      </c>
      <c r="B336" s="326" t="s">
        <v>3535</v>
      </c>
      <c r="C336" s="326" t="s">
        <v>3536</v>
      </c>
      <c r="D336" s="327"/>
      <c r="E336" s="327">
        <v>45994</v>
      </c>
      <c r="F336" s="326" t="s">
        <v>3537</v>
      </c>
      <c r="G336" s="326">
        <v>35656263</v>
      </c>
      <c r="H336" s="326" t="s">
        <v>3538</v>
      </c>
      <c r="I336" s="328">
        <v>1026</v>
      </c>
      <c r="J336" s="329">
        <v>1</v>
      </c>
      <c r="K336" s="92"/>
    </row>
    <row r="337" spans="1:11" ht="20" x14ac:dyDescent="0.25">
      <c r="A337" s="326"/>
      <c r="B337" s="326" t="s">
        <v>3535</v>
      </c>
      <c r="C337" s="326">
        <v>25400663</v>
      </c>
      <c r="D337" s="327" t="s">
        <v>3457</v>
      </c>
      <c r="E337" s="327">
        <v>45994</v>
      </c>
      <c r="F337" s="326" t="s">
        <v>3012</v>
      </c>
      <c r="G337" s="326">
        <v>36534994</v>
      </c>
      <c r="H337" s="326" t="s">
        <v>3539</v>
      </c>
      <c r="I337" s="328">
        <v>1026</v>
      </c>
      <c r="J337" s="329"/>
      <c r="K337" s="92"/>
    </row>
    <row r="338" spans="1:11" ht="20" x14ac:dyDescent="0.25">
      <c r="A338" s="326" t="s">
        <v>2994</v>
      </c>
      <c r="B338" s="326" t="s">
        <v>3540</v>
      </c>
      <c r="C338" s="326" t="s">
        <v>3541</v>
      </c>
      <c r="D338" s="327"/>
      <c r="E338" s="327">
        <v>45965</v>
      </c>
      <c r="F338" s="326" t="s">
        <v>3542</v>
      </c>
      <c r="G338" s="326">
        <v>30798051</v>
      </c>
      <c r="H338" s="326" t="s">
        <v>3543</v>
      </c>
      <c r="I338" s="328">
        <v>1558</v>
      </c>
      <c r="J338" s="329">
        <v>1</v>
      </c>
      <c r="K338" s="92"/>
    </row>
    <row r="339" spans="1:11" ht="30" x14ac:dyDescent="0.25">
      <c r="A339" s="326"/>
      <c r="B339" s="326" t="s">
        <v>3540</v>
      </c>
      <c r="C339" s="326">
        <v>62</v>
      </c>
      <c r="D339" s="327" t="s">
        <v>3544</v>
      </c>
      <c r="E339" s="327">
        <v>45965</v>
      </c>
      <c r="F339" s="326" t="s">
        <v>3001</v>
      </c>
      <c r="G339" s="326">
        <v>50409964</v>
      </c>
      <c r="H339" s="326" t="s">
        <v>3545</v>
      </c>
      <c r="I339" s="328">
        <v>1230</v>
      </c>
      <c r="J339" s="329"/>
      <c r="K339" s="92"/>
    </row>
    <row r="340" spans="1:11" ht="30" x14ac:dyDescent="0.25">
      <c r="A340" s="326"/>
      <c r="B340" s="326" t="s">
        <v>3540</v>
      </c>
      <c r="C340" s="326">
        <v>2120031</v>
      </c>
      <c r="D340" s="327" t="s">
        <v>3021</v>
      </c>
      <c r="E340" s="327">
        <v>45965</v>
      </c>
      <c r="F340" s="326" t="s">
        <v>3001</v>
      </c>
      <c r="G340" s="326" t="s">
        <v>3546</v>
      </c>
      <c r="H340" s="326" t="s">
        <v>3547</v>
      </c>
      <c r="I340" s="328">
        <v>328</v>
      </c>
      <c r="J340" s="329"/>
      <c r="K340" s="92"/>
    </row>
    <row r="341" spans="1:11" ht="20" x14ac:dyDescent="0.25">
      <c r="A341" s="326" t="s">
        <v>2994</v>
      </c>
      <c r="B341" s="326" t="s">
        <v>3548</v>
      </c>
      <c r="C341" s="326" t="s">
        <v>3549</v>
      </c>
      <c r="D341" s="327"/>
      <c r="E341" s="327">
        <v>45994</v>
      </c>
      <c r="F341" s="326" t="s">
        <v>3550</v>
      </c>
      <c r="G341" s="326">
        <v>55973205</v>
      </c>
      <c r="H341" s="326" t="s">
        <v>3551</v>
      </c>
      <c r="I341" s="328">
        <v>228</v>
      </c>
      <c r="J341" s="329">
        <v>1</v>
      </c>
      <c r="K341" s="92"/>
    </row>
    <row r="342" spans="1:11" ht="20" x14ac:dyDescent="0.25">
      <c r="A342" s="326"/>
      <c r="B342" s="326" t="s">
        <v>3548</v>
      </c>
      <c r="C342" s="326" t="s">
        <v>3552</v>
      </c>
      <c r="D342" s="327" t="s">
        <v>3218</v>
      </c>
      <c r="E342" s="327">
        <v>45994</v>
      </c>
      <c r="F342" s="326" t="s">
        <v>3048</v>
      </c>
      <c r="G342" s="326" t="s">
        <v>3553</v>
      </c>
      <c r="H342" s="326" t="s">
        <v>3554</v>
      </c>
      <c r="I342" s="328">
        <v>228</v>
      </c>
      <c r="J342" s="329"/>
      <c r="K342" s="92"/>
    </row>
    <row r="343" spans="1:11" ht="12.5" x14ac:dyDescent="0.25">
      <c r="A343" s="326" t="s">
        <v>2994</v>
      </c>
      <c r="B343" s="326" t="s">
        <v>3555</v>
      </c>
      <c r="C343" s="326" t="s">
        <v>3556</v>
      </c>
      <c r="D343" s="327"/>
      <c r="E343" s="327">
        <v>45994</v>
      </c>
      <c r="F343" s="326" t="s">
        <v>3557</v>
      </c>
      <c r="G343" s="326">
        <v>42148651</v>
      </c>
      <c r="H343" s="326" t="s">
        <v>3558</v>
      </c>
      <c r="I343" s="328">
        <v>1406</v>
      </c>
      <c r="J343" s="329">
        <v>1</v>
      </c>
      <c r="K343" s="92"/>
    </row>
    <row r="344" spans="1:11" ht="20" x14ac:dyDescent="0.25">
      <c r="A344" s="326"/>
      <c r="B344" s="326" t="s">
        <v>3555</v>
      </c>
      <c r="C344" s="326" t="s">
        <v>3559</v>
      </c>
      <c r="D344" s="327" t="s">
        <v>3360</v>
      </c>
      <c r="E344" s="327">
        <v>45994</v>
      </c>
      <c r="F344" s="326" t="s">
        <v>3040</v>
      </c>
      <c r="G344" s="326">
        <v>20250016</v>
      </c>
      <c r="H344" s="326" t="s">
        <v>3560</v>
      </c>
      <c r="I344" s="328">
        <v>1406</v>
      </c>
      <c r="J344" s="329"/>
      <c r="K344" s="92"/>
    </row>
    <row r="345" spans="1:11" ht="20" x14ac:dyDescent="0.25">
      <c r="A345" s="326" t="s">
        <v>2994</v>
      </c>
      <c r="B345" s="326" t="s">
        <v>3561</v>
      </c>
      <c r="C345" s="326" t="s">
        <v>3562</v>
      </c>
      <c r="D345" s="327"/>
      <c r="E345" s="327">
        <v>45939</v>
      </c>
      <c r="F345" s="326" t="s">
        <v>3563</v>
      </c>
      <c r="G345" s="326">
        <v>34005293</v>
      </c>
      <c r="H345" s="326" t="s">
        <v>3564</v>
      </c>
      <c r="I345" s="328">
        <v>1292</v>
      </c>
      <c r="J345" s="329">
        <v>1</v>
      </c>
      <c r="K345" s="92"/>
    </row>
    <row r="346" spans="1:11" ht="30" x14ac:dyDescent="0.25">
      <c r="A346" s="326"/>
      <c r="B346" s="326" t="s">
        <v>3561</v>
      </c>
      <c r="C346" s="326" t="s">
        <v>3104</v>
      </c>
      <c r="D346" s="327" t="s">
        <v>3304</v>
      </c>
      <c r="E346" s="327">
        <v>45939</v>
      </c>
      <c r="F346" s="326" t="s">
        <v>3001</v>
      </c>
      <c r="G346" s="326">
        <v>36071200</v>
      </c>
      <c r="H346" s="326" t="s">
        <v>3565</v>
      </c>
      <c r="I346" s="328">
        <v>1292</v>
      </c>
      <c r="J346" s="329"/>
      <c r="K346" s="92"/>
    </row>
    <row r="347" spans="1:11" ht="20" x14ac:dyDescent="0.25">
      <c r="A347" s="326" t="s">
        <v>2994</v>
      </c>
      <c r="B347" s="326" t="s">
        <v>3566</v>
      </c>
      <c r="C347" s="326" t="s">
        <v>3567</v>
      </c>
      <c r="D347" s="327"/>
      <c r="E347" s="327">
        <v>45995</v>
      </c>
      <c r="F347" s="326" t="s">
        <v>3568</v>
      </c>
      <c r="G347" s="326">
        <v>54112508</v>
      </c>
      <c r="H347" s="326" t="s">
        <v>3569</v>
      </c>
      <c r="I347" s="328">
        <v>2546</v>
      </c>
      <c r="J347" s="329">
        <v>1</v>
      </c>
      <c r="K347" s="92"/>
    </row>
    <row r="348" spans="1:11" ht="20" x14ac:dyDescent="0.25">
      <c r="A348" s="326"/>
      <c r="B348" s="326" t="s">
        <v>3566</v>
      </c>
      <c r="C348" s="326">
        <v>2581000012</v>
      </c>
      <c r="D348" s="327" t="s">
        <v>3570</v>
      </c>
      <c r="E348" s="327">
        <v>45995</v>
      </c>
      <c r="F348" s="326" t="s">
        <v>3012</v>
      </c>
      <c r="G348" s="326">
        <v>30230152</v>
      </c>
      <c r="H348" s="326" t="s">
        <v>2498</v>
      </c>
      <c r="I348" s="328">
        <v>2546</v>
      </c>
      <c r="J348" s="329"/>
      <c r="K348" s="92"/>
    </row>
    <row r="349" spans="1:11" ht="20" x14ac:dyDescent="0.25">
      <c r="A349" s="326" t="s">
        <v>2994</v>
      </c>
      <c r="B349" s="326" t="s">
        <v>3571</v>
      </c>
      <c r="C349" s="326" t="s">
        <v>3572</v>
      </c>
      <c r="D349" s="327"/>
      <c r="E349" s="327">
        <v>45994</v>
      </c>
      <c r="F349" s="326" t="s">
        <v>3573</v>
      </c>
      <c r="G349" s="326">
        <v>37948296</v>
      </c>
      <c r="H349" s="326" t="s">
        <v>3574</v>
      </c>
      <c r="I349" s="328">
        <v>6308</v>
      </c>
      <c r="J349" s="329">
        <v>1</v>
      </c>
      <c r="K349" s="92"/>
    </row>
    <row r="350" spans="1:11" ht="20" x14ac:dyDescent="0.25">
      <c r="A350" s="326"/>
      <c r="B350" s="326" t="s">
        <v>3571</v>
      </c>
      <c r="C350" s="326">
        <v>1272025</v>
      </c>
      <c r="D350" s="327" t="s">
        <v>3575</v>
      </c>
      <c r="E350" s="327">
        <v>45994</v>
      </c>
      <c r="F350" s="326" t="s">
        <v>3012</v>
      </c>
      <c r="G350" s="326">
        <v>36813371</v>
      </c>
      <c r="H350" s="326" t="s">
        <v>3576</v>
      </c>
      <c r="I350" s="328">
        <v>1004</v>
      </c>
      <c r="J350" s="329"/>
      <c r="K350" s="92"/>
    </row>
    <row r="351" spans="1:11" ht="20" x14ac:dyDescent="0.25">
      <c r="A351" s="326"/>
      <c r="B351" s="326" t="s">
        <v>3571</v>
      </c>
      <c r="C351" s="326">
        <v>10250016</v>
      </c>
      <c r="D351" s="327" t="s">
        <v>3442</v>
      </c>
      <c r="E351" s="327">
        <v>45994</v>
      </c>
      <c r="F351" s="326" t="s">
        <v>3012</v>
      </c>
      <c r="G351" s="326">
        <v>43689485</v>
      </c>
      <c r="H351" s="326" t="s">
        <v>3577</v>
      </c>
      <c r="I351" s="328">
        <v>254.7</v>
      </c>
      <c r="J351" s="329"/>
      <c r="K351" s="92"/>
    </row>
    <row r="352" spans="1:11" ht="30" x14ac:dyDescent="0.25">
      <c r="A352" s="326"/>
      <c r="B352" s="326" t="s">
        <v>3571</v>
      </c>
      <c r="C352" s="326" t="s">
        <v>3578</v>
      </c>
      <c r="D352" s="327" t="s">
        <v>3478</v>
      </c>
      <c r="E352" s="327">
        <v>45994</v>
      </c>
      <c r="F352" s="326" t="s">
        <v>3001</v>
      </c>
      <c r="G352" s="326" t="s">
        <v>3579</v>
      </c>
      <c r="H352" s="326" t="s">
        <v>3580</v>
      </c>
      <c r="I352" s="328">
        <v>856.75</v>
      </c>
      <c r="J352" s="329"/>
      <c r="K352" s="92"/>
    </row>
    <row r="353" spans="1:11" ht="30" x14ac:dyDescent="0.25">
      <c r="A353" s="326"/>
      <c r="B353" s="326" t="s">
        <v>3571</v>
      </c>
      <c r="C353" s="326">
        <v>20251501</v>
      </c>
      <c r="D353" s="327" t="s">
        <v>3581</v>
      </c>
      <c r="E353" s="327">
        <v>45994</v>
      </c>
      <c r="F353" s="326" t="s">
        <v>3001</v>
      </c>
      <c r="G353" s="326">
        <v>36039225</v>
      </c>
      <c r="H353" s="326" t="s">
        <v>3582</v>
      </c>
      <c r="I353" s="328">
        <v>712.5</v>
      </c>
      <c r="J353" s="329"/>
      <c r="K353" s="92"/>
    </row>
    <row r="354" spans="1:11" ht="12.5" x14ac:dyDescent="0.25">
      <c r="A354" s="326"/>
      <c r="B354" s="326" t="s">
        <v>3571</v>
      </c>
      <c r="C354" s="326">
        <v>20250069</v>
      </c>
      <c r="D354" s="327" t="s">
        <v>3004</v>
      </c>
      <c r="E354" s="327">
        <v>45994</v>
      </c>
      <c r="F354" s="326" t="s">
        <v>3005</v>
      </c>
      <c r="G354" s="326">
        <v>52741893</v>
      </c>
      <c r="H354" s="326" t="s">
        <v>3583</v>
      </c>
      <c r="I354" s="328">
        <v>5.49</v>
      </c>
      <c r="J354" s="329"/>
      <c r="K354" s="92"/>
    </row>
    <row r="355" spans="1:11" ht="20" x14ac:dyDescent="0.25">
      <c r="A355" s="326"/>
      <c r="B355" s="326" t="s">
        <v>3571</v>
      </c>
      <c r="C355" s="326">
        <v>2904683</v>
      </c>
      <c r="D355" s="327" t="s">
        <v>3123</v>
      </c>
      <c r="E355" s="327">
        <v>45994</v>
      </c>
      <c r="F355" s="326" t="s">
        <v>3040</v>
      </c>
      <c r="G355" s="326" t="s">
        <v>3124</v>
      </c>
      <c r="H355" s="326" t="s">
        <v>3584</v>
      </c>
      <c r="I355" s="328">
        <v>1720</v>
      </c>
      <c r="J355" s="329"/>
      <c r="K355" s="92"/>
    </row>
    <row r="356" spans="1:11" ht="20" x14ac:dyDescent="0.25">
      <c r="A356" s="326"/>
      <c r="B356" s="326" t="s">
        <v>3571</v>
      </c>
      <c r="C356" s="326" t="s">
        <v>3585</v>
      </c>
      <c r="D356" s="327" t="s">
        <v>3457</v>
      </c>
      <c r="E356" s="327">
        <v>45994</v>
      </c>
      <c r="F356" s="326" t="s">
        <v>3040</v>
      </c>
      <c r="G356" s="326" t="s">
        <v>3586</v>
      </c>
      <c r="H356" s="326" t="s">
        <v>3587</v>
      </c>
      <c r="I356" s="328">
        <v>915</v>
      </c>
      <c r="J356" s="329"/>
      <c r="K356" s="92"/>
    </row>
    <row r="357" spans="1:11" ht="20" x14ac:dyDescent="0.25">
      <c r="A357" s="326"/>
      <c r="B357" s="326" t="s">
        <v>3571</v>
      </c>
      <c r="C357" s="326" t="s">
        <v>3588</v>
      </c>
      <c r="D357" s="327" t="s">
        <v>3000</v>
      </c>
      <c r="E357" s="327">
        <v>45994</v>
      </c>
      <c r="F357" s="326" t="s">
        <v>3040</v>
      </c>
      <c r="G357" s="326">
        <v>23189118155</v>
      </c>
      <c r="H357" s="326" t="s">
        <v>3589</v>
      </c>
      <c r="I357" s="328">
        <v>600</v>
      </c>
      <c r="J357" s="329"/>
      <c r="K357" s="92"/>
    </row>
    <row r="358" spans="1:11" ht="20" x14ac:dyDescent="0.25">
      <c r="A358" s="326"/>
      <c r="B358" s="326" t="s">
        <v>3571</v>
      </c>
      <c r="C358" s="326" t="s">
        <v>3590</v>
      </c>
      <c r="D358" s="327" t="s">
        <v>3167</v>
      </c>
      <c r="E358" s="327">
        <v>45994</v>
      </c>
      <c r="F358" s="326" t="s">
        <v>3040</v>
      </c>
      <c r="G358" s="326">
        <v>55890512484</v>
      </c>
      <c r="H358" s="326" t="s">
        <v>3591</v>
      </c>
      <c r="I358" s="328">
        <v>113.2</v>
      </c>
      <c r="J358" s="329"/>
      <c r="K358" s="92"/>
    </row>
    <row r="359" spans="1:11" ht="20" x14ac:dyDescent="0.25">
      <c r="A359" s="326"/>
      <c r="B359" s="326" t="s">
        <v>3571</v>
      </c>
      <c r="C359" s="326" t="s">
        <v>3592</v>
      </c>
      <c r="D359" s="327" t="s">
        <v>3358</v>
      </c>
      <c r="E359" s="327">
        <v>45994</v>
      </c>
      <c r="F359" s="326" t="s">
        <v>3040</v>
      </c>
      <c r="G359" s="326">
        <v>25122154528</v>
      </c>
      <c r="H359" s="326" t="s">
        <v>3593</v>
      </c>
      <c r="I359" s="328">
        <v>126.36</v>
      </c>
      <c r="J359" s="329"/>
      <c r="K359" s="92"/>
    </row>
    <row r="360" spans="1:11" ht="20" x14ac:dyDescent="0.25">
      <c r="A360" s="326" t="s">
        <v>2994</v>
      </c>
      <c r="B360" s="326" t="s">
        <v>3594</v>
      </c>
      <c r="C360" s="326" t="s">
        <v>3595</v>
      </c>
      <c r="D360" s="327"/>
      <c r="E360" s="327">
        <v>45957</v>
      </c>
      <c r="F360" s="326" t="s">
        <v>3596</v>
      </c>
      <c r="G360" s="326">
        <v>50753550</v>
      </c>
      <c r="H360" s="326" t="s">
        <v>3597</v>
      </c>
      <c r="I360" s="328">
        <v>760</v>
      </c>
      <c r="J360" s="329">
        <v>1</v>
      </c>
      <c r="K360" s="92"/>
    </row>
    <row r="361" spans="1:11" ht="20" x14ac:dyDescent="0.25">
      <c r="A361" s="326"/>
      <c r="B361" s="326" t="s">
        <v>3594</v>
      </c>
      <c r="C361" s="326" t="s">
        <v>3598</v>
      </c>
      <c r="D361" s="327" t="s">
        <v>3599</v>
      </c>
      <c r="E361" s="327">
        <v>45957</v>
      </c>
      <c r="F361" s="326" t="s">
        <v>3048</v>
      </c>
      <c r="G361" s="326">
        <v>47056827</v>
      </c>
      <c r="H361" s="326" t="s">
        <v>3600</v>
      </c>
      <c r="I361" s="328">
        <v>760</v>
      </c>
      <c r="J361" s="329"/>
      <c r="K361" s="92"/>
    </row>
    <row r="362" spans="1:11" ht="20" x14ac:dyDescent="0.25">
      <c r="A362" s="326" t="s">
        <v>2994</v>
      </c>
      <c r="B362" s="326" t="s">
        <v>3601</v>
      </c>
      <c r="C362" s="326" t="s">
        <v>3602</v>
      </c>
      <c r="D362" s="327"/>
      <c r="E362" s="327">
        <v>45978</v>
      </c>
      <c r="F362" s="326" t="s">
        <v>3603</v>
      </c>
      <c r="G362" s="326">
        <v>35613564</v>
      </c>
      <c r="H362" s="326" t="s">
        <v>3604</v>
      </c>
      <c r="I362" s="328">
        <v>5624</v>
      </c>
      <c r="J362" s="329">
        <v>1</v>
      </c>
      <c r="K362" s="92"/>
    </row>
    <row r="363" spans="1:11" ht="20" x14ac:dyDescent="0.25">
      <c r="A363" s="326"/>
      <c r="B363" s="326" t="s">
        <v>3601</v>
      </c>
      <c r="C363" s="326" t="s">
        <v>3605</v>
      </c>
      <c r="D363" s="327" t="s">
        <v>3014</v>
      </c>
      <c r="E363" s="327">
        <v>45978</v>
      </c>
      <c r="F363" s="326" t="s">
        <v>3048</v>
      </c>
      <c r="G363" s="326">
        <v>26098806</v>
      </c>
      <c r="H363" s="326" t="s">
        <v>3606</v>
      </c>
      <c r="I363" s="328">
        <v>572.04999999999995</v>
      </c>
      <c r="J363" s="329"/>
      <c r="K363" s="92"/>
    </row>
    <row r="364" spans="1:11" ht="20" x14ac:dyDescent="0.25">
      <c r="A364" s="326"/>
      <c r="B364" s="326" t="s">
        <v>3601</v>
      </c>
      <c r="C364" s="326">
        <v>20250068</v>
      </c>
      <c r="D364" s="327" t="s">
        <v>3014</v>
      </c>
      <c r="E364" s="327">
        <v>45978</v>
      </c>
      <c r="F364" s="326" t="s">
        <v>3048</v>
      </c>
      <c r="G364" s="326" t="s">
        <v>3607</v>
      </c>
      <c r="H364" s="326" t="s">
        <v>3608</v>
      </c>
      <c r="I364" s="328">
        <v>369.6</v>
      </c>
      <c r="J364" s="329"/>
      <c r="K364" s="92"/>
    </row>
    <row r="365" spans="1:11" ht="20" x14ac:dyDescent="0.25">
      <c r="A365" s="326"/>
      <c r="B365" s="326" t="s">
        <v>3601</v>
      </c>
      <c r="C365" s="326" t="s">
        <v>3609</v>
      </c>
      <c r="D365" s="327" t="s">
        <v>3274</v>
      </c>
      <c r="E365" s="327">
        <v>45978</v>
      </c>
      <c r="F365" s="326" t="s">
        <v>3048</v>
      </c>
      <c r="G365" s="326">
        <v>45678499</v>
      </c>
      <c r="H365" s="326" t="s">
        <v>3610</v>
      </c>
      <c r="I365" s="328">
        <v>1680</v>
      </c>
      <c r="J365" s="329"/>
      <c r="K365" s="92"/>
    </row>
    <row r="366" spans="1:11" ht="20" x14ac:dyDescent="0.25">
      <c r="A366" s="326"/>
      <c r="B366" s="326" t="s">
        <v>3601</v>
      </c>
      <c r="C366" s="326" t="s">
        <v>3611</v>
      </c>
      <c r="D366" s="327" t="s">
        <v>3274</v>
      </c>
      <c r="E366" s="327">
        <v>45978</v>
      </c>
      <c r="F366" s="326" t="s">
        <v>3048</v>
      </c>
      <c r="G366" s="326">
        <v>45678499</v>
      </c>
      <c r="H366" s="326" t="s">
        <v>3610</v>
      </c>
      <c r="I366" s="328">
        <v>1322.35</v>
      </c>
      <c r="J366" s="329"/>
      <c r="K366" s="92"/>
    </row>
    <row r="367" spans="1:11" ht="20" x14ac:dyDescent="0.25">
      <c r="A367" s="326"/>
      <c r="B367" s="326" t="s">
        <v>3601</v>
      </c>
      <c r="C367" s="326" t="s">
        <v>3612</v>
      </c>
      <c r="D367" s="327" t="s">
        <v>3274</v>
      </c>
      <c r="E367" s="327">
        <v>45978</v>
      </c>
      <c r="F367" s="326" t="s">
        <v>3040</v>
      </c>
      <c r="G367" s="326">
        <v>45678499</v>
      </c>
      <c r="H367" s="326" t="s">
        <v>3610</v>
      </c>
      <c r="I367" s="328">
        <v>1680</v>
      </c>
      <c r="J367" s="329"/>
      <c r="K367" s="92"/>
    </row>
    <row r="368" spans="1:11" ht="20" x14ac:dyDescent="0.25">
      <c r="A368" s="326" t="s">
        <v>2994</v>
      </c>
      <c r="B368" s="326" t="s">
        <v>3613</v>
      </c>
      <c r="C368" s="326" t="s">
        <v>3614</v>
      </c>
      <c r="D368" s="327"/>
      <c r="E368" s="327">
        <v>45939</v>
      </c>
      <c r="F368" s="326" t="s">
        <v>3615</v>
      </c>
      <c r="G368" s="326">
        <v>42319951</v>
      </c>
      <c r="H368" s="326" t="s">
        <v>3616</v>
      </c>
      <c r="I368" s="328">
        <v>418</v>
      </c>
      <c r="J368" s="329">
        <v>1</v>
      </c>
      <c r="K368" s="92"/>
    </row>
    <row r="369" spans="1:11" ht="30" x14ac:dyDescent="0.25">
      <c r="A369" s="326"/>
      <c r="B369" s="326" t="s">
        <v>3613</v>
      </c>
      <c r="C369" s="326">
        <v>252025</v>
      </c>
      <c r="D369" s="327" t="s">
        <v>3599</v>
      </c>
      <c r="E369" s="327">
        <v>45939</v>
      </c>
      <c r="F369" s="326" t="s">
        <v>3001</v>
      </c>
      <c r="G369" s="326" t="s">
        <v>3617</v>
      </c>
      <c r="H369" s="326" t="s">
        <v>3618</v>
      </c>
      <c r="I369" s="328">
        <v>418</v>
      </c>
      <c r="J369" s="329"/>
      <c r="K369" s="92"/>
    </row>
    <row r="370" spans="1:11" ht="20" x14ac:dyDescent="0.25">
      <c r="A370" s="326" t="s">
        <v>2994</v>
      </c>
      <c r="B370" s="326" t="s">
        <v>3619</v>
      </c>
      <c r="C370" s="326" t="s">
        <v>3620</v>
      </c>
      <c r="D370" s="327"/>
      <c r="E370" s="327">
        <v>45939</v>
      </c>
      <c r="F370" s="326" t="s">
        <v>3621</v>
      </c>
      <c r="G370" s="326">
        <v>50940309</v>
      </c>
      <c r="H370" s="326" t="s">
        <v>3346</v>
      </c>
      <c r="I370" s="328">
        <v>10222</v>
      </c>
      <c r="J370" s="329">
        <v>1</v>
      </c>
      <c r="K370" s="92"/>
    </row>
    <row r="371" spans="1:11" ht="20" x14ac:dyDescent="0.25">
      <c r="A371" s="326"/>
      <c r="B371" s="326" t="s">
        <v>3619</v>
      </c>
      <c r="C371" s="326" t="s">
        <v>3622</v>
      </c>
      <c r="D371" s="327" t="s">
        <v>3623</v>
      </c>
      <c r="E371" s="327">
        <v>45939</v>
      </c>
      <c r="F371" s="326" t="s">
        <v>3012</v>
      </c>
      <c r="G371" s="326">
        <v>50925385</v>
      </c>
      <c r="H371" s="326" t="s">
        <v>3373</v>
      </c>
      <c r="I371" s="328">
        <v>930</v>
      </c>
      <c r="J371" s="329"/>
      <c r="K371" s="92"/>
    </row>
    <row r="372" spans="1:11" ht="20" x14ac:dyDescent="0.25">
      <c r="A372" s="326"/>
      <c r="B372" s="326" t="s">
        <v>3619</v>
      </c>
      <c r="C372" s="326">
        <v>41</v>
      </c>
      <c r="D372" s="327" t="s">
        <v>3397</v>
      </c>
      <c r="E372" s="327">
        <v>45939</v>
      </c>
      <c r="F372" s="326" t="s">
        <v>3012</v>
      </c>
      <c r="G372" s="326" t="s">
        <v>3624</v>
      </c>
      <c r="H372" s="326" t="s">
        <v>3625</v>
      </c>
      <c r="I372" s="328">
        <v>1620.94</v>
      </c>
      <c r="J372" s="329"/>
      <c r="K372" s="92"/>
    </row>
    <row r="373" spans="1:11" ht="20" x14ac:dyDescent="0.25">
      <c r="A373" s="326"/>
      <c r="B373" s="326" t="s">
        <v>3619</v>
      </c>
      <c r="C373" s="326">
        <v>250100006</v>
      </c>
      <c r="D373" s="327" t="s">
        <v>3367</v>
      </c>
      <c r="E373" s="327">
        <v>45939</v>
      </c>
      <c r="F373" s="326" t="s">
        <v>3012</v>
      </c>
      <c r="G373" s="326">
        <v>50194046</v>
      </c>
      <c r="H373" s="326" t="s">
        <v>3626</v>
      </c>
      <c r="I373" s="328">
        <v>1050</v>
      </c>
      <c r="J373" s="329"/>
      <c r="K373" s="92"/>
    </row>
    <row r="374" spans="1:11" ht="20" x14ac:dyDescent="0.25">
      <c r="A374" s="326"/>
      <c r="B374" s="326" t="s">
        <v>3619</v>
      </c>
      <c r="C374" s="326" t="s">
        <v>3622</v>
      </c>
      <c r="D374" s="327" t="s">
        <v>3627</v>
      </c>
      <c r="E374" s="327">
        <v>45939</v>
      </c>
      <c r="F374" s="326" t="s">
        <v>3005</v>
      </c>
      <c r="G374" s="326" t="s">
        <v>3628</v>
      </c>
      <c r="H374" s="326" t="s">
        <v>3629</v>
      </c>
      <c r="I374" s="328">
        <v>2965</v>
      </c>
      <c r="J374" s="329"/>
      <c r="K374" s="92"/>
    </row>
    <row r="375" spans="1:11" ht="12.5" x14ac:dyDescent="0.25">
      <c r="A375" s="326"/>
      <c r="B375" s="326" t="s">
        <v>3619</v>
      </c>
      <c r="C375" s="326">
        <v>2500410</v>
      </c>
      <c r="D375" s="327" t="s">
        <v>3630</v>
      </c>
      <c r="E375" s="327">
        <v>45939</v>
      </c>
      <c r="F375" s="326" t="s">
        <v>3005</v>
      </c>
      <c r="G375" s="326" t="s">
        <v>3631</v>
      </c>
      <c r="H375" s="326" t="s">
        <v>3632</v>
      </c>
      <c r="I375" s="328">
        <v>2865.4</v>
      </c>
      <c r="J375" s="329"/>
      <c r="K375" s="92"/>
    </row>
    <row r="376" spans="1:11" ht="20" x14ac:dyDescent="0.25">
      <c r="A376" s="326"/>
      <c r="B376" s="326" t="s">
        <v>3619</v>
      </c>
      <c r="C376" s="326" t="s">
        <v>3633</v>
      </c>
      <c r="D376" s="327" t="s">
        <v>3149</v>
      </c>
      <c r="E376" s="327">
        <v>45939</v>
      </c>
      <c r="F376" s="326" t="s">
        <v>3634</v>
      </c>
      <c r="G376" s="326">
        <v>35700262</v>
      </c>
      <c r="H376" s="326" t="s">
        <v>3635</v>
      </c>
      <c r="I376" s="328">
        <v>790.66</v>
      </c>
      <c r="J376" s="329"/>
      <c r="K376" s="92"/>
    </row>
    <row r="377" spans="1:11" ht="20" x14ac:dyDescent="0.25">
      <c r="A377" s="326" t="s">
        <v>2994</v>
      </c>
      <c r="B377" s="326" t="s">
        <v>3636</v>
      </c>
      <c r="C377" s="326" t="s">
        <v>3637</v>
      </c>
      <c r="D377" s="327"/>
      <c r="E377" s="327">
        <v>45994</v>
      </c>
      <c r="F377" s="326" t="s">
        <v>3638</v>
      </c>
      <c r="G377" s="326">
        <v>42150345</v>
      </c>
      <c r="H377" s="326" t="s">
        <v>3639</v>
      </c>
      <c r="I377" s="328">
        <v>84</v>
      </c>
      <c r="J377" s="329">
        <v>1</v>
      </c>
      <c r="K377" s="92"/>
    </row>
    <row r="378" spans="1:11" ht="20" x14ac:dyDescent="0.25">
      <c r="A378" s="326"/>
      <c r="B378" s="326" t="s">
        <v>3636</v>
      </c>
      <c r="C378" s="326">
        <v>202517108</v>
      </c>
      <c r="D378" s="327" t="s">
        <v>3640</v>
      </c>
      <c r="E378" s="327">
        <v>45994</v>
      </c>
      <c r="F378" s="326" t="s">
        <v>3048</v>
      </c>
      <c r="G378" s="326" t="s">
        <v>3641</v>
      </c>
      <c r="H378" s="326" t="s">
        <v>3642</v>
      </c>
      <c r="I378" s="328">
        <v>84</v>
      </c>
      <c r="J378" s="329"/>
      <c r="K378" s="92"/>
    </row>
    <row r="379" spans="1:11" ht="20" x14ac:dyDescent="0.25">
      <c r="A379" s="326" t="s">
        <v>2994</v>
      </c>
      <c r="B379" s="326" t="s">
        <v>3643</v>
      </c>
      <c r="C379" s="326" t="s">
        <v>3644</v>
      </c>
      <c r="D379" s="327"/>
      <c r="E379" s="327">
        <v>45995</v>
      </c>
      <c r="F379" s="326" t="s">
        <v>3645</v>
      </c>
      <c r="G379" s="326">
        <v>36062022</v>
      </c>
      <c r="H379" s="326" t="s">
        <v>3646</v>
      </c>
      <c r="I379" s="328">
        <v>2394</v>
      </c>
      <c r="J379" s="329">
        <v>1</v>
      </c>
      <c r="K379" s="92"/>
    </row>
    <row r="380" spans="1:11" ht="30" x14ac:dyDescent="0.25">
      <c r="A380" s="326"/>
      <c r="B380" s="326" t="s">
        <v>3643</v>
      </c>
      <c r="C380" s="326" t="s">
        <v>3647</v>
      </c>
      <c r="D380" s="327" t="s">
        <v>3109</v>
      </c>
      <c r="E380" s="327">
        <v>45995</v>
      </c>
      <c r="F380" s="326" t="s">
        <v>3001</v>
      </c>
      <c r="G380" s="326">
        <v>31754961</v>
      </c>
      <c r="H380" s="326" t="s">
        <v>3648</v>
      </c>
      <c r="I380" s="328">
        <v>1908</v>
      </c>
      <c r="J380" s="329"/>
      <c r="K380" s="92"/>
    </row>
    <row r="381" spans="1:11" ht="20" x14ac:dyDescent="0.25">
      <c r="A381" s="326"/>
      <c r="B381" s="326" t="s">
        <v>3643</v>
      </c>
      <c r="C381" s="326">
        <v>25111101603</v>
      </c>
      <c r="D381" s="327" t="s">
        <v>3073</v>
      </c>
      <c r="E381" s="327">
        <v>45995</v>
      </c>
      <c r="F381" s="326" t="s">
        <v>3048</v>
      </c>
      <c r="G381" s="326">
        <v>47658827</v>
      </c>
      <c r="H381" s="326" t="s">
        <v>3649</v>
      </c>
      <c r="I381" s="328">
        <v>63</v>
      </c>
      <c r="J381" s="329"/>
      <c r="K381" s="92"/>
    </row>
    <row r="382" spans="1:11" ht="30" x14ac:dyDescent="0.25">
      <c r="A382" s="326"/>
      <c r="B382" s="326" t="s">
        <v>3643</v>
      </c>
      <c r="C382" s="326">
        <v>18102025</v>
      </c>
      <c r="D382" s="327" t="s">
        <v>3330</v>
      </c>
      <c r="E382" s="327">
        <v>45995</v>
      </c>
      <c r="F382" s="326" t="s">
        <v>3040</v>
      </c>
      <c r="G382" s="326">
        <v>50565095</v>
      </c>
      <c r="H382" s="326" t="s">
        <v>3650</v>
      </c>
      <c r="I382" s="328">
        <v>348</v>
      </c>
      <c r="J382" s="329"/>
      <c r="K382" s="92"/>
    </row>
    <row r="383" spans="1:11" ht="30" x14ac:dyDescent="0.25">
      <c r="A383" s="326"/>
      <c r="B383" s="326" t="s">
        <v>3643</v>
      </c>
      <c r="C383" s="326">
        <v>25102025</v>
      </c>
      <c r="D383" s="327" t="s">
        <v>3092</v>
      </c>
      <c r="E383" s="327">
        <v>45995</v>
      </c>
      <c r="F383" s="326" t="s">
        <v>3040</v>
      </c>
      <c r="G383" s="326">
        <v>36062022</v>
      </c>
      <c r="H383" s="326" t="s">
        <v>3651</v>
      </c>
      <c r="I383" s="328">
        <v>75</v>
      </c>
      <c r="J383" s="329"/>
      <c r="K383" s="92"/>
    </row>
    <row r="384" spans="1:11" ht="20" x14ac:dyDescent="0.25">
      <c r="A384" s="326" t="s">
        <v>2994</v>
      </c>
      <c r="B384" s="326" t="s">
        <v>3652</v>
      </c>
      <c r="C384" s="326" t="s">
        <v>3653</v>
      </c>
      <c r="D384" s="327"/>
      <c r="E384" s="327">
        <v>45965</v>
      </c>
      <c r="F384" s="326" t="s">
        <v>3654</v>
      </c>
      <c r="G384" s="326">
        <v>36110124</v>
      </c>
      <c r="H384" s="326" t="s">
        <v>3655</v>
      </c>
      <c r="I384" s="328">
        <v>2242</v>
      </c>
      <c r="J384" s="329">
        <v>1</v>
      </c>
      <c r="K384" s="92"/>
    </row>
    <row r="385" spans="1:11" ht="20" x14ac:dyDescent="0.25">
      <c r="A385" s="326"/>
      <c r="B385" s="326" t="s">
        <v>3652</v>
      </c>
      <c r="C385" s="326" t="s">
        <v>3656</v>
      </c>
      <c r="D385" s="327" t="s">
        <v>3531</v>
      </c>
      <c r="E385" s="327">
        <v>45965</v>
      </c>
      <c r="F385" s="326" t="s">
        <v>3040</v>
      </c>
      <c r="G385" s="326" t="s">
        <v>3657</v>
      </c>
      <c r="H385" s="326" t="s">
        <v>3658</v>
      </c>
      <c r="I385" s="328">
        <v>2242</v>
      </c>
      <c r="J385" s="329"/>
      <c r="K385" s="92"/>
    </row>
    <row r="386" spans="1:11" ht="20" x14ac:dyDescent="0.25">
      <c r="A386" s="326" t="s">
        <v>2994</v>
      </c>
      <c r="B386" s="326" t="s">
        <v>3659</v>
      </c>
      <c r="C386" s="326" t="s">
        <v>3660</v>
      </c>
      <c r="D386" s="327"/>
      <c r="E386" s="327">
        <v>45965</v>
      </c>
      <c r="F386" s="326" t="s">
        <v>3661</v>
      </c>
      <c r="G386" s="326">
        <v>30813620</v>
      </c>
      <c r="H386" s="326" t="s">
        <v>3662</v>
      </c>
      <c r="I386" s="328">
        <v>1064</v>
      </c>
      <c r="J386" s="329">
        <v>1</v>
      </c>
      <c r="K386" s="92"/>
    </row>
    <row r="387" spans="1:11" ht="30" x14ac:dyDescent="0.25">
      <c r="A387" s="326"/>
      <c r="B387" s="326" t="s">
        <v>3659</v>
      </c>
      <c r="C387" s="326">
        <v>20250653</v>
      </c>
      <c r="D387" s="327" t="s">
        <v>3209</v>
      </c>
      <c r="E387" s="327">
        <v>45965</v>
      </c>
      <c r="F387" s="326" t="s">
        <v>3001</v>
      </c>
      <c r="G387" s="326" t="s">
        <v>3663</v>
      </c>
      <c r="H387" s="326" t="s">
        <v>3664</v>
      </c>
      <c r="I387" s="328">
        <v>551.80999999999995</v>
      </c>
      <c r="J387" s="329"/>
      <c r="K387" s="92"/>
    </row>
    <row r="388" spans="1:11" ht="30" x14ac:dyDescent="0.25">
      <c r="A388" s="326"/>
      <c r="B388" s="326" t="s">
        <v>3659</v>
      </c>
      <c r="C388" s="326">
        <v>20250910</v>
      </c>
      <c r="D388" s="327" t="s">
        <v>3269</v>
      </c>
      <c r="E388" s="327">
        <v>45965</v>
      </c>
      <c r="F388" s="326" t="s">
        <v>3001</v>
      </c>
      <c r="G388" s="326" t="s">
        <v>3663</v>
      </c>
      <c r="H388" s="326" t="s">
        <v>3664</v>
      </c>
      <c r="I388" s="328">
        <v>512.19000000000005</v>
      </c>
      <c r="J388" s="329"/>
      <c r="K388" s="92"/>
    </row>
    <row r="389" spans="1:11" ht="20" x14ac:dyDescent="0.25">
      <c r="A389" s="326" t="s">
        <v>2994</v>
      </c>
      <c r="B389" s="326" t="s">
        <v>3665</v>
      </c>
      <c r="C389" s="326" t="s">
        <v>3666</v>
      </c>
      <c r="D389" s="327"/>
      <c r="E389" s="327">
        <v>45995</v>
      </c>
      <c r="F389" s="326" t="s">
        <v>3667</v>
      </c>
      <c r="G389" s="326">
        <v>42088976</v>
      </c>
      <c r="H389" s="326" t="s">
        <v>3668</v>
      </c>
      <c r="I389" s="328">
        <v>1596</v>
      </c>
      <c r="J389" s="329">
        <v>1</v>
      </c>
      <c r="K389" s="92"/>
    </row>
    <row r="390" spans="1:11" ht="12.5" x14ac:dyDescent="0.25">
      <c r="A390" s="326"/>
      <c r="B390" s="326" t="s">
        <v>3665</v>
      </c>
      <c r="C390" s="326">
        <v>2500645</v>
      </c>
      <c r="D390" s="327" t="s">
        <v>3669</v>
      </c>
      <c r="E390" s="327">
        <v>45995</v>
      </c>
      <c r="F390" s="326" t="s">
        <v>3005</v>
      </c>
      <c r="G390" s="326" t="s">
        <v>3631</v>
      </c>
      <c r="H390" s="326" t="s">
        <v>3670</v>
      </c>
      <c r="I390" s="328">
        <v>807.74</v>
      </c>
      <c r="J390" s="329"/>
      <c r="K390" s="92"/>
    </row>
    <row r="391" spans="1:11" ht="20" x14ac:dyDescent="0.25">
      <c r="A391" s="326"/>
      <c r="B391" s="326" t="s">
        <v>3665</v>
      </c>
      <c r="C391" s="326" t="s">
        <v>3671</v>
      </c>
      <c r="D391" s="327" t="s">
        <v>3669</v>
      </c>
      <c r="E391" s="327">
        <v>45995</v>
      </c>
      <c r="F391" s="326" t="s">
        <v>3320</v>
      </c>
      <c r="G391" s="326" t="s">
        <v>3672</v>
      </c>
      <c r="H391" s="326" t="s">
        <v>3673</v>
      </c>
      <c r="I391" s="328">
        <v>407.77</v>
      </c>
      <c r="J391" s="329"/>
      <c r="K391" s="92"/>
    </row>
    <row r="392" spans="1:11" ht="20" x14ac:dyDescent="0.25">
      <c r="A392" s="326"/>
      <c r="B392" s="326" t="s">
        <v>3665</v>
      </c>
      <c r="C392" s="326">
        <v>1250017</v>
      </c>
      <c r="D392" s="327" t="s">
        <v>3053</v>
      </c>
      <c r="E392" s="327">
        <v>45995</v>
      </c>
      <c r="F392" s="326" t="s">
        <v>3040</v>
      </c>
      <c r="G392" s="326" t="s">
        <v>3054</v>
      </c>
      <c r="H392" s="326" t="s">
        <v>3363</v>
      </c>
      <c r="I392" s="328">
        <v>180.49</v>
      </c>
      <c r="J392" s="329"/>
      <c r="K392" s="92"/>
    </row>
    <row r="393" spans="1:11" ht="30" x14ac:dyDescent="0.25">
      <c r="A393" s="326"/>
      <c r="B393" s="326" t="s">
        <v>3665</v>
      </c>
      <c r="C393" s="326" t="s">
        <v>3674</v>
      </c>
      <c r="D393" s="327" t="s">
        <v>3011</v>
      </c>
      <c r="E393" s="327">
        <v>45995</v>
      </c>
      <c r="F393" s="326" t="s">
        <v>3675</v>
      </c>
      <c r="G393" s="326">
        <v>31719104</v>
      </c>
      <c r="H393" s="326" t="s">
        <v>3676</v>
      </c>
      <c r="I393" s="328">
        <v>200</v>
      </c>
      <c r="J393" s="329"/>
      <c r="K393" s="92"/>
    </row>
    <row r="394" spans="1:11" ht="20" x14ac:dyDescent="0.25">
      <c r="A394" s="326" t="s">
        <v>2994</v>
      </c>
      <c r="B394" s="326" t="s">
        <v>3677</v>
      </c>
      <c r="C394" s="326" t="s">
        <v>3678</v>
      </c>
      <c r="D394" s="327"/>
      <c r="E394" s="327">
        <v>45994</v>
      </c>
      <c r="F394" s="326" t="s">
        <v>3679</v>
      </c>
      <c r="G394" s="326">
        <v>14222442</v>
      </c>
      <c r="H394" s="326" t="s">
        <v>3680</v>
      </c>
      <c r="I394" s="328">
        <v>303.75</v>
      </c>
      <c r="J394" s="329">
        <v>1</v>
      </c>
      <c r="K394" s="92"/>
    </row>
    <row r="395" spans="1:11" ht="30" x14ac:dyDescent="0.25">
      <c r="A395" s="326"/>
      <c r="B395" s="326" t="s">
        <v>3677</v>
      </c>
      <c r="C395" s="326" t="s">
        <v>3681</v>
      </c>
      <c r="D395" s="327" t="s">
        <v>3225</v>
      </c>
      <c r="E395" s="327">
        <v>45994</v>
      </c>
      <c r="F395" s="326" t="s">
        <v>3001</v>
      </c>
      <c r="G395" s="326">
        <v>56251122</v>
      </c>
      <c r="H395" s="326" t="s">
        <v>3682</v>
      </c>
      <c r="I395" s="328">
        <v>146.25</v>
      </c>
      <c r="J395" s="329"/>
      <c r="K395" s="92"/>
    </row>
    <row r="396" spans="1:11" ht="30" x14ac:dyDescent="0.25">
      <c r="A396" s="326"/>
      <c r="B396" s="326" t="s">
        <v>3677</v>
      </c>
      <c r="C396" s="326" t="s">
        <v>3683</v>
      </c>
      <c r="D396" s="327" t="s">
        <v>3267</v>
      </c>
      <c r="E396" s="327">
        <v>45994</v>
      </c>
      <c r="F396" s="326" t="s">
        <v>3001</v>
      </c>
      <c r="G396" s="326">
        <v>56251122</v>
      </c>
      <c r="H396" s="326" t="s">
        <v>3682</v>
      </c>
      <c r="I396" s="328">
        <v>157.5</v>
      </c>
      <c r="J396" s="329"/>
      <c r="K396" s="92"/>
    </row>
    <row r="397" spans="1:11" ht="20" x14ac:dyDescent="0.25">
      <c r="A397" s="326" t="s">
        <v>2994</v>
      </c>
      <c r="B397" s="326" t="s">
        <v>3684</v>
      </c>
      <c r="C397" s="326" t="s">
        <v>3685</v>
      </c>
      <c r="D397" s="327"/>
      <c r="E397" s="327">
        <v>45965</v>
      </c>
      <c r="F397" s="326" t="s">
        <v>3686</v>
      </c>
      <c r="G397" s="326">
        <v>42088691</v>
      </c>
      <c r="H397" s="326" t="s">
        <v>3687</v>
      </c>
      <c r="I397" s="328">
        <v>228</v>
      </c>
      <c r="J397" s="329">
        <v>1</v>
      </c>
      <c r="K397" s="92"/>
    </row>
    <row r="398" spans="1:11" ht="30" x14ac:dyDescent="0.25">
      <c r="A398" s="326"/>
      <c r="B398" s="326" t="s">
        <v>3684</v>
      </c>
      <c r="C398" s="326" t="s">
        <v>3688</v>
      </c>
      <c r="D398" s="327" t="s">
        <v>3689</v>
      </c>
      <c r="E398" s="327">
        <v>45965</v>
      </c>
      <c r="F398" s="326" t="s">
        <v>3001</v>
      </c>
      <c r="G398" s="326">
        <v>37874021</v>
      </c>
      <c r="H398" s="326" t="s">
        <v>3690</v>
      </c>
      <c r="I398" s="328">
        <v>228</v>
      </c>
      <c r="J398" s="329"/>
      <c r="K398" s="92"/>
    </row>
    <row r="399" spans="1:11" ht="20" x14ac:dyDescent="0.25">
      <c r="A399" s="326" t="s">
        <v>2994</v>
      </c>
      <c r="B399" s="326" t="s">
        <v>3691</v>
      </c>
      <c r="C399" s="326" t="s">
        <v>3692</v>
      </c>
      <c r="D399" s="327"/>
      <c r="E399" s="327">
        <v>45978</v>
      </c>
      <c r="F399" s="326" t="s">
        <v>3693</v>
      </c>
      <c r="G399" s="326">
        <v>36130036</v>
      </c>
      <c r="H399" s="326" t="s">
        <v>3694</v>
      </c>
      <c r="I399" s="328">
        <v>3382</v>
      </c>
      <c r="J399" s="329">
        <v>1</v>
      </c>
      <c r="K399" s="92"/>
    </row>
    <row r="400" spans="1:11" ht="20" x14ac:dyDescent="0.25">
      <c r="A400" s="326"/>
      <c r="B400" s="326" t="s">
        <v>3691</v>
      </c>
      <c r="C400" s="326" t="s">
        <v>3695</v>
      </c>
      <c r="D400" s="327" t="s">
        <v>3623</v>
      </c>
      <c r="E400" s="327">
        <v>45978</v>
      </c>
      <c r="F400" s="326" t="s">
        <v>3012</v>
      </c>
      <c r="G400" s="326">
        <v>46083740</v>
      </c>
      <c r="H400" s="326" t="s">
        <v>3696</v>
      </c>
      <c r="I400" s="328">
        <v>1600</v>
      </c>
      <c r="J400" s="329"/>
      <c r="K400" s="92"/>
    </row>
    <row r="401" spans="1:11" ht="20" x14ac:dyDescent="0.25">
      <c r="A401" s="326"/>
      <c r="B401" s="326" t="s">
        <v>3691</v>
      </c>
      <c r="C401" s="326" t="s">
        <v>3697</v>
      </c>
      <c r="D401" s="327" t="s">
        <v>3282</v>
      </c>
      <c r="E401" s="327">
        <v>45978</v>
      </c>
      <c r="F401" s="326" t="s">
        <v>3012</v>
      </c>
      <c r="G401" s="326">
        <v>50194046</v>
      </c>
      <c r="H401" s="326" t="s">
        <v>3626</v>
      </c>
      <c r="I401" s="328">
        <v>828.1</v>
      </c>
      <c r="J401" s="329"/>
      <c r="K401" s="92"/>
    </row>
    <row r="402" spans="1:11" ht="20" x14ac:dyDescent="0.25">
      <c r="A402" s="326"/>
      <c r="B402" s="326" t="s">
        <v>3691</v>
      </c>
      <c r="C402" s="326" t="s">
        <v>3698</v>
      </c>
      <c r="D402" s="327" t="s">
        <v>3141</v>
      </c>
      <c r="E402" s="327">
        <v>45978</v>
      </c>
      <c r="F402" s="326" t="s">
        <v>3012</v>
      </c>
      <c r="G402" s="326">
        <v>50194046</v>
      </c>
      <c r="H402" s="326" t="s">
        <v>3626</v>
      </c>
      <c r="I402" s="328">
        <v>250</v>
      </c>
      <c r="J402" s="329"/>
      <c r="K402" s="92"/>
    </row>
    <row r="403" spans="1:11" ht="20" x14ac:dyDescent="0.25">
      <c r="A403" s="326"/>
      <c r="B403" s="326" t="s">
        <v>3691</v>
      </c>
      <c r="C403" s="326" t="s">
        <v>3699</v>
      </c>
      <c r="D403" s="327" t="s">
        <v>3051</v>
      </c>
      <c r="E403" s="327">
        <v>45978</v>
      </c>
      <c r="F403" s="326" t="s">
        <v>3012</v>
      </c>
      <c r="G403" s="326">
        <v>36314471</v>
      </c>
      <c r="H403" s="326" t="s">
        <v>3700</v>
      </c>
      <c r="I403" s="328">
        <v>344.5</v>
      </c>
      <c r="J403" s="329"/>
      <c r="K403" s="92"/>
    </row>
    <row r="404" spans="1:11" ht="20" x14ac:dyDescent="0.25">
      <c r="A404" s="326"/>
      <c r="B404" s="326" t="s">
        <v>3691</v>
      </c>
      <c r="C404" s="326" t="s">
        <v>3701</v>
      </c>
      <c r="D404" s="327" t="s">
        <v>3021</v>
      </c>
      <c r="E404" s="327">
        <v>45978</v>
      </c>
      <c r="F404" s="326" t="s">
        <v>3048</v>
      </c>
      <c r="G404" s="326">
        <v>36314471</v>
      </c>
      <c r="H404" s="326" t="s">
        <v>3700</v>
      </c>
      <c r="I404" s="328">
        <v>359.4</v>
      </c>
      <c r="J404" s="329"/>
      <c r="K404" s="92"/>
    </row>
    <row r="405" spans="1:11" ht="20" x14ac:dyDescent="0.25">
      <c r="A405" s="326" t="s">
        <v>2994</v>
      </c>
      <c r="B405" s="326" t="s">
        <v>3702</v>
      </c>
      <c r="C405" s="326" t="s">
        <v>3703</v>
      </c>
      <c r="D405" s="327"/>
      <c r="E405" s="327">
        <v>45994</v>
      </c>
      <c r="F405" s="326" t="s">
        <v>3704</v>
      </c>
      <c r="G405" s="326">
        <v>14223953</v>
      </c>
      <c r="H405" s="326" t="s">
        <v>3705</v>
      </c>
      <c r="I405" s="328">
        <v>342</v>
      </c>
      <c r="J405" s="329">
        <v>1</v>
      </c>
      <c r="K405" s="92"/>
    </row>
    <row r="406" spans="1:11" ht="20" x14ac:dyDescent="0.25">
      <c r="A406" s="326"/>
      <c r="B406" s="326" t="s">
        <v>3702</v>
      </c>
      <c r="C406" s="326">
        <v>2500269042</v>
      </c>
      <c r="D406" s="327" t="s">
        <v>3706</v>
      </c>
      <c r="E406" s="327">
        <v>45994</v>
      </c>
      <c r="F406" s="326" t="s">
        <v>3048</v>
      </c>
      <c r="G406" s="326">
        <v>47056827</v>
      </c>
      <c r="H406" s="326" t="s">
        <v>3600</v>
      </c>
      <c r="I406" s="328">
        <v>342</v>
      </c>
      <c r="J406" s="329"/>
      <c r="K406" s="92"/>
    </row>
    <row r="407" spans="1:11" ht="20" x14ac:dyDescent="0.25">
      <c r="A407" s="326" t="s">
        <v>2994</v>
      </c>
      <c r="B407" s="326" t="s">
        <v>3707</v>
      </c>
      <c r="C407" s="326" t="s">
        <v>3708</v>
      </c>
      <c r="D407" s="327"/>
      <c r="E407" s="327">
        <v>45965</v>
      </c>
      <c r="F407" s="326" t="s">
        <v>3709</v>
      </c>
      <c r="G407" s="326" t="s">
        <v>3710</v>
      </c>
      <c r="H407" s="326" t="s">
        <v>3711</v>
      </c>
      <c r="I407" s="328">
        <v>4408</v>
      </c>
      <c r="J407" s="329">
        <v>1</v>
      </c>
      <c r="K407" s="92"/>
    </row>
    <row r="408" spans="1:11" ht="30" x14ac:dyDescent="0.25">
      <c r="A408" s="326"/>
      <c r="B408" s="326" t="s">
        <v>3707</v>
      </c>
      <c r="C408" s="326">
        <v>2510825</v>
      </c>
      <c r="D408" s="327" t="s">
        <v>3712</v>
      </c>
      <c r="E408" s="327">
        <v>45965</v>
      </c>
      <c r="F408" s="326" t="s">
        <v>3001</v>
      </c>
      <c r="G408" s="326">
        <v>31371485</v>
      </c>
      <c r="H408" s="326" t="s">
        <v>3713</v>
      </c>
      <c r="I408" s="328">
        <v>1960</v>
      </c>
      <c r="J408" s="329"/>
      <c r="K408" s="92"/>
    </row>
    <row r="409" spans="1:11" ht="30" x14ac:dyDescent="0.25">
      <c r="A409" s="326"/>
      <c r="B409" s="326" t="s">
        <v>3707</v>
      </c>
      <c r="C409" s="326">
        <v>2510725</v>
      </c>
      <c r="D409" s="327" t="s">
        <v>3714</v>
      </c>
      <c r="E409" s="327">
        <v>45965</v>
      </c>
      <c r="F409" s="326" t="s">
        <v>3001</v>
      </c>
      <c r="G409" s="326">
        <v>31371485</v>
      </c>
      <c r="H409" s="326" t="s">
        <v>3713</v>
      </c>
      <c r="I409" s="328">
        <v>1960</v>
      </c>
      <c r="J409" s="329"/>
      <c r="K409" s="92"/>
    </row>
    <row r="410" spans="1:11" ht="30" x14ac:dyDescent="0.25">
      <c r="A410" s="326"/>
      <c r="B410" s="326" t="s">
        <v>3707</v>
      </c>
      <c r="C410" s="326">
        <v>2510925</v>
      </c>
      <c r="D410" s="327" t="s">
        <v>3715</v>
      </c>
      <c r="E410" s="327">
        <v>45965</v>
      </c>
      <c r="F410" s="326" t="s">
        <v>3001</v>
      </c>
      <c r="G410" s="326">
        <v>31371485</v>
      </c>
      <c r="H410" s="326" t="s">
        <v>3713</v>
      </c>
      <c r="I410" s="328">
        <v>488</v>
      </c>
      <c r="J410" s="329"/>
      <c r="K410" s="92"/>
    </row>
    <row r="411" spans="1:11" ht="20" x14ac:dyDescent="0.25">
      <c r="A411" s="326" t="s">
        <v>2994</v>
      </c>
      <c r="B411" s="326" t="s">
        <v>3716</v>
      </c>
      <c r="C411" s="326" t="s">
        <v>3717</v>
      </c>
      <c r="D411" s="327"/>
      <c r="E411" s="327">
        <v>45965</v>
      </c>
      <c r="F411" s="326" t="s">
        <v>3718</v>
      </c>
      <c r="G411" s="326">
        <v>34004416</v>
      </c>
      <c r="H411" s="326" t="s">
        <v>3719</v>
      </c>
      <c r="I411" s="328">
        <v>874</v>
      </c>
      <c r="J411" s="329">
        <v>1</v>
      </c>
      <c r="K411" s="92"/>
    </row>
    <row r="412" spans="1:11" ht="20" x14ac:dyDescent="0.25">
      <c r="A412" s="326"/>
      <c r="B412" s="326" t="s">
        <v>3716</v>
      </c>
      <c r="C412" s="326">
        <v>1152025</v>
      </c>
      <c r="D412" s="327" t="s">
        <v>3170</v>
      </c>
      <c r="E412" s="327">
        <v>45965</v>
      </c>
      <c r="F412" s="326" t="s">
        <v>3012</v>
      </c>
      <c r="G412" s="326">
        <v>47198036</v>
      </c>
      <c r="H412" s="326" t="s">
        <v>3720</v>
      </c>
      <c r="I412" s="328">
        <v>874</v>
      </c>
      <c r="J412" s="329"/>
      <c r="K412" s="92"/>
    </row>
    <row r="413" spans="1:11" ht="20" x14ac:dyDescent="0.25">
      <c r="A413" s="326" t="s">
        <v>2994</v>
      </c>
      <c r="B413" s="326" t="s">
        <v>3721</v>
      </c>
      <c r="C413" s="326" t="s">
        <v>3722</v>
      </c>
      <c r="D413" s="327"/>
      <c r="E413" s="327">
        <v>45994</v>
      </c>
      <c r="F413" s="326" t="s">
        <v>3723</v>
      </c>
      <c r="G413" s="326">
        <v>17642639</v>
      </c>
      <c r="H413" s="326" t="s">
        <v>3724</v>
      </c>
      <c r="I413" s="328">
        <v>380</v>
      </c>
      <c r="J413" s="329">
        <v>1</v>
      </c>
      <c r="K413" s="92"/>
    </row>
    <row r="414" spans="1:11" ht="20" x14ac:dyDescent="0.25">
      <c r="A414" s="326"/>
      <c r="B414" s="326" t="s">
        <v>3721</v>
      </c>
      <c r="C414" s="326">
        <v>20250069</v>
      </c>
      <c r="D414" s="327" t="s">
        <v>3725</v>
      </c>
      <c r="E414" s="327">
        <v>45994</v>
      </c>
      <c r="F414" s="326" t="s">
        <v>3012</v>
      </c>
      <c r="G414" s="326">
        <v>55103782</v>
      </c>
      <c r="H414" s="326" t="s">
        <v>3726</v>
      </c>
      <c r="I414" s="328">
        <v>380</v>
      </c>
      <c r="J414" s="329"/>
      <c r="K414" s="92"/>
    </row>
    <row r="415" spans="1:11" ht="20" x14ac:dyDescent="0.25">
      <c r="A415" s="326" t="s">
        <v>2994</v>
      </c>
      <c r="B415" s="326" t="s">
        <v>3727</v>
      </c>
      <c r="C415" s="326" t="s">
        <v>3728</v>
      </c>
      <c r="D415" s="327"/>
      <c r="E415" s="327">
        <v>45965</v>
      </c>
      <c r="F415" s="326" t="s">
        <v>3729</v>
      </c>
      <c r="G415" s="326">
        <v>17076579</v>
      </c>
      <c r="H415" s="326" t="s">
        <v>3730</v>
      </c>
      <c r="I415" s="328">
        <v>798</v>
      </c>
      <c r="J415" s="329">
        <v>1</v>
      </c>
      <c r="K415" s="92"/>
    </row>
    <row r="416" spans="1:11" ht="20" x14ac:dyDescent="0.25">
      <c r="A416" s="326"/>
      <c r="B416" s="326" t="s">
        <v>3727</v>
      </c>
      <c r="C416" s="326">
        <v>11809</v>
      </c>
      <c r="D416" s="327" t="s">
        <v>3689</v>
      </c>
      <c r="E416" s="327">
        <v>45965</v>
      </c>
      <c r="F416" s="326" t="s">
        <v>3171</v>
      </c>
      <c r="G416" s="326">
        <v>36475891</v>
      </c>
      <c r="H416" s="326" t="s">
        <v>3731</v>
      </c>
      <c r="I416" s="328">
        <v>25.2</v>
      </c>
      <c r="J416" s="329"/>
      <c r="K416" s="92"/>
    </row>
    <row r="417" spans="1:11" ht="20" x14ac:dyDescent="0.25">
      <c r="A417" s="326"/>
      <c r="B417" s="326" t="s">
        <v>3727</v>
      </c>
      <c r="C417" s="326">
        <v>99214</v>
      </c>
      <c r="D417" s="327" t="s">
        <v>3167</v>
      </c>
      <c r="E417" s="327">
        <v>45965</v>
      </c>
      <c r="F417" s="326" t="s">
        <v>3048</v>
      </c>
      <c r="G417" s="326">
        <v>36314471</v>
      </c>
      <c r="H417" s="326" t="s">
        <v>3732</v>
      </c>
      <c r="I417" s="328">
        <v>772.8</v>
      </c>
      <c r="J417" s="329"/>
      <c r="K417" s="92"/>
    </row>
    <row r="418" spans="1:11" ht="20" x14ac:dyDescent="0.25">
      <c r="A418" s="326" t="s">
        <v>2994</v>
      </c>
      <c r="B418" s="326" t="s">
        <v>3733</v>
      </c>
      <c r="C418" s="326" t="s">
        <v>3734</v>
      </c>
      <c r="D418" s="327"/>
      <c r="E418" s="327">
        <v>46002</v>
      </c>
      <c r="F418" s="326" t="s">
        <v>3735</v>
      </c>
      <c r="G418" s="326">
        <v>53909674</v>
      </c>
      <c r="H418" s="326" t="s">
        <v>3736</v>
      </c>
      <c r="I418" s="328">
        <v>151.80000000000001</v>
      </c>
      <c r="J418" s="329">
        <v>1</v>
      </c>
      <c r="K418" s="92"/>
    </row>
    <row r="419" spans="1:11" ht="20" x14ac:dyDescent="0.25">
      <c r="A419" s="326"/>
      <c r="B419" s="326" t="s">
        <v>3733</v>
      </c>
      <c r="C419" s="326" t="s">
        <v>3737</v>
      </c>
      <c r="D419" s="327" t="s">
        <v>3738</v>
      </c>
      <c r="E419" s="327">
        <v>46002</v>
      </c>
      <c r="F419" s="326" t="s">
        <v>3005</v>
      </c>
      <c r="G419" s="326">
        <v>44156979</v>
      </c>
      <c r="H419" s="326" t="s">
        <v>3739</v>
      </c>
      <c r="I419" s="328">
        <v>151.80000000000001</v>
      </c>
      <c r="J419" s="329"/>
      <c r="K419" s="92"/>
    </row>
    <row r="420" spans="1:11" ht="20" x14ac:dyDescent="0.25">
      <c r="A420" s="326" t="s">
        <v>2994</v>
      </c>
      <c r="B420" s="326" t="s">
        <v>3740</v>
      </c>
      <c r="C420" s="326" t="s">
        <v>3741</v>
      </c>
      <c r="D420" s="327"/>
      <c r="E420" s="327">
        <v>45980</v>
      </c>
      <c r="F420" s="326" t="s">
        <v>3742</v>
      </c>
      <c r="G420" s="326">
        <v>42337003</v>
      </c>
      <c r="H420" s="326" t="s">
        <v>3743</v>
      </c>
      <c r="I420" s="328">
        <v>722</v>
      </c>
      <c r="J420" s="329">
        <v>1</v>
      </c>
      <c r="K420" s="92"/>
    </row>
    <row r="421" spans="1:11" ht="30" x14ac:dyDescent="0.25">
      <c r="A421" s="326"/>
      <c r="B421" s="326" t="s">
        <v>3740</v>
      </c>
      <c r="C421" s="326">
        <v>92025</v>
      </c>
      <c r="D421" s="327" t="s">
        <v>3744</v>
      </c>
      <c r="E421" s="327">
        <v>46002</v>
      </c>
      <c r="F421" s="326" t="s">
        <v>3001</v>
      </c>
      <c r="G421" s="326">
        <v>37861352</v>
      </c>
      <c r="H421" s="326" t="s">
        <v>3745</v>
      </c>
      <c r="I421" s="328">
        <v>722</v>
      </c>
      <c r="J421" s="329"/>
      <c r="K421" s="92"/>
    </row>
    <row r="422" spans="1:11" ht="12.5" x14ac:dyDescent="0.25">
      <c r="A422" s="14" t="s">
        <v>2994</v>
      </c>
      <c r="B422" s="14" t="s">
        <v>3746</v>
      </c>
      <c r="C422" s="14" t="s">
        <v>3747</v>
      </c>
      <c r="D422" s="16">
        <v>45873</v>
      </c>
      <c r="E422" s="16"/>
      <c r="F422" s="14" t="s">
        <v>3748</v>
      </c>
      <c r="G422" s="14" t="s">
        <v>3749</v>
      </c>
      <c r="H422" s="14" t="s">
        <v>3750</v>
      </c>
      <c r="I422" s="15">
        <v>90</v>
      </c>
      <c r="J422" s="77">
        <v>4</v>
      </c>
      <c r="K422" s="92"/>
    </row>
    <row r="423" spans="1:11" ht="20" x14ac:dyDescent="0.25">
      <c r="A423" s="14" t="s">
        <v>2994</v>
      </c>
      <c r="B423" s="14" t="s">
        <v>3751</v>
      </c>
      <c r="C423" s="14" t="s">
        <v>3752</v>
      </c>
      <c r="D423" s="16">
        <v>45846</v>
      </c>
      <c r="E423" s="16"/>
      <c r="F423" s="14" t="s">
        <v>3753</v>
      </c>
      <c r="G423" s="14" t="s">
        <v>3754</v>
      </c>
      <c r="H423" s="14" t="s">
        <v>3755</v>
      </c>
      <c r="I423" s="15">
        <v>412</v>
      </c>
      <c r="J423" s="77">
        <v>4</v>
      </c>
      <c r="K423" s="92"/>
    </row>
    <row r="424" spans="1:11" ht="12.5" x14ac:dyDescent="0.25">
      <c r="A424" s="14" t="s">
        <v>2994</v>
      </c>
      <c r="B424" s="14" t="s">
        <v>3756</v>
      </c>
      <c r="C424" s="14" t="s">
        <v>3757</v>
      </c>
      <c r="D424" s="16">
        <v>45939</v>
      </c>
      <c r="E424" s="16"/>
      <c r="F424" s="14" t="s">
        <v>3758</v>
      </c>
      <c r="G424" s="14" t="s">
        <v>3754</v>
      </c>
      <c r="H424" s="14" t="s">
        <v>3755</v>
      </c>
      <c r="I424" s="15">
        <v>50</v>
      </c>
      <c r="J424" s="77">
        <v>4</v>
      </c>
      <c r="K424" s="92"/>
    </row>
    <row r="425" spans="1:11" ht="12.5" x14ac:dyDescent="0.25">
      <c r="A425" s="14" t="s">
        <v>2994</v>
      </c>
      <c r="B425" s="14" t="s">
        <v>3759</v>
      </c>
      <c r="C425" s="14" t="s">
        <v>3760</v>
      </c>
      <c r="D425" s="16">
        <v>45894</v>
      </c>
      <c r="E425" s="16"/>
      <c r="F425" s="14" t="s">
        <v>3761</v>
      </c>
      <c r="G425" s="14" t="s">
        <v>3762</v>
      </c>
      <c r="H425" s="14" t="s">
        <v>3763</v>
      </c>
      <c r="I425" s="15">
        <v>61.9</v>
      </c>
      <c r="J425" s="77">
        <v>4</v>
      </c>
      <c r="K425" s="92"/>
    </row>
    <row r="426" spans="1:11" ht="12.5" x14ac:dyDescent="0.25">
      <c r="A426" s="14" t="s">
        <v>2994</v>
      </c>
      <c r="B426" s="14" t="s">
        <v>3764</v>
      </c>
      <c r="C426" s="14" t="s">
        <v>3765</v>
      </c>
      <c r="D426" s="16">
        <v>45894</v>
      </c>
      <c r="E426" s="16"/>
      <c r="F426" s="14" t="s">
        <v>3766</v>
      </c>
      <c r="G426" s="14" t="s">
        <v>3767</v>
      </c>
      <c r="H426" s="14" t="s">
        <v>3768</v>
      </c>
      <c r="I426" s="15">
        <v>194.68</v>
      </c>
      <c r="J426" s="77">
        <v>4</v>
      </c>
      <c r="K426" s="92"/>
    </row>
    <row r="427" spans="1:11" ht="12.5" x14ac:dyDescent="0.25">
      <c r="A427" s="14" t="s">
        <v>2994</v>
      </c>
      <c r="B427" s="14" t="s">
        <v>3769</v>
      </c>
      <c r="C427" s="14" t="s">
        <v>3770</v>
      </c>
      <c r="D427" s="16">
        <v>45841</v>
      </c>
      <c r="E427" s="16"/>
      <c r="F427" s="14" t="s">
        <v>3771</v>
      </c>
      <c r="G427" s="14" t="s">
        <v>3772</v>
      </c>
      <c r="H427" s="14" t="s">
        <v>3773</v>
      </c>
      <c r="I427" s="15">
        <v>65.010000000000005</v>
      </c>
      <c r="J427" s="77">
        <v>4</v>
      </c>
      <c r="K427" s="92"/>
    </row>
    <row r="428" spans="1:11" ht="12.5" x14ac:dyDescent="0.25">
      <c r="A428" s="14" t="s">
        <v>2994</v>
      </c>
      <c r="B428" s="14" t="s">
        <v>3774</v>
      </c>
      <c r="C428" s="14" t="s">
        <v>3770</v>
      </c>
      <c r="D428" s="16">
        <v>45867</v>
      </c>
      <c r="E428" s="16"/>
      <c r="F428" s="14" t="s">
        <v>3775</v>
      </c>
      <c r="G428" s="14" t="s">
        <v>3776</v>
      </c>
      <c r="H428" s="14" t="s">
        <v>3777</v>
      </c>
      <c r="I428" s="15">
        <v>66</v>
      </c>
      <c r="J428" s="77">
        <v>4</v>
      </c>
      <c r="K428" s="92"/>
    </row>
    <row r="429" spans="1:11" ht="12.5" x14ac:dyDescent="0.25">
      <c r="A429" s="14" t="s">
        <v>2994</v>
      </c>
      <c r="B429" s="14" t="s">
        <v>3778</v>
      </c>
      <c r="C429" s="14" t="s">
        <v>3779</v>
      </c>
      <c r="D429" s="16">
        <v>45905</v>
      </c>
      <c r="E429" s="16"/>
      <c r="F429" s="14" t="s">
        <v>3780</v>
      </c>
      <c r="G429" s="14" t="s">
        <v>3754</v>
      </c>
      <c r="H429" s="14" t="s">
        <v>3755</v>
      </c>
      <c r="I429" s="15">
        <v>33</v>
      </c>
      <c r="J429" s="77">
        <v>4</v>
      </c>
      <c r="K429" s="92"/>
    </row>
    <row r="430" spans="1:11" ht="12.5" x14ac:dyDescent="0.25">
      <c r="A430" s="14" t="s">
        <v>2994</v>
      </c>
      <c r="B430" s="14" t="s">
        <v>3781</v>
      </c>
      <c r="C430" s="14" t="s">
        <v>3770</v>
      </c>
      <c r="D430" s="16">
        <v>45917</v>
      </c>
      <c r="E430" s="16"/>
      <c r="F430" s="14" t="s">
        <v>3782</v>
      </c>
      <c r="G430" s="14" t="s">
        <v>3772</v>
      </c>
      <c r="H430" s="14" t="s">
        <v>3773</v>
      </c>
      <c r="I430" s="15">
        <v>87.33</v>
      </c>
      <c r="J430" s="77">
        <v>4</v>
      </c>
      <c r="K430" s="92"/>
    </row>
    <row r="431" spans="1:11" ht="12.5" x14ac:dyDescent="0.25">
      <c r="A431" s="14" t="s">
        <v>2994</v>
      </c>
      <c r="B431" s="14" t="s">
        <v>3783</v>
      </c>
      <c r="C431" s="14" t="s">
        <v>3770</v>
      </c>
      <c r="D431" s="16">
        <v>45890</v>
      </c>
      <c r="E431" s="16"/>
      <c r="F431" s="14" t="s">
        <v>3784</v>
      </c>
      <c r="G431" s="14" t="s">
        <v>3772</v>
      </c>
      <c r="H431" s="14" t="s">
        <v>3773</v>
      </c>
      <c r="I431" s="15">
        <v>65</v>
      </c>
      <c r="J431" s="77">
        <v>4</v>
      </c>
      <c r="K431" s="92"/>
    </row>
    <row r="432" spans="1:11" ht="20" x14ac:dyDescent="0.25">
      <c r="A432" s="14" t="s">
        <v>2994</v>
      </c>
      <c r="B432" s="14">
        <v>25190030</v>
      </c>
      <c r="C432" s="14" t="s">
        <v>3785</v>
      </c>
      <c r="D432" s="16">
        <v>45933</v>
      </c>
      <c r="E432" s="16"/>
      <c r="F432" s="14" t="s">
        <v>3786</v>
      </c>
      <c r="G432" s="14"/>
      <c r="H432" s="14" t="s">
        <v>3787</v>
      </c>
      <c r="I432" s="15">
        <v>208.75</v>
      </c>
      <c r="J432" s="77">
        <v>4</v>
      </c>
      <c r="K432" s="92"/>
    </row>
    <row r="433" spans="1:11" ht="12.5" x14ac:dyDescent="0.25">
      <c r="A433" s="14" t="s">
        <v>2994</v>
      </c>
      <c r="B433" s="14" t="s">
        <v>3788</v>
      </c>
      <c r="C433" s="14" t="s">
        <v>3789</v>
      </c>
      <c r="D433" s="16">
        <v>45943</v>
      </c>
      <c r="E433" s="16"/>
      <c r="F433" s="14" t="s">
        <v>3790</v>
      </c>
      <c r="G433" s="14" t="s">
        <v>3791</v>
      </c>
      <c r="H433" s="14" t="s">
        <v>3792</v>
      </c>
      <c r="I433" s="15">
        <v>223.76</v>
      </c>
      <c r="J433" s="77">
        <v>4</v>
      </c>
      <c r="K433" s="92"/>
    </row>
    <row r="434" spans="1:11" ht="12.5" x14ac:dyDescent="0.25">
      <c r="A434" s="14" t="s">
        <v>2994</v>
      </c>
      <c r="B434" s="14" t="s">
        <v>3793</v>
      </c>
      <c r="C434" s="14" t="s">
        <v>3770</v>
      </c>
      <c r="D434" s="16">
        <v>45912</v>
      </c>
      <c r="E434" s="16"/>
      <c r="F434" s="14" t="s">
        <v>3794</v>
      </c>
      <c r="G434" s="14" t="s">
        <v>3772</v>
      </c>
      <c r="H434" s="14" t="s">
        <v>3773</v>
      </c>
      <c r="I434" s="15">
        <v>67</v>
      </c>
      <c r="J434" s="77">
        <v>4</v>
      </c>
      <c r="K434" s="92"/>
    </row>
    <row r="435" spans="1:11" ht="12.5" x14ac:dyDescent="0.25">
      <c r="A435" s="14" t="s">
        <v>2994</v>
      </c>
      <c r="B435" s="14" t="s">
        <v>3795</v>
      </c>
      <c r="C435" s="14" t="s">
        <v>3770</v>
      </c>
      <c r="D435" s="16">
        <v>45938</v>
      </c>
      <c r="E435" s="16"/>
      <c r="F435" s="14" t="s">
        <v>3796</v>
      </c>
      <c r="G435" s="14" t="s">
        <v>3797</v>
      </c>
      <c r="H435" s="14" t="s">
        <v>3798</v>
      </c>
      <c r="I435" s="15">
        <v>100</v>
      </c>
      <c r="J435" s="77">
        <v>4</v>
      </c>
      <c r="K435" s="92"/>
    </row>
    <row r="436" spans="1:11" ht="12.5" x14ac:dyDescent="0.25">
      <c r="A436" s="14" t="s">
        <v>2994</v>
      </c>
      <c r="B436" s="14" t="s">
        <v>3799</v>
      </c>
      <c r="C436" s="14" t="s">
        <v>3770</v>
      </c>
      <c r="D436" s="16">
        <v>45940</v>
      </c>
      <c r="E436" s="16"/>
      <c r="F436" s="14" t="s">
        <v>3800</v>
      </c>
      <c r="G436" s="14" t="s">
        <v>3772</v>
      </c>
      <c r="H436" s="14" t="s">
        <v>3773</v>
      </c>
      <c r="I436" s="15">
        <v>70.010000000000005</v>
      </c>
      <c r="J436" s="77">
        <v>4</v>
      </c>
      <c r="K436" s="92"/>
    </row>
    <row r="437" spans="1:11" ht="12.5" x14ac:dyDescent="0.25">
      <c r="A437" s="14" t="s">
        <v>2994</v>
      </c>
      <c r="B437" s="14" t="s">
        <v>3801</v>
      </c>
      <c r="C437" s="14" t="s">
        <v>3770</v>
      </c>
      <c r="D437" s="16">
        <v>45961</v>
      </c>
      <c r="E437" s="16"/>
      <c r="F437" s="14" t="s">
        <v>3802</v>
      </c>
      <c r="G437" s="14" t="s">
        <v>3772</v>
      </c>
      <c r="H437" s="14" t="s">
        <v>3773</v>
      </c>
      <c r="I437" s="15">
        <v>67.010000000000005</v>
      </c>
      <c r="J437" s="77">
        <v>4</v>
      </c>
      <c r="K437" s="92"/>
    </row>
    <row r="438" spans="1:11" ht="12.5" x14ac:dyDescent="0.25">
      <c r="A438" s="14" t="s">
        <v>2994</v>
      </c>
      <c r="B438" s="14" t="s">
        <v>3803</v>
      </c>
      <c r="C438" s="14" t="s">
        <v>3770</v>
      </c>
      <c r="D438" s="16">
        <v>45967</v>
      </c>
      <c r="E438" s="16"/>
      <c r="F438" s="14" t="s">
        <v>3804</v>
      </c>
      <c r="G438" s="14" t="s">
        <v>3805</v>
      </c>
      <c r="H438" s="14" t="s">
        <v>3806</v>
      </c>
      <c r="I438" s="15">
        <v>102.85</v>
      </c>
      <c r="J438" s="77">
        <v>4</v>
      </c>
      <c r="K438" s="92"/>
    </row>
    <row r="439" spans="1:11" ht="12.5" x14ac:dyDescent="0.25">
      <c r="A439" s="14" t="s">
        <v>2994</v>
      </c>
      <c r="B439" s="14" t="s">
        <v>3807</v>
      </c>
      <c r="C439" s="14" t="s">
        <v>3770</v>
      </c>
      <c r="D439" s="16">
        <v>45985</v>
      </c>
      <c r="E439" s="16"/>
      <c r="F439" s="14" t="s">
        <v>3808</v>
      </c>
      <c r="G439" s="14" t="s">
        <v>3776</v>
      </c>
      <c r="H439" s="14" t="s">
        <v>3777</v>
      </c>
      <c r="I439" s="15">
        <v>70</v>
      </c>
      <c r="J439" s="77">
        <v>4</v>
      </c>
      <c r="K439" s="92"/>
    </row>
    <row r="440" spans="1:11" ht="12.5" x14ac:dyDescent="0.25">
      <c r="A440" s="14" t="s">
        <v>2994</v>
      </c>
      <c r="B440" s="14" t="s">
        <v>3809</v>
      </c>
      <c r="C440" s="14" t="s">
        <v>3770</v>
      </c>
      <c r="D440" s="16">
        <v>45986</v>
      </c>
      <c r="E440" s="16"/>
      <c r="F440" s="14" t="s">
        <v>3810</v>
      </c>
      <c r="G440" s="14" t="s">
        <v>3805</v>
      </c>
      <c r="H440" s="14" t="s">
        <v>3806</v>
      </c>
      <c r="I440" s="15">
        <v>31.6</v>
      </c>
      <c r="J440" s="77">
        <v>4</v>
      </c>
      <c r="K440" s="92"/>
    </row>
    <row r="441" spans="1:11" ht="12.5" x14ac:dyDescent="0.25">
      <c r="A441" s="14" t="s">
        <v>2994</v>
      </c>
      <c r="B441" s="14" t="s">
        <v>3811</v>
      </c>
      <c r="C441" s="14" t="s">
        <v>3812</v>
      </c>
      <c r="D441" s="16">
        <v>45993</v>
      </c>
      <c r="E441" s="16"/>
      <c r="F441" s="14" t="s">
        <v>3813</v>
      </c>
      <c r="G441" s="14" t="s">
        <v>3754</v>
      </c>
      <c r="H441" s="14" t="s">
        <v>3755</v>
      </c>
      <c r="I441" s="15">
        <v>220</v>
      </c>
      <c r="J441" s="77">
        <v>4</v>
      </c>
      <c r="K441" s="92"/>
    </row>
    <row r="442" spans="1:11" ht="12.5" x14ac:dyDescent="0.25">
      <c r="A442" s="14" t="s">
        <v>2994</v>
      </c>
      <c r="B442" s="14" t="s">
        <v>3814</v>
      </c>
      <c r="C442" s="14" t="s">
        <v>3815</v>
      </c>
      <c r="D442" s="16">
        <v>45993</v>
      </c>
      <c r="E442" s="16"/>
      <c r="F442" s="14" t="s">
        <v>3816</v>
      </c>
      <c r="G442" s="14" t="s">
        <v>3817</v>
      </c>
      <c r="H442" s="14" t="s">
        <v>3818</v>
      </c>
      <c r="I442" s="15">
        <v>74.28</v>
      </c>
      <c r="J442" s="77">
        <v>4</v>
      </c>
      <c r="K442" s="92"/>
    </row>
    <row r="443" spans="1:11" ht="12.5" x14ac:dyDescent="0.25">
      <c r="A443" s="14" t="s">
        <v>2994</v>
      </c>
      <c r="B443" s="14" t="s">
        <v>3819</v>
      </c>
      <c r="C443" s="14" t="s">
        <v>3815</v>
      </c>
      <c r="D443" s="16">
        <v>45993</v>
      </c>
      <c r="E443" s="16"/>
      <c r="F443" s="14" t="s">
        <v>3820</v>
      </c>
      <c r="G443" s="14" t="s">
        <v>3817</v>
      </c>
      <c r="H443" s="14" t="s">
        <v>3818</v>
      </c>
      <c r="I443" s="15">
        <v>58.86</v>
      </c>
      <c r="J443" s="77">
        <v>4</v>
      </c>
      <c r="K443" s="92"/>
    </row>
    <row r="444" spans="1:11" ht="20" x14ac:dyDescent="0.25">
      <c r="A444" s="14" t="s">
        <v>2994</v>
      </c>
      <c r="B444" s="14">
        <v>25190040</v>
      </c>
      <c r="C444" s="14" t="s">
        <v>3821</v>
      </c>
      <c r="D444" s="16">
        <v>46008</v>
      </c>
      <c r="E444" s="16"/>
      <c r="F444" s="14" t="s">
        <v>3822</v>
      </c>
      <c r="G444" s="14"/>
      <c r="H444" s="14" t="s">
        <v>3787</v>
      </c>
      <c r="I444" s="15">
        <v>208.75</v>
      </c>
      <c r="J444" s="77">
        <v>4</v>
      </c>
      <c r="K444" s="92"/>
    </row>
    <row r="445" spans="1:11" ht="12.5" x14ac:dyDescent="0.25">
      <c r="A445" s="14" t="s">
        <v>2994</v>
      </c>
      <c r="B445" s="14" t="s">
        <v>3823</v>
      </c>
      <c r="C445" s="14" t="s">
        <v>3824</v>
      </c>
      <c r="D445" s="16">
        <v>45995</v>
      </c>
      <c r="E445" s="16"/>
      <c r="F445" s="14" t="s">
        <v>3825</v>
      </c>
      <c r="G445" s="14" t="s">
        <v>3826</v>
      </c>
      <c r="H445" s="14" t="s">
        <v>3827</v>
      </c>
      <c r="I445" s="15">
        <v>260.27999999999997</v>
      </c>
      <c r="J445" s="77">
        <v>4</v>
      </c>
      <c r="K445" s="92"/>
    </row>
    <row r="446" spans="1:11" ht="12.5" x14ac:dyDescent="0.25">
      <c r="A446" s="14" t="s">
        <v>2994</v>
      </c>
      <c r="B446" s="14" t="s">
        <v>3828</v>
      </c>
      <c r="C446" s="14" t="s">
        <v>3829</v>
      </c>
      <c r="D446" s="16">
        <v>45995</v>
      </c>
      <c r="E446" s="16"/>
      <c r="F446" s="14" t="s">
        <v>3830</v>
      </c>
      <c r="G446" s="14" t="s">
        <v>3831</v>
      </c>
      <c r="H446" s="14" t="s">
        <v>3832</v>
      </c>
      <c r="I446" s="15">
        <v>348.99</v>
      </c>
      <c r="J446" s="77">
        <v>4</v>
      </c>
      <c r="K446" s="92"/>
    </row>
    <row r="447" spans="1:11" ht="20" x14ac:dyDescent="0.25">
      <c r="A447" s="14" t="s">
        <v>2994</v>
      </c>
      <c r="B447" s="14">
        <v>2519598</v>
      </c>
      <c r="C447" s="14" t="s">
        <v>3833</v>
      </c>
      <c r="D447" s="16">
        <v>46055</v>
      </c>
      <c r="E447" s="16"/>
      <c r="F447" s="14" t="s">
        <v>3834</v>
      </c>
      <c r="G447" s="14"/>
      <c r="H447" s="14" t="s">
        <v>3787</v>
      </c>
      <c r="I447" s="15">
        <v>951.25</v>
      </c>
      <c r="J447" s="77">
        <v>4</v>
      </c>
      <c r="K447" s="92"/>
    </row>
    <row r="448" spans="1:11" ht="140" x14ac:dyDescent="0.25">
      <c r="A448" s="14" t="s">
        <v>2994</v>
      </c>
      <c r="B448" s="14"/>
      <c r="C448" s="14"/>
      <c r="D448" s="16"/>
      <c r="E448" s="16"/>
      <c r="F448" s="14" t="s">
        <v>3835</v>
      </c>
      <c r="G448" s="14"/>
      <c r="H448" s="14"/>
      <c r="I448" s="15"/>
      <c r="J448" s="77"/>
      <c r="K448" s="92"/>
    </row>
    <row r="449" spans="1:11" ht="40" x14ac:dyDescent="0.25">
      <c r="A449" s="14" t="s">
        <v>2994</v>
      </c>
      <c r="B449" s="14" t="s">
        <v>3836</v>
      </c>
      <c r="C449" s="14" t="s">
        <v>3837</v>
      </c>
      <c r="D449" s="16"/>
      <c r="E449" s="16">
        <v>45943</v>
      </c>
      <c r="F449" s="14" t="s">
        <v>3838</v>
      </c>
      <c r="G449" s="14"/>
      <c r="H449" s="14" t="s">
        <v>3839</v>
      </c>
      <c r="I449" s="15">
        <v>178.08</v>
      </c>
      <c r="J449" s="77">
        <v>3</v>
      </c>
      <c r="K449" s="92"/>
    </row>
    <row r="450" spans="1:11" ht="30" x14ac:dyDescent="0.25">
      <c r="A450" s="14" t="s">
        <v>2994</v>
      </c>
      <c r="B450" s="14" t="s">
        <v>3840</v>
      </c>
      <c r="C450" s="14" t="s">
        <v>3841</v>
      </c>
      <c r="D450" s="16">
        <v>45943</v>
      </c>
      <c r="E450" s="16"/>
      <c r="F450" s="14" t="s">
        <v>3842</v>
      </c>
      <c r="G450" s="14" t="s">
        <v>3843</v>
      </c>
      <c r="H450" s="14" t="s">
        <v>3844</v>
      </c>
      <c r="I450" s="15">
        <v>410</v>
      </c>
      <c r="J450" s="77">
        <v>3</v>
      </c>
      <c r="K450" s="92"/>
    </row>
    <row r="451" spans="1:11" ht="130" x14ac:dyDescent="0.25">
      <c r="A451" s="14" t="s">
        <v>2994</v>
      </c>
      <c r="B451" s="14"/>
      <c r="C451" s="14"/>
      <c r="D451" s="16"/>
      <c r="E451" s="16"/>
      <c r="F451" s="14" t="s">
        <v>3845</v>
      </c>
      <c r="G451" s="14"/>
      <c r="H451" s="14"/>
      <c r="I451" s="15"/>
      <c r="J451" s="77"/>
      <c r="K451" s="92"/>
    </row>
    <row r="452" spans="1:11" ht="20" x14ac:dyDescent="0.25">
      <c r="A452" s="14" t="s">
        <v>3846</v>
      </c>
      <c r="B452" s="14" t="s">
        <v>3847</v>
      </c>
      <c r="C452" s="14" t="s">
        <v>3848</v>
      </c>
      <c r="D452" s="16"/>
      <c r="E452" s="16">
        <v>46021</v>
      </c>
      <c r="F452" s="14" t="s">
        <v>3849</v>
      </c>
      <c r="G452" s="14"/>
      <c r="H452" s="14" t="s">
        <v>3850</v>
      </c>
      <c r="I452" s="15">
        <v>171</v>
      </c>
      <c r="J452" s="77">
        <v>5</v>
      </c>
      <c r="K452" s="92"/>
    </row>
    <row r="453" spans="1:11" ht="40" x14ac:dyDescent="0.25">
      <c r="A453" s="14" t="s">
        <v>2994</v>
      </c>
      <c r="B453" s="14" t="s">
        <v>3851</v>
      </c>
      <c r="C453" s="14" t="s">
        <v>3852</v>
      </c>
      <c r="D453" s="16"/>
      <c r="E453" s="16">
        <v>45814</v>
      </c>
      <c r="F453" s="14" t="s">
        <v>3853</v>
      </c>
      <c r="G453" s="14"/>
      <c r="H453" s="14" t="s">
        <v>3854</v>
      </c>
      <c r="I453" s="15">
        <v>296.11</v>
      </c>
      <c r="J453" s="77">
        <v>3</v>
      </c>
      <c r="K453" s="92"/>
    </row>
    <row r="454" spans="1:11" ht="40" x14ac:dyDescent="0.25">
      <c r="A454" s="14" t="s">
        <v>2994</v>
      </c>
      <c r="B454" s="14" t="s">
        <v>3855</v>
      </c>
      <c r="C454" s="14" t="s">
        <v>3852</v>
      </c>
      <c r="D454" s="16"/>
      <c r="E454" s="16">
        <v>45814</v>
      </c>
      <c r="F454" s="14" t="s">
        <v>3856</v>
      </c>
      <c r="G454" s="14"/>
      <c r="H454" s="14" t="s">
        <v>3857</v>
      </c>
      <c r="I454" s="15">
        <v>544.30999999999995</v>
      </c>
      <c r="J454" s="77">
        <v>3</v>
      </c>
      <c r="K454" s="92"/>
    </row>
    <row r="455" spans="1:11" ht="140" x14ac:dyDescent="0.25">
      <c r="A455" s="14" t="s">
        <v>2994</v>
      </c>
      <c r="B455" s="14"/>
      <c r="C455" s="14"/>
      <c r="D455" s="16"/>
      <c r="E455" s="16"/>
      <c r="F455" s="14" t="s">
        <v>3858</v>
      </c>
      <c r="G455" s="14"/>
      <c r="H455" s="14"/>
      <c r="I455" s="15"/>
      <c r="J455" s="77"/>
      <c r="K455" s="92"/>
    </row>
    <row r="456" spans="1:11" ht="40" x14ac:dyDescent="0.25">
      <c r="A456" s="14" t="s">
        <v>2994</v>
      </c>
      <c r="B456" s="14" t="s">
        <v>3859</v>
      </c>
      <c r="C456" s="14" t="s">
        <v>3860</v>
      </c>
      <c r="D456" s="16"/>
      <c r="E456" s="16">
        <v>45797</v>
      </c>
      <c r="F456" s="14" t="s">
        <v>3861</v>
      </c>
      <c r="G456" s="14" t="s">
        <v>3862</v>
      </c>
      <c r="H456" s="14" t="s">
        <v>3863</v>
      </c>
      <c r="I456" s="15">
        <v>1704.66</v>
      </c>
      <c r="J456" s="77">
        <v>3</v>
      </c>
      <c r="K456" s="92"/>
    </row>
    <row r="457" spans="1:11" ht="50" x14ac:dyDescent="0.25">
      <c r="A457" s="14" t="s">
        <v>2994</v>
      </c>
      <c r="B457" s="14"/>
      <c r="C457" s="14"/>
      <c r="D457" s="16"/>
      <c r="E457" s="16"/>
      <c r="F457" s="14" t="s">
        <v>3864</v>
      </c>
      <c r="G457" s="14"/>
      <c r="H457" s="14"/>
      <c r="I457" s="15"/>
      <c r="J457" s="77"/>
      <c r="K457" s="92"/>
    </row>
    <row r="458" spans="1:11" ht="30" x14ac:dyDescent="0.25">
      <c r="A458" s="14" t="s">
        <v>2994</v>
      </c>
      <c r="B458" s="14" t="s">
        <v>3865</v>
      </c>
      <c r="C458" s="14" t="s">
        <v>3866</v>
      </c>
      <c r="D458" s="16">
        <v>45925</v>
      </c>
      <c r="E458" s="16"/>
      <c r="F458" s="14" t="s">
        <v>3867</v>
      </c>
      <c r="G458" s="14" t="s">
        <v>3868</v>
      </c>
      <c r="H458" s="14" t="s">
        <v>3869</v>
      </c>
      <c r="I458" s="15">
        <v>80</v>
      </c>
      <c r="J458" s="77">
        <v>2</v>
      </c>
      <c r="K458" s="92"/>
    </row>
    <row r="459" spans="1:11" ht="30" x14ac:dyDescent="0.25">
      <c r="A459" s="14" t="s">
        <v>2994</v>
      </c>
      <c r="B459" s="14" t="s">
        <v>3870</v>
      </c>
      <c r="C459" s="14" t="s">
        <v>3871</v>
      </c>
      <c r="D459" s="16"/>
      <c r="E459" s="16">
        <v>45797</v>
      </c>
      <c r="F459" s="14" t="s">
        <v>3872</v>
      </c>
      <c r="G459" s="14" t="s">
        <v>3873</v>
      </c>
      <c r="H459" s="14" t="s">
        <v>3874</v>
      </c>
      <c r="I459" s="15">
        <v>320</v>
      </c>
      <c r="J459" s="77">
        <v>3</v>
      </c>
      <c r="K459" s="92"/>
    </row>
    <row r="460" spans="1:11" ht="30" x14ac:dyDescent="0.25">
      <c r="A460" s="14" t="s">
        <v>2994</v>
      </c>
      <c r="B460" s="14" t="s">
        <v>3870</v>
      </c>
      <c r="C460" s="14" t="s">
        <v>3875</v>
      </c>
      <c r="D460" s="16"/>
      <c r="E460" s="16">
        <v>45797</v>
      </c>
      <c r="F460" s="14" t="s">
        <v>3876</v>
      </c>
      <c r="G460" s="14" t="s">
        <v>3873</v>
      </c>
      <c r="H460" s="14" t="s">
        <v>3874</v>
      </c>
      <c r="I460" s="15">
        <v>676.5</v>
      </c>
      <c r="J460" s="77">
        <v>3</v>
      </c>
      <c r="K460" s="92"/>
    </row>
    <row r="461" spans="1:11" ht="40" x14ac:dyDescent="0.25">
      <c r="A461" s="14" t="s">
        <v>2994</v>
      </c>
      <c r="B461" s="14" t="s">
        <v>3870</v>
      </c>
      <c r="C461" s="14" t="s">
        <v>3877</v>
      </c>
      <c r="D461" s="16"/>
      <c r="E461" s="16">
        <v>45797</v>
      </c>
      <c r="F461" s="14" t="s">
        <v>3878</v>
      </c>
      <c r="G461" s="14" t="s">
        <v>3873</v>
      </c>
      <c r="H461" s="14" t="s">
        <v>3874</v>
      </c>
      <c r="I461" s="15">
        <v>1392.3</v>
      </c>
      <c r="J461" s="77">
        <v>3</v>
      </c>
      <c r="K461" s="92"/>
    </row>
    <row r="462" spans="1:11" ht="50" x14ac:dyDescent="0.25">
      <c r="A462" s="14" t="s">
        <v>2994</v>
      </c>
      <c r="B462" s="14"/>
      <c r="C462" s="14"/>
      <c r="D462" s="16"/>
      <c r="E462" s="16"/>
      <c r="F462" s="14" t="s">
        <v>3879</v>
      </c>
      <c r="G462" s="14"/>
      <c r="H462" s="14"/>
      <c r="I462" s="15"/>
      <c r="J462" s="77"/>
      <c r="K462" s="92"/>
    </row>
    <row r="463" spans="1:11" ht="30" x14ac:dyDescent="0.25">
      <c r="A463" s="14" t="s">
        <v>2994</v>
      </c>
      <c r="B463" s="14" t="s">
        <v>3880</v>
      </c>
      <c r="C463" s="14" t="s">
        <v>3881</v>
      </c>
      <c r="D463" s="16"/>
      <c r="E463" s="16">
        <v>45728</v>
      </c>
      <c r="F463" s="14" t="s">
        <v>3882</v>
      </c>
      <c r="G463" s="14" t="s">
        <v>3883</v>
      </c>
      <c r="H463" s="14" t="s">
        <v>3472</v>
      </c>
      <c r="I463" s="15">
        <v>256</v>
      </c>
      <c r="J463" s="77">
        <v>3</v>
      </c>
      <c r="K463" s="92"/>
    </row>
    <row r="464" spans="1:11" ht="40" x14ac:dyDescent="0.25">
      <c r="A464" s="14" t="s">
        <v>2994</v>
      </c>
      <c r="B464" s="14" t="s">
        <v>3884</v>
      </c>
      <c r="C464" s="14" t="s">
        <v>3885</v>
      </c>
      <c r="D464" s="16"/>
      <c r="E464" s="16">
        <v>45728</v>
      </c>
      <c r="F464" s="14" t="s">
        <v>3886</v>
      </c>
      <c r="G464" s="14" t="s">
        <v>3883</v>
      </c>
      <c r="H464" s="14" t="s">
        <v>3472</v>
      </c>
      <c r="I464" s="15">
        <v>750</v>
      </c>
      <c r="J464" s="77">
        <v>3</v>
      </c>
      <c r="K464" s="92"/>
    </row>
    <row r="465" spans="1:11" ht="30" x14ac:dyDescent="0.25">
      <c r="A465" s="14" t="s">
        <v>2994</v>
      </c>
      <c r="B465" s="14" t="s">
        <v>3887</v>
      </c>
      <c r="C465" s="14" t="s">
        <v>3888</v>
      </c>
      <c r="D465" s="16"/>
      <c r="E465" s="16">
        <v>45748</v>
      </c>
      <c r="F465" s="14" t="s">
        <v>3889</v>
      </c>
      <c r="G465" s="14"/>
      <c r="H465" s="14" t="s">
        <v>3890</v>
      </c>
      <c r="I465" s="15">
        <v>259.61</v>
      </c>
      <c r="J465" s="77">
        <v>3</v>
      </c>
      <c r="K465" s="92"/>
    </row>
    <row r="466" spans="1:11" ht="30" x14ac:dyDescent="0.25">
      <c r="A466" s="14" t="s">
        <v>2994</v>
      </c>
      <c r="B466" s="14" t="s">
        <v>3891</v>
      </c>
      <c r="C466" s="14" t="s">
        <v>3892</v>
      </c>
      <c r="D466" s="16">
        <v>45779</v>
      </c>
      <c r="E466" s="16"/>
      <c r="F466" s="14" t="s">
        <v>3893</v>
      </c>
      <c r="G466" s="14" t="s">
        <v>3894</v>
      </c>
      <c r="H466" s="14" t="s">
        <v>3895</v>
      </c>
      <c r="I466" s="15">
        <v>179.1</v>
      </c>
      <c r="J466" s="77">
        <v>3</v>
      </c>
      <c r="K466" s="92"/>
    </row>
    <row r="467" spans="1:11" ht="30" x14ac:dyDescent="0.25">
      <c r="A467" s="14" t="s">
        <v>2994</v>
      </c>
      <c r="B467" s="14" t="s">
        <v>3896</v>
      </c>
      <c r="C467" s="14" t="s">
        <v>3897</v>
      </c>
      <c r="D467" s="16">
        <v>45726</v>
      </c>
      <c r="E467" s="16"/>
      <c r="F467" s="14" t="s">
        <v>3898</v>
      </c>
      <c r="G467" s="14" t="s">
        <v>3868</v>
      </c>
      <c r="H467" s="14" t="s">
        <v>3869</v>
      </c>
      <c r="I467" s="15">
        <v>80</v>
      </c>
      <c r="J467" s="77">
        <v>3</v>
      </c>
      <c r="K467" s="92"/>
    </row>
    <row r="468" spans="1:11" ht="20" x14ac:dyDescent="0.25">
      <c r="A468" s="14" t="s">
        <v>2994</v>
      </c>
      <c r="B468" s="14" t="s">
        <v>3899</v>
      </c>
      <c r="C468" s="14" t="s">
        <v>3900</v>
      </c>
      <c r="D468" s="16">
        <v>45748</v>
      </c>
      <c r="E468" s="16"/>
      <c r="F468" s="14" t="s">
        <v>3901</v>
      </c>
      <c r="G468" s="14" t="s">
        <v>3902</v>
      </c>
      <c r="H468" s="14" t="s">
        <v>3041</v>
      </c>
      <c r="I468" s="15">
        <v>353.2</v>
      </c>
      <c r="J468" s="77">
        <v>3</v>
      </c>
      <c r="K468" s="92"/>
    </row>
    <row r="469" spans="1:11" ht="30" x14ac:dyDescent="0.25">
      <c r="A469" s="14" t="s">
        <v>2994</v>
      </c>
      <c r="B469" s="14" t="s">
        <v>3903</v>
      </c>
      <c r="C469" s="14" t="s">
        <v>3904</v>
      </c>
      <c r="D469" s="16">
        <v>45749</v>
      </c>
      <c r="E469" s="16"/>
      <c r="F469" s="14" t="s">
        <v>3905</v>
      </c>
      <c r="G469" s="14" t="s">
        <v>3906</v>
      </c>
      <c r="H469" s="14" t="s">
        <v>3907</v>
      </c>
      <c r="I469" s="15">
        <v>2925</v>
      </c>
      <c r="J469" s="77">
        <v>3</v>
      </c>
      <c r="K469" s="92"/>
    </row>
    <row r="470" spans="1:11" ht="110" x14ac:dyDescent="0.25">
      <c r="A470" s="14" t="s">
        <v>2994</v>
      </c>
      <c r="B470" s="14"/>
      <c r="C470" s="14"/>
      <c r="D470" s="16"/>
      <c r="E470" s="16"/>
      <c r="F470" s="14" t="s">
        <v>3908</v>
      </c>
      <c r="G470" s="14"/>
      <c r="H470" s="14"/>
      <c r="I470" s="15"/>
      <c r="J470" s="77"/>
      <c r="K470" s="92"/>
    </row>
    <row r="471" spans="1:11" ht="30" x14ac:dyDescent="0.25">
      <c r="A471" s="14" t="s">
        <v>3846</v>
      </c>
      <c r="B471" s="14" t="s">
        <v>3909</v>
      </c>
      <c r="C471" s="14" t="s">
        <v>3910</v>
      </c>
      <c r="D471" s="16"/>
      <c r="E471" s="16">
        <v>45748</v>
      </c>
      <c r="F471" s="14" t="s">
        <v>3911</v>
      </c>
      <c r="G471" s="14"/>
      <c r="H471" s="14" t="s">
        <v>3850</v>
      </c>
      <c r="I471" s="15">
        <v>1489.6</v>
      </c>
      <c r="J471" s="77">
        <v>3</v>
      </c>
      <c r="K471" s="92"/>
    </row>
    <row r="472" spans="1:11" ht="30" x14ac:dyDescent="0.25">
      <c r="A472" s="14" t="s">
        <v>2994</v>
      </c>
      <c r="B472" s="14" t="s">
        <v>3912</v>
      </c>
      <c r="C472" s="14" t="s">
        <v>3913</v>
      </c>
      <c r="D472" s="16"/>
      <c r="E472" s="16">
        <v>45764</v>
      </c>
      <c r="F472" s="14" t="s">
        <v>3914</v>
      </c>
      <c r="G472" s="14" t="s">
        <v>3915</v>
      </c>
      <c r="H472" s="14" t="s">
        <v>3346</v>
      </c>
      <c r="I472" s="15">
        <v>1858.42</v>
      </c>
      <c r="J472" s="77">
        <v>3</v>
      </c>
      <c r="K472" s="92"/>
    </row>
    <row r="473" spans="1:11" ht="40" x14ac:dyDescent="0.25">
      <c r="A473" s="14" t="s">
        <v>2994</v>
      </c>
      <c r="B473" s="14" t="s">
        <v>3916</v>
      </c>
      <c r="C473" s="14" t="s">
        <v>3917</v>
      </c>
      <c r="D473" s="16"/>
      <c r="E473" s="16">
        <v>45797</v>
      </c>
      <c r="F473" s="14" t="s">
        <v>3918</v>
      </c>
      <c r="G473" s="14"/>
      <c r="H473" s="14" t="s">
        <v>3919</v>
      </c>
      <c r="I473" s="15">
        <v>1492.41</v>
      </c>
      <c r="J473" s="77">
        <v>3</v>
      </c>
      <c r="K473" s="92"/>
    </row>
    <row r="474" spans="1:11" ht="30" x14ac:dyDescent="0.25">
      <c r="A474" s="14" t="s">
        <v>2994</v>
      </c>
      <c r="B474" s="14" t="s">
        <v>3920</v>
      </c>
      <c r="C474" s="14" t="s">
        <v>3921</v>
      </c>
      <c r="D474" s="16"/>
      <c r="E474" s="16">
        <v>45797</v>
      </c>
      <c r="F474" s="14" t="s">
        <v>3922</v>
      </c>
      <c r="G474" s="14"/>
      <c r="H474" s="14" t="s">
        <v>3923</v>
      </c>
      <c r="I474" s="15">
        <v>243.98</v>
      </c>
      <c r="J474" s="77">
        <v>3</v>
      </c>
      <c r="K474" s="92"/>
    </row>
    <row r="475" spans="1:11" ht="40" x14ac:dyDescent="0.25">
      <c r="A475" s="14" t="s">
        <v>2994</v>
      </c>
      <c r="B475" s="14" t="s">
        <v>3924</v>
      </c>
      <c r="C475" s="14" t="s">
        <v>3925</v>
      </c>
      <c r="D475" s="16"/>
      <c r="E475" s="16">
        <v>45814</v>
      </c>
      <c r="F475" s="14" t="s">
        <v>3918</v>
      </c>
      <c r="G475" s="14"/>
      <c r="H475" s="14" t="s">
        <v>3926</v>
      </c>
      <c r="I475" s="15">
        <v>1375.85</v>
      </c>
      <c r="J475" s="77">
        <v>3</v>
      </c>
      <c r="K475" s="92"/>
    </row>
    <row r="476" spans="1:11" ht="70" x14ac:dyDescent="0.25">
      <c r="A476" s="14" t="s">
        <v>2994</v>
      </c>
      <c r="B476" s="14"/>
      <c r="C476" s="14"/>
      <c r="D476" s="16"/>
      <c r="E476" s="16"/>
      <c r="F476" s="14" t="s">
        <v>3927</v>
      </c>
      <c r="G476" s="14"/>
      <c r="H476" s="14"/>
      <c r="I476" s="15"/>
      <c r="J476" s="77"/>
      <c r="K476" s="92"/>
    </row>
    <row r="477" spans="1:11" ht="40" x14ac:dyDescent="0.25">
      <c r="A477" s="14" t="s">
        <v>2994</v>
      </c>
      <c r="B477" s="14" t="s">
        <v>3928</v>
      </c>
      <c r="C477" s="14" t="s">
        <v>3929</v>
      </c>
      <c r="D477" s="16">
        <v>45929</v>
      </c>
      <c r="E477" s="16"/>
      <c r="F477" s="14" t="s">
        <v>3930</v>
      </c>
      <c r="G477" s="14" t="s">
        <v>3931</v>
      </c>
      <c r="H477" s="14" t="s">
        <v>3932</v>
      </c>
      <c r="I477" s="15">
        <v>7924</v>
      </c>
      <c r="J477" s="77">
        <v>3</v>
      </c>
      <c r="K477" s="92"/>
    </row>
    <row r="478" spans="1:11" ht="40" x14ac:dyDescent="0.25">
      <c r="A478" s="14" t="s">
        <v>2994</v>
      </c>
      <c r="B478" s="14" t="s">
        <v>3933</v>
      </c>
      <c r="C478" s="14">
        <v>301250247</v>
      </c>
      <c r="D478" s="16">
        <v>45744</v>
      </c>
      <c r="E478" s="16"/>
      <c r="F478" s="14" t="s">
        <v>3934</v>
      </c>
      <c r="G478" s="14" t="s">
        <v>3935</v>
      </c>
      <c r="H478" s="14" t="s">
        <v>3936</v>
      </c>
      <c r="I478" s="15">
        <v>2588.5</v>
      </c>
      <c r="J478" s="77">
        <v>3</v>
      </c>
      <c r="K478" s="92"/>
    </row>
    <row r="479" spans="1:11" ht="20" x14ac:dyDescent="0.25">
      <c r="A479" s="14" t="s">
        <v>2994</v>
      </c>
      <c r="B479" s="14" t="s">
        <v>3937</v>
      </c>
      <c r="C479" s="14" t="s">
        <v>3938</v>
      </c>
      <c r="D479" s="16">
        <v>45722</v>
      </c>
      <c r="E479" s="16"/>
      <c r="F479" s="14" t="s">
        <v>3939</v>
      </c>
      <c r="G479" s="14"/>
      <c r="H479" s="14" t="s">
        <v>3940</v>
      </c>
      <c r="I479" s="15">
        <v>968.46</v>
      </c>
      <c r="J479" s="77">
        <v>3</v>
      </c>
      <c r="K479" s="92"/>
    </row>
    <row r="480" spans="1:11" ht="30" x14ac:dyDescent="0.25">
      <c r="A480" s="14" t="s">
        <v>2994</v>
      </c>
      <c r="B480" s="14" t="s">
        <v>3941</v>
      </c>
      <c r="C480" s="14" t="s">
        <v>3942</v>
      </c>
      <c r="D480" s="16">
        <v>45797</v>
      </c>
      <c r="E480" s="16"/>
      <c r="F480" s="14" t="s">
        <v>3943</v>
      </c>
      <c r="G480" s="14" t="s">
        <v>3944</v>
      </c>
      <c r="H480" s="14" t="s">
        <v>3945</v>
      </c>
      <c r="I480" s="15">
        <v>744.41</v>
      </c>
      <c r="J480" s="77">
        <v>3</v>
      </c>
      <c r="K480" s="92"/>
    </row>
    <row r="481" spans="1:11" ht="30" x14ac:dyDescent="0.25">
      <c r="A481" s="14" t="s">
        <v>2994</v>
      </c>
      <c r="B481" s="14" t="s">
        <v>3946</v>
      </c>
      <c r="C481" s="14" t="s">
        <v>3947</v>
      </c>
      <c r="D481" s="16">
        <v>45723</v>
      </c>
      <c r="E481" s="16"/>
      <c r="F481" s="14" t="s">
        <v>3948</v>
      </c>
      <c r="G481" s="14" t="s">
        <v>3949</v>
      </c>
      <c r="H481" s="14" t="s">
        <v>226</v>
      </c>
      <c r="I481" s="15">
        <v>13180</v>
      </c>
      <c r="J481" s="77">
        <v>3</v>
      </c>
      <c r="K481" s="92"/>
    </row>
    <row r="482" spans="1:11" ht="30" x14ac:dyDescent="0.25">
      <c r="A482" s="14" t="s">
        <v>3950</v>
      </c>
      <c r="B482" s="14" t="s">
        <v>3946</v>
      </c>
      <c r="C482" s="14" t="s">
        <v>3947</v>
      </c>
      <c r="D482" s="16">
        <v>45723</v>
      </c>
      <c r="E482" s="16"/>
      <c r="F482" s="14" t="s">
        <v>3948</v>
      </c>
      <c r="G482" s="14" t="s">
        <v>3949</v>
      </c>
      <c r="H482" s="14" t="s">
        <v>226</v>
      </c>
      <c r="I482" s="15">
        <v>6500</v>
      </c>
      <c r="J482" s="77">
        <v>5</v>
      </c>
      <c r="K482" s="92"/>
    </row>
    <row r="483" spans="1:11" ht="20" x14ac:dyDescent="0.25">
      <c r="A483" s="14" t="s">
        <v>2994</v>
      </c>
      <c r="B483" s="14" t="s">
        <v>3951</v>
      </c>
      <c r="C483" s="14">
        <v>12510119</v>
      </c>
      <c r="D483" s="16">
        <v>45726</v>
      </c>
      <c r="E483" s="16"/>
      <c r="F483" s="14" t="s">
        <v>3952</v>
      </c>
      <c r="G483" s="14" t="s">
        <v>3949</v>
      </c>
      <c r="H483" s="14" t="s">
        <v>226</v>
      </c>
      <c r="I483" s="15">
        <v>0</v>
      </c>
      <c r="J483" s="77">
        <v>3</v>
      </c>
      <c r="K483" s="92"/>
    </row>
    <row r="484" spans="1:11" ht="30" x14ac:dyDescent="0.25">
      <c r="A484" s="14" t="s">
        <v>2994</v>
      </c>
      <c r="B484" s="14" t="s">
        <v>3953</v>
      </c>
      <c r="C484" s="14" t="s">
        <v>3954</v>
      </c>
      <c r="D484" s="16">
        <v>45740</v>
      </c>
      <c r="E484" s="16"/>
      <c r="F484" s="14" t="s">
        <v>3955</v>
      </c>
      <c r="G484" s="14" t="s">
        <v>3949</v>
      </c>
      <c r="H484" s="14" t="s">
        <v>226</v>
      </c>
      <c r="I484" s="15">
        <v>0</v>
      </c>
      <c r="J484" s="77">
        <v>3</v>
      </c>
      <c r="K484" s="92"/>
    </row>
    <row r="485" spans="1:11" ht="30" x14ac:dyDescent="0.25">
      <c r="A485" s="14" t="s">
        <v>2994</v>
      </c>
      <c r="B485" s="14" t="s">
        <v>3956</v>
      </c>
      <c r="C485" s="14" t="s">
        <v>3957</v>
      </c>
      <c r="D485" s="16">
        <v>45762</v>
      </c>
      <c r="E485" s="16"/>
      <c r="F485" s="14" t="s">
        <v>3958</v>
      </c>
      <c r="G485" s="14" t="s">
        <v>3949</v>
      </c>
      <c r="H485" s="14" t="s">
        <v>226</v>
      </c>
      <c r="I485" s="15">
        <v>2329.54</v>
      </c>
      <c r="J485" s="77">
        <v>3</v>
      </c>
      <c r="K485" s="92"/>
    </row>
    <row r="486" spans="1:11" ht="30" x14ac:dyDescent="0.25">
      <c r="A486" s="14" t="s">
        <v>2994</v>
      </c>
      <c r="B486" s="14" t="s">
        <v>3959</v>
      </c>
      <c r="C486" s="14" t="s">
        <v>3960</v>
      </c>
      <c r="D486" s="16">
        <v>45764</v>
      </c>
      <c r="E486" s="16"/>
      <c r="F486" s="14" t="s">
        <v>3961</v>
      </c>
      <c r="G486" s="14" t="s">
        <v>3962</v>
      </c>
      <c r="H486" s="14" t="s">
        <v>3963</v>
      </c>
      <c r="I486" s="15">
        <v>1848</v>
      </c>
      <c r="J486" s="77">
        <v>3</v>
      </c>
      <c r="K486" s="92"/>
    </row>
    <row r="487" spans="1:11" ht="30" x14ac:dyDescent="0.25">
      <c r="A487" s="14" t="s">
        <v>2994</v>
      </c>
      <c r="B487" s="14" t="s">
        <v>3964</v>
      </c>
      <c r="C487" s="14" t="s">
        <v>3965</v>
      </c>
      <c r="D487" s="16">
        <v>45763</v>
      </c>
      <c r="E487" s="16"/>
      <c r="F487" s="14" t="s">
        <v>3966</v>
      </c>
      <c r="G487" s="14" t="s">
        <v>3962</v>
      </c>
      <c r="H487" s="14" t="s">
        <v>3963</v>
      </c>
      <c r="I487" s="15">
        <v>0</v>
      </c>
      <c r="J487" s="77">
        <v>3</v>
      </c>
      <c r="K487" s="92"/>
    </row>
    <row r="488" spans="1:11" ht="20" x14ac:dyDescent="0.25">
      <c r="A488" s="14" t="s">
        <v>2994</v>
      </c>
      <c r="B488" s="14" t="s">
        <v>3967</v>
      </c>
      <c r="C488" s="14" t="s">
        <v>3968</v>
      </c>
      <c r="D488" s="16">
        <v>45748</v>
      </c>
      <c r="E488" s="16"/>
      <c r="F488" s="14" t="s">
        <v>3969</v>
      </c>
      <c r="G488" s="14" t="s">
        <v>3970</v>
      </c>
      <c r="H488" s="14" t="s">
        <v>3971</v>
      </c>
      <c r="I488" s="15">
        <v>98.4</v>
      </c>
      <c r="J488" s="77">
        <v>3</v>
      </c>
      <c r="K488" s="92"/>
    </row>
    <row r="489" spans="1:11" ht="20" x14ac:dyDescent="0.25">
      <c r="A489" s="14" t="s">
        <v>2994</v>
      </c>
      <c r="B489" s="14" t="s">
        <v>3972</v>
      </c>
      <c r="C489" s="14" t="s">
        <v>3973</v>
      </c>
      <c r="D489" s="16">
        <v>45748</v>
      </c>
      <c r="E489" s="16"/>
      <c r="F489" s="14" t="s">
        <v>3974</v>
      </c>
      <c r="G489" s="14" t="s">
        <v>3975</v>
      </c>
      <c r="H489" s="14" t="s">
        <v>3976</v>
      </c>
      <c r="I489" s="15">
        <v>307.5</v>
      </c>
      <c r="J489" s="77">
        <v>3</v>
      </c>
      <c r="K489" s="92"/>
    </row>
    <row r="490" spans="1:11" ht="12.5" x14ac:dyDescent="0.25">
      <c r="A490" s="14" t="s">
        <v>2994</v>
      </c>
      <c r="B490" s="14" t="s">
        <v>3977</v>
      </c>
      <c r="C490" s="14" t="s">
        <v>3978</v>
      </c>
      <c r="D490" s="16">
        <v>45740</v>
      </c>
      <c r="E490" s="16"/>
      <c r="F490" s="14" t="s">
        <v>3979</v>
      </c>
      <c r="G490" s="14" t="s">
        <v>3980</v>
      </c>
      <c r="H490" s="14" t="s">
        <v>3981</v>
      </c>
      <c r="I490" s="15">
        <v>129.55000000000001</v>
      </c>
      <c r="J490" s="77">
        <v>3</v>
      </c>
      <c r="K490" s="92"/>
    </row>
    <row r="491" spans="1:11" ht="20" x14ac:dyDescent="0.25">
      <c r="A491" s="14" t="s">
        <v>2994</v>
      </c>
      <c r="B491" s="14" t="s">
        <v>3982</v>
      </c>
      <c r="C491" s="14" t="s">
        <v>3983</v>
      </c>
      <c r="D491" s="16">
        <v>45740</v>
      </c>
      <c r="E491" s="16"/>
      <c r="F491" s="14" t="s">
        <v>3984</v>
      </c>
      <c r="G491" s="14" t="s">
        <v>3985</v>
      </c>
      <c r="H491" s="14" t="s">
        <v>3986</v>
      </c>
      <c r="I491" s="15">
        <v>27.5</v>
      </c>
      <c r="J491" s="77">
        <v>3</v>
      </c>
      <c r="K491" s="92"/>
    </row>
    <row r="492" spans="1:11" ht="20" x14ac:dyDescent="0.25">
      <c r="A492" s="14" t="s">
        <v>2994</v>
      </c>
      <c r="B492" s="14" t="s">
        <v>3987</v>
      </c>
      <c r="C492" s="14" t="s">
        <v>3988</v>
      </c>
      <c r="D492" s="16">
        <v>45740</v>
      </c>
      <c r="E492" s="16"/>
      <c r="F492" s="14" t="s">
        <v>3989</v>
      </c>
      <c r="G492" s="14" t="s">
        <v>3772</v>
      </c>
      <c r="H492" s="14" t="s">
        <v>3773</v>
      </c>
      <c r="I492" s="15">
        <v>107.41</v>
      </c>
      <c r="J492" s="77">
        <v>3</v>
      </c>
      <c r="K492" s="92"/>
    </row>
    <row r="493" spans="1:11" ht="20" x14ac:dyDescent="0.25">
      <c r="A493" s="14" t="s">
        <v>2994</v>
      </c>
      <c r="B493" s="14" t="s">
        <v>3990</v>
      </c>
      <c r="C493" s="14" t="s">
        <v>3991</v>
      </c>
      <c r="D493" s="16">
        <v>45751</v>
      </c>
      <c r="E493" s="16"/>
      <c r="F493" s="14" t="s">
        <v>3992</v>
      </c>
      <c r="G493" s="14">
        <v>552500</v>
      </c>
      <c r="H493" s="14" t="s">
        <v>3993</v>
      </c>
      <c r="I493" s="15">
        <v>244</v>
      </c>
      <c r="J493" s="77">
        <v>3</v>
      </c>
      <c r="K493" s="92"/>
    </row>
    <row r="494" spans="1:11" ht="20" x14ac:dyDescent="0.25">
      <c r="A494" s="14" t="s">
        <v>3950</v>
      </c>
      <c r="B494" s="14" t="s">
        <v>3990</v>
      </c>
      <c r="C494" s="14" t="s">
        <v>3991</v>
      </c>
      <c r="D494" s="16">
        <v>45751</v>
      </c>
      <c r="E494" s="16"/>
      <c r="F494" s="14" t="s">
        <v>3992</v>
      </c>
      <c r="G494" s="14">
        <v>552500</v>
      </c>
      <c r="H494" s="14" t="s">
        <v>3993</v>
      </c>
      <c r="I494" s="15">
        <v>3500</v>
      </c>
      <c r="J494" s="77">
        <v>5</v>
      </c>
      <c r="K494" s="92"/>
    </row>
    <row r="495" spans="1:11" ht="30" x14ac:dyDescent="0.25">
      <c r="A495" s="14" t="s">
        <v>2994</v>
      </c>
      <c r="B495" s="14" t="s">
        <v>3994</v>
      </c>
      <c r="C495" s="14" t="s">
        <v>3995</v>
      </c>
      <c r="D495" s="16"/>
      <c r="E495" s="16">
        <v>45779</v>
      </c>
      <c r="F495" s="14" t="s">
        <v>3996</v>
      </c>
      <c r="G495" s="14"/>
      <c r="H495" s="14" t="s">
        <v>3997</v>
      </c>
      <c r="I495" s="15">
        <v>224</v>
      </c>
      <c r="J495" s="77">
        <v>3</v>
      </c>
      <c r="K495" s="92"/>
    </row>
    <row r="496" spans="1:11" ht="30" x14ac:dyDescent="0.25">
      <c r="A496" s="14" t="s">
        <v>2994</v>
      </c>
      <c r="B496" s="14" t="s">
        <v>3998</v>
      </c>
      <c r="C496" s="14" t="s">
        <v>3999</v>
      </c>
      <c r="D496" s="16"/>
      <c r="E496" s="16">
        <v>45779</v>
      </c>
      <c r="F496" s="14" t="s">
        <v>4000</v>
      </c>
      <c r="G496" s="14"/>
      <c r="H496" s="14" t="s">
        <v>4001</v>
      </c>
      <c r="I496" s="15">
        <v>72.180000000000007</v>
      </c>
      <c r="J496" s="77">
        <v>3</v>
      </c>
      <c r="K496" s="92"/>
    </row>
    <row r="497" spans="1:11" ht="20" x14ac:dyDescent="0.25">
      <c r="A497" s="14" t="s">
        <v>2994</v>
      </c>
      <c r="B497" s="14" t="s">
        <v>4002</v>
      </c>
      <c r="C497" s="14" t="s">
        <v>4003</v>
      </c>
      <c r="D497" s="16"/>
      <c r="E497" s="16">
        <v>45798</v>
      </c>
      <c r="F497" s="14" t="s">
        <v>4004</v>
      </c>
      <c r="G497" s="14"/>
      <c r="H497" s="14" t="s">
        <v>4005</v>
      </c>
      <c r="I497" s="15">
        <v>73.08</v>
      </c>
      <c r="J497" s="77">
        <v>3</v>
      </c>
      <c r="K497" s="92"/>
    </row>
    <row r="498" spans="1:11" ht="30" x14ac:dyDescent="0.25">
      <c r="A498" s="14" t="s">
        <v>2994</v>
      </c>
      <c r="B498" s="14" t="s">
        <v>4006</v>
      </c>
      <c r="C498" s="14" t="s">
        <v>4007</v>
      </c>
      <c r="D498" s="16"/>
      <c r="E498" s="16">
        <v>45798</v>
      </c>
      <c r="F498" s="14" t="s">
        <v>4008</v>
      </c>
      <c r="G498" s="14"/>
      <c r="H498" s="14" t="s">
        <v>4009</v>
      </c>
      <c r="I498" s="15">
        <v>80</v>
      </c>
      <c r="J498" s="77">
        <v>3</v>
      </c>
      <c r="K498" s="92"/>
    </row>
    <row r="499" spans="1:11" ht="12.5" x14ac:dyDescent="0.25">
      <c r="A499" s="14" t="s">
        <v>2994</v>
      </c>
      <c r="B499" s="14" t="s">
        <v>4010</v>
      </c>
      <c r="C499" s="14" t="s">
        <v>3770</v>
      </c>
      <c r="D499" s="16"/>
      <c r="E499" s="16">
        <v>45737</v>
      </c>
      <c r="F499" s="14" t="s">
        <v>4011</v>
      </c>
      <c r="G499" s="14"/>
      <c r="H499" s="14" t="s">
        <v>4012</v>
      </c>
      <c r="I499" s="15">
        <v>7.05</v>
      </c>
      <c r="J499" s="77">
        <v>3</v>
      </c>
      <c r="K499" s="92"/>
    </row>
    <row r="500" spans="1:11" ht="110" x14ac:dyDescent="0.25">
      <c r="A500" s="14" t="s">
        <v>2994</v>
      </c>
      <c r="B500" s="14"/>
      <c r="C500" s="14"/>
      <c r="D500" s="16"/>
      <c r="E500" s="16"/>
      <c r="F500" s="14" t="s">
        <v>4013</v>
      </c>
      <c r="G500" s="14"/>
      <c r="H500" s="14"/>
      <c r="I500" s="15"/>
      <c r="J500" s="77"/>
      <c r="K500" s="92"/>
    </row>
    <row r="501" spans="1:11" ht="20" x14ac:dyDescent="0.25">
      <c r="A501" s="14" t="s">
        <v>2994</v>
      </c>
      <c r="B501" s="14" t="s">
        <v>4014</v>
      </c>
      <c r="C501" s="14" t="s">
        <v>4015</v>
      </c>
      <c r="D501" s="16">
        <v>45943</v>
      </c>
      <c r="E501" s="16"/>
      <c r="F501" s="14" t="s">
        <v>4016</v>
      </c>
      <c r="G501" s="14" t="s">
        <v>3843</v>
      </c>
      <c r="H501" s="14" t="s">
        <v>3844</v>
      </c>
      <c r="I501" s="15">
        <v>315</v>
      </c>
      <c r="J501" s="77">
        <v>3</v>
      </c>
      <c r="K501" s="92"/>
    </row>
    <row r="502" spans="1:11" ht="30" x14ac:dyDescent="0.25">
      <c r="A502" s="14" t="s">
        <v>2994</v>
      </c>
      <c r="B502" s="14" t="s">
        <v>4017</v>
      </c>
      <c r="C502" s="14" t="s">
        <v>4018</v>
      </c>
      <c r="D502" s="16"/>
      <c r="E502" s="16">
        <v>45905</v>
      </c>
      <c r="F502" s="14" t="s">
        <v>4019</v>
      </c>
      <c r="G502" s="14"/>
      <c r="H502" s="14" t="s">
        <v>3844</v>
      </c>
      <c r="I502" s="15">
        <v>66.78</v>
      </c>
      <c r="J502" s="77">
        <v>3</v>
      </c>
      <c r="K502" s="92"/>
    </row>
    <row r="503" spans="1:11" ht="30" x14ac:dyDescent="0.25">
      <c r="A503" s="14" t="s">
        <v>2994</v>
      </c>
      <c r="B503" s="14" t="s">
        <v>4020</v>
      </c>
      <c r="C503" s="14" t="s">
        <v>4021</v>
      </c>
      <c r="D503" s="16"/>
      <c r="E503" s="16">
        <v>45978</v>
      </c>
      <c r="F503" s="14" t="s">
        <v>4022</v>
      </c>
      <c r="G503" s="14"/>
      <c r="H503" s="14" t="s">
        <v>4023</v>
      </c>
      <c r="I503" s="15">
        <v>18.559999999999999</v>
      </c>
      <c r="J503" s="77">
        <v>3</v>
      </c>
      <c r="K503" s="92"/>
    </row>
    <row r="504" spans="1:11" ht="20" x14ac:dyDescent="0.25">
      <c r="A504" s="14" t="s">
        <v>3846</v>
      </c>
      <c r="B504" s="14" t="s">
        <v>4024</v>
      </c>
      <c r="C504" s="14" t="s">
        <v>4025</v>
      </c>
      <c r="D504" s="16"/>
      <c r="E504" s="16">
        <v>46021</v>
      </c>
      <c r="F504" s="14" t="s">
        <v>4026</v>
      </c>
      <c r="G504" s="14"/>
      <c r="H504" s="14" t="s">
        <v>3850</v>
      </c>
      <c r="I504" s="15">
        <v>194.06</v>
      </c>
      <c r="J504" s="77">
        <v>5</v>
      </c>
      <c r="K504" s="92"/>
    </row>
    <row r="505" spans="1:11" ht="80" x14ac:dyDescent="0.25">
      <c r="A505" s="14" t="s">
        <v>2994</v>
      </c>
      <c r="B505" s="14"/>
      <c r="C505" s="14"/>
      <c r="D505" s="16"/>
      <c r="E505" s="16"/>
      <c r="F505" s="14" t="s">
        <v>4027</v>
      </c>
      <c r="G505" s="14"/>
      <c r="H505" s="14"/>
      <c r="I505" s="15"/>
      <c r="J505" s="77"/>
      <c r="K505" s="92"/>
    </row>
    <row r="506" spans="1:11" ht="30" x14ac:dyDescent="0.25">
      <c r="A506" s="14" t="s">
        <v>2994</v>
      </c>
      <c r="B506" s="14" t="s">
        <v>4028</v>
      </c>
      <c r="C506" s="14" t="s">
        <v>4029</v>
      </c>
      <c r="D506" s="16"/>
      <c r="E506" s="16">
        <v>45925</v>
      </c>
      <c r="F506" s="14" t="s">
        <v>4030</v>
      </c>
      <c r="G506" s="14"/>
      <c r="H506" s="14" t="s">
        <v>4031</v>
      </c>
      <c r="I506" s="15">
        <v>455.16</v>
      </c>
      <c r="J506" s="77">
        <v>3</v>
      </c>
      <c r="K506" s="92"/>
    </row>
    <row r="507" spans="1:11" ht="30" x14ac:dyDescent="0.25">
      <c r="A507" s="14" t="s">
        <v>2994</v>
      </c>
      <c r="B507" s="14" t="s">
        <v>4032</v>
      </c>
      <c r="C507" s="14" t="s">
        <v>4033</v>
      </c>
      <c r="D507" s="16"/>
      <c r="E507" s="16">
        <v>45747</v>
      </c>
      <c r="F507" s="14" t="s">
        <v>4034</v>
      </c>
      <c r="G507" s="14"/>
      <c r="H507" s="14" t="s">
        <v>4035</v>
      </c>
      <c r="I507" s="15">
        <v>1803</v>
      </c>
      <c r="J507" s="77">
        <v>3</v>
      </c>
      <c r="K507" s="92"/>
    </row>
    <row r="508" spans="1:11" ht="30" x14ac:dyDescent="0.25">
      <c r="A508" s="14" t="s">
        <v>2994</v>
      </c>
      <c r="B508" s="14" t="s">
        <v>4032</v>
      </c>
      <c r="C508" s="14" t="s">
        <v>4036</v>
      </c>
      <c r="D508" s="16"/>
      <c r="E508" s="16">
        <v>45827</v>
      </c>
      <c r="F508" s="14" t="s">
        <v>4037</v>
      </c>
      <c r="G508" s="14"/>
      <c r="H508" s="14" t="s">
        <v>4035</v>
      </c>
      <c r="I508" s="15">
        <v>1011.86</v>
      </c>
      <c r="J508" s="77">
        <v>3</v>
      </c>
      <c r="K508" s="92"/>
    </row>
    <row r="509" spans="1:11" ht="30" x14ac:dyDescent="0.25">
      <c r="A509" s="14" t="s">
        <v>2994</v>
      </c>
      <c r="B509" s="14" t="s">
        <v>4038</v>
      </c>
      <c r="C509" s="14" t="s">
        <v>4039</v>
      </c>
      <c r="D509" s="16"/>
      <c r="E509" s="16">
        <v>45814</v>
      </c>
      <c r="F509" s="14" t="s">
        <v>4040</v>
      </c>
      <c r="G509" s="14"/>
      <c r="H509" s="14" t="s">
        <v>4041</v>
      </c>
      <c r="I509" s="15">
        <v>258</v>
      </c>
      <c r="J509" s="77">
        <v>3</v>
      </c>
      <c r="K509" s="92"/>
    </row>
    <row r="510" spans="1:11" ht="50" x14ac:dyDescent="0.25">
      <c r="A510" s="14" t="s">
        <v>2994</v>
      </c>
      <c r="B510" s="14"/>
      <c r="C510" s="14"/>
      <c r="D510" s="16"/>
      <c r="E510" s="16"/>
      <c r="F510" s="14" t="s">
        <v>4042</v>
      </c>
      <c r="G510" s="14"/>
      <c r="H510" s="14"/>
      <c r="I510" s="15"/>
      <c r="J510" s="77"/>
      <c r="K510" s="92"/>
    </row>
    <row r="511" spans="1:11" ht="40" x14ac:dyDescent="0.25">
      <c r="A511" s="14" t="s">
        <v>2994</v>
      </c>
      <c r="B511" s="14" t="s">
        <v>4043</v>
      </c>
      <c r="C511" s="14" t="s">
        <v>4044</v>
      </c>
      <c r="D511" s="16"/>
      <c r="E511" s="16">
        <v>45943</v>
      </c>
      <c r="F511" s="14" t="s">
        <v>4045</v>
      </c>
      <c r="G511" s="14" t="s">
        <v>4046</v>
      </c>
      <c r="H511" s="14" t="s">
        <v>4047</v>
      </c>
      <c r="I511" s="15">
        <v>937.13</v>
      </c>
      <c r="J511" s="77">
        <v>2</v>
      </c>
      <c r="K511" s="92"/>
    </row>
    <row r="512" spans="1:11" ht="30" x14ac:dyDescent="0.25">
      <c r="A512" s="14" t="s">
        <v>3846</v>
      </c>
      <c r="B512" s="14" t="s">
        <v>4048</v>
      </c>
      <c r="C512" s="14" t="s">
        <v>4049</v>
      </c>
      <c r="D512" s="16"/>
      <c r="E512" s="16">
        <v>46021</v>
      </c>
      <c r="F512" s="14" t="s">
        <v>4050</v>
      </c>
      <c r="G512" s="14"/>
      <c r="H512" s="14" t="s">
        <v>3850</v>
      </c>
      <c r="I512" s="15">
        <v>385.3</v>
      </c>
      <c r="J512" s="77">
        <v>5</v>
      </c>
      <c r="K512" s="92"/>
    </row>
    <row r="513" spans="1:11" ht="70" x14ac:dyDescent="0.25">
      <c r="A513" s="14" t="s">
        <v>2994</v>
      </c>
      <c r="B513" s="14"/>
      <c r="C513" s="14"/>
      <c r="D513" s="16"/>
      <c r="E513" s="16"/>
      <c r="F513" s="14" t="s">
        <v>4051</v>
      </c>
      <c r="G513" s="14"/>
      <c r="H513" s="14"/>
      <c r="I513" s="15"/>
      <c r="J513" s="77"/>
      <c r="K513" s="92"/>
    </row>
    <row r="514" spans="1:11" ht="40" x14ac:dyDescent="0.25">
      <c r="A514" s="14" t="s">
        <v>2994</v>
      </c>
      <c r="B514" s="14" t="s">
        <v>4052</v>
      </c>
      <c r="C514" s="14" t="s">
        <v>4053</v>
      </c>
      <c r="D514" s="16"/>
      <c r="E514" s="16">
        <v>45905</v>
      </c>
      <c r="F514" s="14" t="s">
        <v>4054</v>
      </c>
      <c r="G514" s="14"/>
      <c r="H514" s="14" t="s">
        <v>4009</v>
      </c>
      <c r="I514" s="15">
        <v>2136.79</v>
      </c>
      <c r="J514" s="77">
        <v>3</v>
      </c>
      <c r="K514" s="92"/>
    </row>
    <row r="515" spans="1:11" ht="20" x14ac:dyDescent="0.25">
      <c r="A515" s="14" t="s">
        <v>2994</v>
      </c>
      <c r="B515" s="14" t="s">
        <v>4055</v>
      </c>
      <c r="C515" s="14" t="s">
        <v>4056</v>
      </c>
      <c r="D515" s="16">
        <v>45797</v>
      </c>
      <c r="E515" s="16"/>
      <c r="F515" s="14" t="s">
        <v>4057</v>
      </c>
      <c r="G515" s="14" t="s">
        <v>4058</v>
      </c>
      <c r="H515" s="14" t="s">
        <v>4059</v>
      </c>
      <c r="I515" s="15">
        <v>422.5</v>
      </c>
      <c r="J515" s="77">
        <v>3</v>
      </c>
      <c r="K515" s="92"/>
    </row>
    <row r="516" spans="1:11" ht="40" x14ac:dyDescent="0.25">
      <c r="A516" s="14" t="s">
        <v>2994</v>
      </c>
      <c r="B516" s="14" t="s">
        <v>4060</v>
      </c>
      <c r="C516" s="14" t="s">
        <v>4061</v>
      </c>
      <c r="D516" s="16"/>
      <c r="E516" s="16">
        <v>45814</v>
      </c>
      <c r="F516" s="14" t="s">
        <v>4062</v>
      </c>
      <c r="G516" s="14"/>
      <c r="H516" s="14" t="s">
        <v>4063</v>
      </c>
      <c r="I516" s="15">
        <v>285.92</v>
      </c>
      <c r="J516" s="77">
        <v>3</v>
      </c>
      <c r="K516" s="92"/>
    </row>
    <row r="517" spans="1:11" ht="20" x14ac:dyDescent="0.25">
      <c r="A517" s="14" t="s">
        <v>2994</v>
      </c>
      <c r="B517" s="14" t="s">
        <v>4064</v>
      </c>
      <c r="C517" s="14" t="s">
        <v>4065</v>
      </c>
      <c r="D517" s="16"/>
      <c r="E517" s="16">
        <v>45827</v>
      </c>
      <c r="F517" s="14" t="s">
        <v>4066</v>
      </c>
      <c r="G517" s="14"/>
      <c r="H517" s="14" t="s">
        <v>4001</v>
      </c>
      <c r="I517" s="15">
        <v>1254.02</v>
      </c>
      <c r="J517" s="77">
        <v>3</v>
      </c>
      <c r="K517" s="92"/>
    </row>
    <row r="518" spans="1:11" ht="20" x14ac:dyDescent="0.25">
      <c r="A518" s="14" t="s">
        <v>2994</v>
      </c>
      <c r="B518" s="14" t="s">
        <v>4067</v>
      </c>
      <c r="C518" s="14" t="s">
        <v>4068</v>
      </c>
      <c r="D518" s="16"/>
      <c r="E518" s="16">
        <v>45827</v>
      </c>
      <c r="F518" s="14" t="s">
        <v>4066</v>
      </c>
      <c r="G518" s="14"/>
      <c r="H518" s="14" t="s">
        <v>3926</v>
      </c>
      <c r="I518" s="15">
        <v>1155.3499999999999</v>
      </c>
      <c r="J518" s="77">
        <v>3</v>
      </c>
      <c r="K518" s="92"/>
    </row>
    <row r="519" spans="1:11" ht="30" x14ac:dyDescent="0.25">
      <c r="A519" s="14" t="s">
        <v>2994</v>
      </c>
      <c r="B519" s="14" t="s">
        <v>4069</v>
      </c>
      <c r="C519" s="14" t="s">
        <v>4070</v>
      </c>
      <c r="D519" s="16"/>
      <c r="E519" s="16">
        <v>45797</v>
      </c>
      <c r="F519" s="14" t="s">
        <v>4071</v>
      </c>
      <c r="G519" s="14"/>
      <c r="H519" s="14" t="s">
        <v>3923</v>
      </c>
      <c r="I519" s="15">
        <v>773.63</v>
      </c>
      <c r="J519" s="77">
        <v>3</v>
      </c>
      <c r="K519" s="92"/>
    </row>
    <row r="520" spans="1:11" ht="20" x14ac:dyDescent="0.25">
      <c r="A520" s="14" t="s">
        <v>2994</v>
      </c>
      <c r="B520" s="14" t="s">
        <v>4052</v>
      </c>
      <c r="C520" s="14" t="s">
        <v>4053</v>
      </c>
      <c r="D520" s="16">
        <v>45870</v>
      </c>
      <c r="E520" s="16">
        <v>45827</v>
      </c>
      <c r="F520" s="14" t="s">
        <v>4066</v>
      </c>
      <c r="G520" s="14"/>
      <c r="H520" s="14" t="s">
        <v>4009</v>
      </c>
      <c r="I520" s="15">
        <v>2136.79</v>
      </c>
      <c r="J520" s="77">
        <v>3</v>
      </c>
      <c r="K520" s="92"/>
    </row>
    <row r="521" spans="1:11" ht="30" x14ac:dyDescent="0.25">
      <c r="A521" s="14" t="s">
        <v>2994</v>
      </c>
      <c r="B521" s="14" t="s">
        <v>4072</v>
      </c>
      <c r="C521" s="14" t="s">
        <v>4073</v>
      </c>
      <c r="D521" s="16"/>
      <c r="E521" s="16">
        <v>45797</v>
      </c>
      <c r="F521" s="14" t="s">
        <v>4074</v>
      </c>
      <c r="G521" s="14" t="s">
        <v>3915</v>
      </c>
      <c r="H521" s="14" t="s">
        <v>3346</v>
      </c>
      <c r="I521" s="15">
        <v>2226.31</v>
      </c>
      <c r="J521" s="77">
        <v>3</v>
      </c>
      <c r="K521" s="92"/>
    </row>
    <row r="522" spans="1:11" ht="70" x14ac:dyDescent="0.25">
      <c r="A522" s="14" t="s">
        <v>2994</v>
      </c>
      <c r="B522" s="14"/>
      <c r="C522" s="14"/>
      <c r="D522" s="16"/>
      <c r="E522" s="16"/>
      <c r="F522" s="14" t="s">
        <v>4075</v>
      </c>
      <c r="G522" s="14"/>
      <c r="H522" s="14"/>
      <c r="I522" s="15"/>
      <c r="J522" s="77"/>
      <c r="K522" s="92"/>
    </row>
    <row r="523" spans="1:11" ht="30" x14ac:dyDescent="0.25">
      <c r="A523" s="14" t="s">
        <v>2994</v>
      </c>
      <c r="B523" s="14" t="s">
        <v>4076</v>
      </c>
      <c r="C523" s="14" t="s">
        <v>4077</v>
      </c>
      <c r="D523" s="16">
        <v>45797</v>
      </c>
      <c r="E523" s="16"/>
      <c r="F523" s="14" t="s">
        <v>4078</v>
      </c>
      <c r="G523" s="14" t="s">
        <v>4079</v>
      </c>
      <c r="H523" s="14" t="s">
        <v>4080</v>
      </c>
      <c r="I523" s="15">
        <v>2000</v>
      </c>
      <c r="J523" s="77">
        <v>3</v>
      </c>
      <c r="K523" s="92"/>
    </row>
    <row r="524" spans="1:11" ht="30" x14ac:dyDescent="0.25">
      <c r="A524" s="14" t="s">
        <v>2994</v>
      </c>
      <c r="B524" s="14" t="s">
        <v>4081</v>
      </c>
      <c r="C524" s="14" t="s">
        <v>4082</v>
      </c>
      <c r="D524" s="16">
        <v>45814</v>
      </c>
      <c r="E524" s="16"/>
      <c r="F524" s="14" t="s">
        <v>4083</v>
      </c>
      <c r="G524" s="14" t="s">
        <v>4084</v>
      </c>
      <c r="H524" s="14" t="s">
        <v>4085</v>
      </c>
      <c r="I524" s="15">
        <v>240</v>
      </c>
      <c r="J524" s="77">
        <v>3</v>
      </c>
      <c r="K524" s="92"/>
    </row>
    <row r="525" spans="1:11" ht="30" x14ac:dyDescent="0.25">
      <c r="A525" s="14" t="s">
        <v>2994</v>
      </c>
      <c r="B525" s="14" t="s">
        <v>4086</v>
      </c>
      <c r="C525" s="14" t="s">
        <v>4087</v>
      </c>
      <c r="D525" s="16"/>
      <c r="E525" s="16">
        <v>45814</v>
      </c>
      <c r="F525" s="14" t="s">
        <v>4088</v>
      </c>
      <c r="G525" s="14"/>
      <c r="H525" s="14" t="s">
        <v>4085</v>
      </c>
      <c r="I525" s="15">
        <v>75.8</v>
      </c>
      <c r="J525" s="77">
        <v>3</v>
      </c>
      <c r="K525" s="92"/>
    </row>
    <row r="526" spans="1:11" ht="30" x14ac:dyDescent="0.25">
      <c r="A526" s="14" t="s">
        <v>2994</v>
      </c>
      <c r="B526" s="14" t="s">
        <v>4089</v>
      </c>
      <c r="C526" s="14" t="s">
        <v>4090</v>
      </c>
      <c r="D526" s="16">
        <v>45797</v>
      </c>
      <c r="E526" s="16"/>
      <c r="F526" s="14" t="s">
        <v>4091</v>
      </c>
      <c r="G526" s="14" t="s">
        <v>4058</v>
      </c>
      <c r="H526" s="14" t="s">
        <v>4059</v>
      </c>
      <c r="I526" s="15">
        <v>300</v>
      </c>
      <c r="J526" s="77">
        <v>3</v>
      </c>
      <c r="K526" s="92"/>
    </row>
    <row r="527" spans="1:11" ht="30" x14ac:dyDescent="0.25">
      <c r="A527" s="14" t="s">
        <v>2994</v>
      </c>
      <c r="B527" s="14" t="s">
        <v>4092</v>
      </c>
      <c r="C527" s="14" t="s">
        <v>4093</v>
      </c>
      <c r="D527" s="16"/>
      <c r="E527" s="16">
        <v>45798</v>
      </c>
      <c r="F527" s="14" t="s">
        <v>4088</v>
      </c>
      <c r="G527" s="14"/>
      <c r="H527" s="14" t="s">
        <v>4063</v>
      </c>
      <c r="I527" s="15">
        <v>160.30000000000001</v>
      </c>
      <c r="J527" s="77">
        <v>3</v>
      </c>
      <c r="K527" s="92"/>
    </row>
    <row r="528" spans="1:11" ht="30" x14ac:dyDescent="0.25">
      <c r="A528" s="14" t="s">
        <v>2994</v>
      </c>
      <c r="B528" s="14" t="s">
        <v>4094</v>
      </c>
      <c r="C528" s="14" t="s">
        <v>4095</v>
      </c>
      <c r="D528" s="16"/>
      <c r="E528" s="16">
        <v>45978</v>
      </c>
      <c r="F528" s="14" t="s">
        <v>4022</v>
      </c>
      <c r="G528" s="14"/>
      <c r="H528" s="14" t="s">
        <v>4023</v>
      </c>
      <c r="I528" s="15">
        <v>74.2</v>
      </c>
      <c r="J528" s="77">
        <v>3</v>
      </c>
      <c r="K528" s="92"/>
    </row>
    <row r="529" spans="1:11" ht="40" x14ac:dyDescent="0.25">
      <c r="A529" s="14" t="s">
        <v>2994</v>
      </c>
      <c r="B529" s="14" t="s">
        <v>4096</v>
      </c>
      <c r="C529" s="14" t="s">
        <v>4097</v>
      </c>
      <c r="D529" s="16"/>
      <c r="E529" s="16">
        <v>45894</v>
      </c>
      <c r="F529" s="14" t="s">
        <v>4098</v>
      </c>
      <c r="G529" s="14"/>
      <c r="H529" s="14" t="s">
        <v>4099</v>
      </c>
      <c r="I529" s="15">
        <v>176.7</v>
      </c>
      <c r="J529" s="77">
        <v>3</v>
      </c>
      <c r="K529" s="92"/>
    </row>
    <row r="530" spans="1:11" ht="20" x14ac:dyDescent="0.25">
      <c r="A530" s="14" t="s">
        <v>2994</v>
      </c>
      <c r="B530" s="14" t="s">
        <v>4100</v>
      </c>
      <c r="C530" s="14" t="s">
        <v>4101</v>
      </c>
      <c r="D530" s="16"/>
      <c r="E530" s="16">
        <v>45946</v>
      </c>
      <c r="F530" s="14" t="s">
        <v>4102</v>
      </c>
      <c r="G530" s="14"/>
      <c r="H530" s="14" t="s">
        <v>4103</v>
      </c>
      <c r="I530" s="15">
        <v>64.25</v>
      </c>
      <c r="J530" s="77">
        <v>3</v>
      </c>
      <c r="K530" s="92"/>
    </row>
    <row r="531" spans="1:11" ht="20" x14ac:dyDescent="0.25">
      <c r="A531" s="14" t="s">
        <v>2994</v>
      </c>
      <c r="B531" s="14" t="s">
        <v>4104</v>
      </c>
      <c r="C531" s="14" t="s">
        <v>4105</v>
      </c>
      <c r="D531" s="16"/>
      <c r="E531" s="16">
        <v>45946</v>
      </c>
      <c r="F531" s="14" t="s">
        <v>4102</v>
      </c>
      <c r="G531" s="14"/>
      <c r="H531" s="14" t="s">
        <v>4106</v>
      </c>
      <c r="I531" s="15">
        <v>24.35</v>
      </c>
      <c r="J531" s="77">
        <v>3</v>
      </c>
      <c r="K531" s="92"/>
    </row>
    <row r="532" spans="1:11" ht="20" x14ac:dyDescent="0.25">
      <c r="A532" s="14" t="s">
        <v>2994</v>
      </c>
      <c r="B532" s="14" t="s">
        <v>4107</v>
      </c>
      <c r="C532" s="14" t="s">
        <v>4108</v>
      </c>
      <c r="D532" s="16"/>
      <c r="E532" s="16">
        <v>45946</v>
      </c>
      <c r="F532" s="14" t="s">
        <v>4102</v>
      </c>
      <c r="G532" s="14"/>
      <c r="H532" s="14" t="s">
        <v>4109</v>
      </c>
      <c r="I532" s="15">
        <v>36.35</v>
      </c>
      <c r="J532" s="77">
        <v>3</v>
      </c>
      <c r="K532" s="92"/>
    </row>
    <row r="533" spans="1:11" ht="20" x14ac:dyDescent="0.25">
      <c r="A533" s="14" t="s">
        <v>2994</v>
      </c>
      <c r="B533" s="14" t="s">
        <v>4110</v>
      </c>
      <c r="C533" s="14" t="s">
        <v>4111</v>
      </c>
      <c r="D533" s="16"/>
      <c r="E533" s="16">
        <v>45946</v>
      </c>
      <c r="F533" s="14" t="s">
        <v>4102</v>
      </c>
      <c r="G533" s="14"/>
      <c r="H533" s="14" t="s">
        <v>4112</v>
      </c>
      <c r="I533" s="15">
        <v>43.9</v>
      </c>
      <c r="J533" s="77">
        <v>3</v>
      </c>
      <c r="K533" s="92"/>
    </row>
    <row r="534" spans="1:11" ht="20" x14ac:dyDescent="0.25">
      <c r="A534" s="14" t="s">
        <v>2994</v>
      </c>
      <c r="B534" s="14" t="s">
        <v>4113</v>
      </c>
      <c r="C534" s="14" t="s">
        <v>4114</v>
      </c>
      <c r="D534" s="16"/>
      <c r="E534" s="16">
        <v>45946</v>
      </c>
      <c r="F534" s="14" t="s">
        <v>4102</v>
      </c>
      <c r="G534" s="14"/>
      <c r="H534" s="14" t="s">
        <v>4115</v>
      </c>
      <c r="I534" s="15">
        <v>73.5</v>
      </c>
      <c r="J534" s="77">
        <v>3</v>
      </c>
      <c r="K534" s="92"/>
    </row>
    <row r="535" spans="1:11" ht="20" x14ac:dyDescent="0.25">
      <c r="A535" s="14" t="s">
        <v>2994</v>
      </c>
      <c r="B535" s="14" t="s">
        <v>4116</v>
      </c>
      <c r="C535" s="14" t="s">
        <v>4117</v>
      </c>
      <c r="D535" s="16"/>
      <c r="E535" s="16">
        <v>45946</v>
      </c>
      <c r="F535" s="14" t="s">
        <v>4102</v>
      </c>
      <c r="G535" s="14"/>
      <c r="H535" s="14" t="s">
        <v>4118</v>
      </c>
      <c r="I535" s="15">
        <v>77.7</v>
      </c>
      <c r="J535" s="77">
        <v>3</v>
      </c>
      <c r="K535" s="92"/>
    </row>
    <row r="536" spans="1:11" ht="20" x14ac:dyDescent="0.25">
      <c r="A536" s="14" t="s">
        <v>2994</v>
      </c>
      <c r="B536" s="14" t="s">
        <v>4119</v>
      </c>
      <c r="C536" s="14" t="s">
        <v>4120</v>
      </c>
      <c r="D536" s="16"/>
      <c r="E536" s="16">
        <v>45946</v>
      </c>
      <c r="F536" s="14" t="s">
        <v>4102</v>
      </c>
      <c r="G536" s="14"/>
      <c r="H536" s="14" t="s">
        <v>4121</v>
      </c>
      <c r="I536" s="15">
        <v>91.15</v>
      </c>
      <c r="J536" s="77">
        <v>3</v>
      </c>
      <c r="K536" s="92"/>
    </row>
    <row r="537" spans="1:11" ht="20" x14ac:dyDescent="0.25">
      <c r="A537" s="14" t="s">
        <v>2994</v>
      </c>
      <c r="B537" s="14" t="s">
        <v>4122</v>
      </c>
      <c r="C537" s="14" t="s">
        <v>4123</v>
      </c>
      <c r="D537" s="16"/>
      <c r="E537" s="16">
        <v>45946</v>
      </c>
      <c r="F537" s="14" t="s">
        <v>4102</v>
      </c>
      <c r="G537" s="14"/>
      <c r="H537" s="14" t="s">
        <v>2488</v>
      </c>
      <c r="I537" s="15">
        <v>91.15</v>
      </c>
      <c r="J537" s="77">
        <v>3</v>
      </c>
      <c r="K537" s="92"/>
    </row>
    <row r="538" spans="1:11" ht="20" x14ac:dyDescent="0.25">
      <c r="A538" s="14" t="s">
        <v>2994</v>
      </c>
      <c r="B538" s="14" t="s">
        <v>4124</v>
      </c>
      <c r="C538" s="14" t="s">
        <v>4120</v>
      </c>
      <c r="D538" s="16"/>
      <c r="E538" s="16">
        <v>45946</v>
      </c>
      <c r="F538" s="14" t="s">
        <v>4102</v>
      </c>
      <c r="G538" s="14"/>
      <c r="H538" s="14" t="s">
        <v>4125</v>
      </c>
      <c r="I538" s="15">
        <v>91.15</v>
      </c>
      <c r="J538" s="77">
        <v>3</v>
      </c>
      <c r="K538" s="92"/>
    </row>
    <row r="539" spans="1:11" ht="12.5" x14ac:dyDescent="0.25">
      <c r="A539" s="14" t="s">
        <v>2994</v>
      </c>
      <c r="B539" s="14" t="s">
        <v>4126</v>
      </c>
      <c r="C539" s="14" t="s">
        <v>4127</v>
      </c>
      <c r="D539" s="16">
        <v>45854</v>
      </c>
      <c r="E539" s="16"/>
      <c r="F539" s="14" t="s">
        <v>4128</v>
      </c>
      <c r="G539" s="14" t="s">
        <v>4129</v>
      </c>
      <c r="H539" s="14" t="s">
        <v>4130</v>
      </c>
      <c r="I539" s="15">
        <v>41.75</v>
      </c>
      <c r="J539" s="77">
        <v>4</v>
      </c>
      <c r="K539" s="92"/>
    </row>
    <row r="540" spans="1:11" ht="20" x14ac:dyDescent="0.25">
      <c r="A540" s="14" t="s">
        <v>2994</v>
      </c>
      <c r="B540" s="14" t="s">
        <v>4131</v>
      </c>
      <c r="C540" s="14" t="s">
        <v>4132</v>
      </c>
      <c r="D540" s="16">
        <v>45846</v>
      </c>
      <c r="E540" s="16"/>
      <c r="F540" s="14" t="s">
        <v>4133</v>
      </c>
      <c r="G540" s="14" t="s">
        <v>4134</v>
      </c>
      <c r="H540" s="14" t="s">
        <v>3174</v>
      </c>
      <c r="I540" s="15">
        <v>129.41999999999999</v>
      </c>
      <c r="J540" s="77">
        <v>4</v>
      </c>
      <c r="K540" s="92"/>
    </row>
    <row r="541" spans="1:11" ht="12.5" x14ac:dyDescent="0.25">
      <c r="A541" s="14" t="s">
        <v>2994</v>
      </c>
      <c r="B541" s="14" t="s">
        <v>4135</v>
      </c>
      <c r="C541" s="14" t="s">
        <v>4136</v>
      </c>
      <c r="D541" s="16">
        <v>45861</v>
      </c>
      <c r="E541" s="16"/>
      <c r="F541" s="14" t="s">
        <v>4137</v>
      </c>
      <c r="G541" s="14" t="s">
        <v>4138</v>
      </c>
      <c r="H541" s="14" t="s">
        <v>4139</v>
      </c>
      <c r="I541" s="15">
        <v>1100</v>
      </c>
      <c r="J541" s="77">
        <v>4</v>
      </c>
      <c r="K541" s="92"/>
    </row>
    <row r="542" spans="1:11" ht="20" x14ac:dyDescent="0.25">
      <c r="A542" s="14" t="s">
        <v>2994</v>
      </c>
      <c r="B542" s="14" t="s">
        <v>4140</v>
      </c>
      <c r="C542" s="14" t="s">
        <v>4141</v>
      </c>
      <c r="D542" s="16">
        <v>45861</v>
      </c>
      <c r="E542" s="16"/>
      <c r="F542" s="14" t="s">
        <v>4142</v>
      </c>
      <c r="G542" s="14" t="s">
        <v>4138</v>
      </c>
      <c r="H542" s="14" t="s">
        <v>4139</v>
      </c>
      <c r="I542" s="15">
        <v>1650</v>
      </c>
      <c r="J542" s="77">
        <v>3</v>
      </c>
      <c r="K542" s="92"/>
    </row>
    <row r="543" spans="1:11" ht="20" x14ac:dyDescent="0.25">
      <c r="A543" s="14" t="s">
        <v>3846</v>
      </c>
      <c r="B543" s="14" t="s">
        <v>4143</v>
      </c>
      <c r="C543" s="14" t="s">
        <v>4144</v>
      </c>
      <c r="D543" s="16"/>
      <c r="E543" s="16">
        <v>46021</v>
      </c>
      <c r="F543" s="14" t="s">
        <v>4145</v>
      </c>
      <c r="G543" s="14"/>
      <c r="H543" s="14" t="s">
        <v>3850</v>
      </c>
      <c r="I543" s="15">
        <v>26.6</v>
      </c>
      <c r="J543" s="77">
        <v>5</v>
      </c>
      <c r="K543" s="92"/>
    </row>
    <row r="544" spans="1:11" ht="120" x14ac:dyDescent="0.25">
      <c r="A544" s="14" t="s">
        <v>2994</v>
      </c>
      <c r="B544" s="14"/>
      <c r="C544" s="14"/>
      <c r="D544" s="16"/>
      <c r="E544" s="16"/>
      <c r="F544" s="14" t="s">
        <v>4146</v>
      </c>
      <c r="G544" s="14"/>
      <c r="H544" s="14"/>
      <c r="I544" s="15"/>
      <c r="J544" s="77"/>
      <c r="K544" s="92"/>
    </row>
    <row r="545" spans="1:11" ht="40" x14ac:dyDescent="0.25">
      <c r="A545" s="14" t="s">
        <v>2994</v>
      </c>
      <c r="B545" s="14" t="s">
        <v>4147</v>
      </c>
      <c r="C545" s="14" t="s">
        <v>4148</v>
      </c>
      <c r="D545" s="16"/>
      <c r="E545" s="16">
        <v>45925</v>
      </c>
      <c r="F545" s="14" t="s">
        <v>4149</v>
      </c>
      <c r="G545" s="14"/>
      <c r="H545" s="14" t="s">
        <v>4150</v>
      </c>
      <c r="I545" s="15">
        <v>273.77</v>
      </c>
      <c r="J545" s="77">
        <v>3</v>
      </c>
      <c r="K545" s="92"/>
    </row>
    <row r="546" spans="1:11" ht="30" x14ac:dyDescent="0.25">
      <c r="A546" s="14" t="s">
        <v>2994</v>
      </c>
      <c r="B546" s="14" t="s">
        <v>4151</v>
      </c>
      <c r="C546" s="14" t="s">
        <v>4152</v>
      </c>
      <c r="D546" s="16"/>
      <c r="E546" s="16">
        <v>45978</v>
      </c>
      <c r="F546" s="14" t="s">
        <v>4153</v>
      </c>
      <c r="G546" s="14"/>
      <c r="H546" s="14" t="s">
        <v>4023</v>
      </c>
      <c r="I546" s="15">
        <v>54.06</v>
      </c>
      <c r="J546" s="77">
        <v>3</v>
      </c>
      <c r="K546" s="92"/>
    </row>
    <row r="547" spans="1:11" ht="80" x14ac:dyDescent="0.25">
      <c r="A547" s="14" t="s">
        <v>2994</v>
      </c>
      <c r="B547" s="14"/>
      <c r="C547" s="14"/>
      <c r="D547" s="16"/>
      <c r="E547" s="16"/>
      <c r="F547" s="14" t="s">
        <v>4154</v>
      </c>
      <c r="G547" s="14"/>
      <c r="H547" s="14"/>
      <c r="I547" s="15"/>
      <c r="J547" s="77"/>
      <c r="K547" s="92"/>
    </row>
    <row r="548" spans="1:11" ht="30" x14ac:dyDescent="0.25">
      <c r="A548" s="14" t="s">
        <v>2994</v>
      </c>
      <c r="B548" s="14" t="s">
        <v>4155</v>
      </c>
      <c r="C548" s="14" t="s">
        <v>4156</v>
      </c>
      <c r="D548" s="16"/>
      <c r="E548" s="16">
        <v>45943</v>
      </c>
      <c r="F548" s="14" t="s">
        <v>4157</v>
      </c>
      <c r="G548" s="14"/>
      <c r="H548" s="14" t="s">
        <v>3844</v>
      </c>
      <c r="I548" s="15">
        <v>136.72999999999999</v>
      </c>
      <c r="J548" s="77">
        <v>3</v>
      </c>
      <c r="K548" s="92"/>
    </row>
    <row r="549" spans="1:11" ht="20" x14ac:dyDescent="0.25">
      <c r="A549" s="14" t="s">
        <v>2994</v>
      </c>
      <c r="B549" s="14" t="s">
        <v>4158</v>
      </c>
      <c r="C549" s="14" t="s">
        <v>4159</v>
      </c>
      <c r="D549" s="16">
        <v>45943</v>
      </c>
      <c r="E549" s="16"/>
      <c r="F549" s="14" t="s">
        <v>4160</v>
      </c>
      <c r="G549" s="14" t="s">
        <v>3843</v>
      </c>
      <c r="H549" s="14" t="s">
        <v>3844</v>
      </c>
      <c r="I549" s="15">
        <v>315</v>
      </c>
      <c r="J549" s="77">
        <v>3</v>
      </c>
      <c r="K549" s="92"/>
    </row>
    <row r="550" spans="1:11" ht="110" x14ac:dyDescent="0.25">
      <c r="A550" s="14" t="s">
        <v>2994</v>
      </c>
      <c r="B550" s="14"/>
      <c r="C550" s="14"/>
      <c r="D550" s="16"/>
      <c r="E550" s="16"/>
      <c r="F550" s="14" t="s">
        <v>4161</v>
      </c>
      <c r="G550" s="14"/>
      <c r="H550" s="14"/>
      <c r="I550" s="15"/>
      <c r="J550" s="77"/>
      <c r="K550" s="92"/>
    </row>
    <row r="551" spans="1:11" ht="30" x14ac:dyDescent="0.25">
      <c r="A551" s="14" t="s">
        <v>2994</v>
      </c>
      <c r="B551" s="14" t="s">
        <v>4162</v>
      </c>
      <c r="C551" s="14" t="s">
        <v>4163</v>
      </c>
      <c r="D551" s="16"/>
      <c r="E551" s="16">
        <v>45854</v>
      </c>
      <c r="F551" s="14" t="s">
        <v>4164</v>
      </c>
      <c r="G551" s="14"/>
      <c r="H551" s="14" t="s">
        <v>3926</v>
      </c>
      <c r="I551" s="15">
        <v>1693.92</v>
      </c>
      <c r="J551" s="77">
        <v>3</v>
      </c>
      <c r="K551" s="92"/>
    </row>
    <row r="552" spans="1:11" ht="40" x14ac:dyDescent="0.25">
      <c r="A552" s="14" t="s">
        <v>2994</v>
      </c>
      <c r="B552" s="14" t="s">
        <v>4165</v>
      </c>
      <c r="C552" s="14" t="s">
        <v>4166</v>
      </c>
      <c r="D552" s="16"/>
      <c r="E552" s="16">
        <v>45905</v>
      </c>
      <c r="F552" s="14" t="s">
        <v>4167</v>
      </c>
      <c r="G552" s="14"/>
      <c r="H552" s="14" t="s">
        <v>4009</v>
      </c>
      <c r="I552" s="15">
        <v>146.91999999999999</v>
      </c>
      <c r="J552" s="77">
        <v>3</v>
      </c>
      <c r="K552" s="92"/>
    </row>
    <row r="553" spans="1:11" ht="30" x14ac:dyDescent="0.25">
      <c r="A553" s="14" t="s">
        <v>2994</v>
      </c>
      <c r="B553" s="14" t="s">
        <v>4168</v>
      </c>
      <c r="C553" s="14" t="s">
        <v>4169</v>
      </c>
      <c r="D553" s="16"/>
      <c r="E553" s="16">
        <v>45925</v>
      </c>
      <c r="F553" s="14" t="s">
        <v>4170</v>
      </c>
      <c r="G553" s="14"/>
      <c r="H553" s="14" t="s">
        <v>4031</v>
      </c>
      <c r="I553" s="15">
        <v>418.65</v>
      </c>
      <c r="J553" s="77">
        <v>3</v>
      </c>
      <c r="K553" s="92"/>
    </row>
    <row r="554" spans="1:11" ht="12.5" x14ac:dyDescent="0.25">
      <c r="A554" s="14" t="s">
        <v>2994</v>
      </c>
      <c r="B554" s="14" t="s">
        <v>4171</v>
      </c>
      <c r="C554" s="14" t="s">
        <v>4172</v>
      </c>
      <c r="D554" s="16">
        <v>45894</v>
      </c>
      <c r="E554" s="16"/>
      <c r="F554" s="14" t="s">
        <v>4173</v>
      </c>
      <c r="G554" s="14" t="s">
        <v>4129</v>
      </c>
      <c r="H554" s="14" t="s">
        <v>4130</v>
      </c>
      <c r="I554" s="15">
        <v>48.45</v>
      </c>
      <c r="J554" s="77">
        <v>4</v>
      </c>
      <c r="K554" s="92"/>
    </row>
    <row r="555" spans="1:11" ht="20" x14ac:dyDescent="0.25">
      <c r="A555" s="14" t="s">
        <v>2994</v>
      </c>
      <c r="B555" s="14" t="s">
        <v>4174</v>
      </c>
      <c r="C555" s="14" t="s">
        <v>4175</v>
      </c>
      <c r="D555" s="16">
        <v>45846</v>
      </c>
      <c r="E555" s="16"/>
      <c r="F555" s="14" t="s">
        <v>4176</v>
      </c>
      <c r="G555" s="14" t="s">
        <v>4134</v>
      </c>
      <c r="H555" s="14" t="s">
        <v>3174</v>
      </c>
      <c r="I555" s="15">
        <v>81.63</v>
      </c>
      <c r="J555" s="77">
        <v>4</v>
      </c>
      <c r="K555" s="92"/>
    </row>
    <row r="556" spans="1:11" ht="12.5" x14ac:dyDescent="0.25">
      <c r="A556" s="14" t="s">
        <v>2994</v>
      </c>
      <c r="B556" s="14" t="s">
        <v>4177</v>
      </c>
      <c r="C556" s="14" t="s">
        <v>4178</v>
      </c>
      <c r="D556" s="16">
        <v>45861</v>
      </c>
      <c r="E556" s="16"/>
      <c r="F556" s="14" t="s">
        <v>4179</v>
      </c>
      <c r="G556" s="14" t="s">
        <v>4138</v>
      </c>
      <c r="H556" s="14" t="s">
        <v>4139</v>
      </c>
      <c r="I556" s="15">
        <v>1100</v>
      </c>
      <c r="J556" s="77">
        <v>4</v>
      </c>
      <c r="K556" s="92"/>
    </row>
    <row r="557" spans="1:11" ht="20" x14ac:dyDescent="0.25">
      <c r="A557" s="14" t="s">
        <v>2994</v>
      </c>
      <c r="B557" s="14" t="s">
        <v>4180</v>
      </c>
      <c r="C557" s="14" t="s">
        <v>4181</v>
      </c>
      <c r="D557" s="16">
        <v>45861</v>
      </c>
      <c r="E557" s="16"/>
      <c r="F557" s="14" t="s">
        <v>4182</v>
      </c>
      <c r="G557" s="14" t="s">
        <v>4138</v>
      </c>
      <c r="H557" s="14" t="s">
        <v>4139</v>
      </c>
      <c r="I557" s="15">
        <v>1650</v>
      </c>
      <c r="J557" s="77">
        <v>3</v>
      </c>
      <c r="K557" s="92"/>
    </row>
    <row r="558" spans="1:11" ht="40" x14ac:dyDescent="0.25">
      <c r="A558" s="14" t="s">
        <v>4183</v>
      </c>
      <c r="B558" s="14" t="s">
        <v>4184</v>
      </c>
      <c r="C558" s="14" t="s">
        <v>4185</v>
      </c>
      <c r="D558" s="16"/>
      <c r="E558" s="16">
        <v>45943</v>
      </c>
      <c r="F558" s="14" t="s">
        <v>5897</v>
      </c>
      <c r="G558" s="14"/>
      <c r="H558" s="14" t="s">
        <v>4186</v>
      </c>
      <c r="I558" s="15">
        <v>403.59</v>
      </c>
      <c r="J558" s="77">
        <v>5</v>
      </c>
      <c r="K558" s="92"/>
    </row>
    <row r="559" spans="1:11" ht="40" x14ac:dyDescent="0.25">
      <c r="A559" s="14" t="s">
        <v>4183</v>
      </c>
      <c r="B559" s="14" t="s">
        <v>4187</v>
      </c>
      <c r="C559" s="14" t="s">
        <v>4188</v>
      </c>
      <c r="D559" s="16"/>
      <c r="E559" s="16">
        <v>45943</v>
      </c>
      <c r="F559" s="14" t="s">
        <v>5898</v>
      </c>
      <c r="G559" s="14"/>
      <c r="H559" s="14" t="s">
        <v>4189</v>
      </c>
      <c r="I559" s="15">
        <v>282.14999999999998</v>
      </c>
      <c r="J559" s="77">
        <v>5</v>
      </c>
      <c r="K559" s="92"/>
    </row>
    <row r="560" spans="1:11" ht="30" x14ac:dyDescent="0.25">
      <c r="A560" s="14" t="s">
        <v>2994</v>
      </c>
      <c r="B560" s="14" t="s">
        <v>4190</v>
      </c>
      <c r="C560" s="14" t="s">
        <v>4191</v>
      </c>
      <c r="D560" s="16"/>
      <c r="E560" s="16">
        <v>45854</v>
      </c>
      <c r="F560" s="14" t="s">
        <v>4192</v>
      </c>
      <c r="G560" s="14" t="s">
        <v>4193</v>
      </c>
      <c r="H560" s="14" t="s">
        <v>4194</v>
      </c>
      <c r="I560" s="15">
        <v>956.8</v>
      </c>
      <c r="J560" s="77">
        <v>2</v>
      </c>
      <c r="K560" s="92"/>
    </row>
    <row r="561" spans="1:11" ht="40" x14ac:dyDescent="0.25">
      <c r="A561" s="14" t="s">
        <v>4183</v>
      </c>
      <c r="B561" s="14" t="s">
        <v>4195</v>
      </c>
      <c r="C561" s="14" t="s">
        <v>4196</v>
      </c>
      <c r="D561" s="16"/>
      <c r="E561" s="16">
        <v>45925</v>
      </c>
      <c r="F561" s="14" t="s">
        <v>5899</v>
      </c>
      <c r="G561" s="14" t="s">
        <v>4197</v>
      </c>
      <c r="H561" s="14" t="s">
        <v>3662</v>
      </c>
      <c r="I561" s="15">
        <v>1718.98</v>
      </c>
      <c r="J561" s="77">
        <v>5</v>
      </c>
      <c r="K561" s="92"/>
    </row>
    <row r="562" spans="1:11" ht="20" x14ac:dyDescent="0.25">
      <c r="A562" s="14" t="s">
        <v>4198</v>
      </c>
      <c r="B562" s="14" t="s">
        <v>4199</v>
      </c>
      <c r="C562" s="14" t="s">
        <v>4200</v>
      </c>
      <c r="D562" s="16"/>
      <c r="E562" s="16">
        <v>46002</v>
      </c>
      <c r="F562" s="14" t="s">
        <v>4201</v>
      </c>
      <c r="G562" s="14"/>
      <c r="H562" s="14" t="s">
        <v>4202</v>
      </c>
      <c r="I562" s="15">
        <v>900</v>
      </c>
      <c r="J562" s="77">
        <v>5</v>
      </c>
      <c r="K562" s="92"/>
    </row>
    <row r="563" spans="1:11" ht="70" x14ac:dyDescent="0.25">
      <c r="A563" s="14" t="s">
        <v>2994</v>
      </c>
      <c r="B563" s="14"/>
      <c r="C563" s="14"/>
      <c r="D563" s="16"/>
      <c r="E563" s="16"/>
      <c r="F563" s="14" t="s">
        <v>4203</v>
      </c>
      <c r="G563" s="14"/>
      <c r="H563" s="14"/>
      <c r="I563" s="15"/>
      <c r="J563" s="77"/>
      <c r="K563" s="92"/>
    </row>
    <row r="564" spans="1:11" ht="30" x14ac:dyDescent="0.25">
      <c r="A564" s="14" t="s">
        <v>2994</v>
      </c>
      <c r="B564" s="14" t="s">
        <v>4204</v>
      </c>
      <c r="C564" s="14" t="s">
        <v>4205</v>
      </c>
      <c r="D564" s="16">
        <v>45854</v>
      </c>
      <c r="E564" s="16"/>
      <c r="F564" s="14" t="s">
        <v>4206</v>
      </c>
      <c r="G564" s="14" t="s">
        <v>4084</v>
      </c>
      <c r="H564" s="14" t="s">
        <v>4085</v>
      </c>
      <c r="I564" s="15">
        <v>285</v>
      </c>
      <c r="J564" s="77">
        <v>2</v>
      </c>
      <c r="K564" s="92"/>
    </row>
    <row r="565" spans="1:11" ht="30" x14ac:dyDescent="0.25">
      <c r="A565" s="14" t="s">
        <v>2994</v>
      </c>
      <c r="B565" s="14" t="s">
        <v>4207</v>
      </c>
      <c r="C565" s="14" t="s">
        <v>4208</v>
      </c>
      <c r="D565" s="16">
        <v>45854</v>
      </c>
      <c r="E565" s="16"/>
      <c r="F565" s="14" t="s">
        <v>4206</v>
      </c>
      <c r="G565" s="14" t="s">
        <v>4058</v>
      </c>
      <c r="H565" s="14" t="s">
        <v>4209</v>
      </c>
      <c r="I565" s="15">
        <v>315</v>
      </c>
      <c r="J565" s="77">
        <v>2</v>
      </c>
      <c r="K565" s="92"/>
    </row>
    <row r="566" spans="1:11" ht="30" x14ac:dyDescent="0.25">
      <c r="A566" s="14" t="s">
        <v>2994</v>
      </c>
      <c r="B566" s="14" t="s">
        <v>4210</v>
      </c>
      <c r="C566" s="14" t="s">
        <v>4211</v>
      </c>
      <c r="D566" s="16">
        <v>45854</v>
      </c>
      <c r="E566" s="16"/>
      <c r="F566" s="14" t="s">
        <v>4206</v>
      </c>
      <c r="G566" s="14" t="s">
        <v>4212</v>
      </c>
      <c r="H566" s="14" t="s">
        <v>4213</v>
      </c>
      <c r="I566" s="15">
        <v>235</v>
      </c>
      <c r="J566" s="77">
        <v>2</v>
      </c>
      <c r="K566" s="92"/>
    </row>
    <row r="567" spans="1:11" ht="30" x14ac:dyDescent="0.25">
      <c r="A567" s="14" t="s">
        <v>2994</v>
      </c>
      <c r="B567" s="14" t="s">
        <v>4214</v>
      </c>
      <c r="C567" s="14" t="s">
        <v>4215</v>
      </c>
      <c r="D567" s="16">
        <v>45854</v>
      </c>
      <c r="E567" s="16"/>
      <c r="F567" s="14" t="s">
        <v>4206</v>
      </c>
      <c r="G567" s="14" t="s">
        <v>4216</v>
      </c>
      <c r="H567" s="14" t="s">
        <v>4217</v>
      </c>
      <c r="I567" s="15">
        <v>285</v>
      </c>
      <c r="J567" s="77">
        <v>2</v>
      </c>
      <c r="K567" s="92"/>
    </row>
    <row r="568" spans="1:11" ht="30" x14ac:dyDescent="0.25">
      <c r="A568" s="14" t="s">
        <v>2994</v>
      </c>
      <c r="B568" s="14" t="s">
        <v>4218</v>
      </c>
      <c r="C568" s="14" t="s">
        <v>4219</v>
      </c>
      <c r="D568" s="16">
        <v>45943</v>
      </c>
      <c r="E568" s="16"/>
      <c r="F568" s="14" t="s">
        <v>4206</v>
      </c>
      <c r="G568" s="14" t="s">
        <v>3843</v>
      </c>
      <c r="H568" s="14" t="s">
        <v>3844</v>
      </c>
      <c r="I568" s="15">
        <v>315</v>
      </c>
      <c r="J568" s="77">
        <v>2</v>
      </c>
      <c r="K568" s="92"/>
    </row>
    <row r="569" spans="1:11" ht="30" x14ac:dyDescent="0.25">
      <c r="A569" s="14" t="s">
        <v>2994</v>
      </c>
      <c r="B569" s="14" t="s">
        <v>4220</v>
      </c>
      <c r="C569" s="14" t="s">
        <v>4221</v>
      </c>
      <c r="D569" s="16">
        <v>45821</v>
      </c>
      <c r="E569" s="16"/>
      <c r="F569" s="14" t="s">
        <v>4222</v>
      </c>
      <c r="G569" s="14" t="s">
        <v>3772</v>
      </c>
      <c r="H569" s="14" t="s">
        <v>3773</v>
      </c>
      <c r="I569" s="15">
        <v>20</v>
      </c>
      <c r="J569" s="77">
        <v>2</v>
      </c>
      <c r="K569" s="92"/>
    </row>
    <row r="570" spans="1:11" ht="30" x14ac:dyDescent="0.25">
      <c r="A570" s="14" t="s">
        <v>2994</v>
      </c>
      <c r="B570" s="14" t="s">
        <v>4220</v>
      </c>
      <c r="C570" s="14" t="s">
        <v>4223</v>
      </c>
      <c r="D570" s="16">
        <v>45821</v>
      </c>
      <c r="E570" s="16"/>
      <c r="F570" s="14" t="s">
        <v>4224</v>
      </c>
      <c r="G570" s="14" t="s">
        <v>3772</v>
      </c>
      <c r="H570" s="14" t="s">
        <v>3773</v>
      </c>
      <c r="I570" s="15">
        <v>106.14</v>
      </c>
      <c r="J570" s="77">
        <v>2</v>
      </c>
      <c r="K570" s="92"/>
    </row>
    <row r="571" spans="1:11" ht="30" x14ac:dyDescent="0.25">
      <c r="A571" s="14" t="s">
        <v>2994</v>
      </c>
      <c r="B571" s="14" t="s">
        <v>4225</v>
      </c>
      <c r="C571" s="14" t="s">
        <v>4226</v>
      </c>
      <c r="D571" s="16">
        <v>45827</v>
      </c>
      <c r="E571" s="16"/>
      <c r="F571" s="14" t="s">
        <v>4227</v>
      </c>
      <c r="G571" s="14" t="s">
        <v>4079</v>
      </c>
      <c r="H571" s="14" t="s">
        <v>4080</v>
      </c>
      <c r="I571" s="15">
        <v>9500</v>
      </c>
      <c r="J571" s="77">
        <v>2</v>
      </c>
      <c r="K571" s="92"/>
    </row>
    <row r="572" spans="1:11" ht="60" x14ac:dyDescent="0.25">
      <c r="A572" s="14" t="s">
        <v>2994</v>
      </c>
      <c r="B572" s="14"/>
      <c r="C572" s="14"/>
      <c r="D572" s="16"/>
      <c r="E572" s="16"/>
      <c r="F572" s="14" t="s">
        <v>4228</v>
      </c>
      <c r="G572" s="14"/>
      <c r="H572" s="14"/>
      <c r="I572" s="15"/>
      <c r="J572" s="77"/>
      <c r="K572" s="92"/>
    </row>
    <row r="573" spans="1:11" ht="20" x14ac:dyDescent="0.25">
      <c r="A573" s="14" t="s">
        <v>2994</v>
      </c>
      <c r="B573" s="14" t="s">
        <v>4229</v>
      </c>
      <c r="C573" s="14" t="s">
        <v>4230</v>
      </c>
      <c r="D573" s="16">
        <v>45758</v>
      </c>
      <c r="E573" s="16"/>
      <c r="F573" s="14" t="s">
        <v>4231</v>
      </c>
      <c r="G573" s="14"/>
      <c r="H573" s="14" t="s">
        <v>4232</v>
      </c>
      <c r="I573" s="15">
        <v>525</v>
      </c>
      <c r="J573" s="77">
        <v>2</v>
      </c>
      <c r="K573" s="92"/>
    </row>
    <row r="574" spans="1:11" ht="20" x14ac:dyDescent="0.25">
      <c r="A574" s="14" t="s">
        <v>2994</v>
      </c>
      <c r="B574" s="14" t="s">
        <v>4233</v>
      </c>
      <c r="C574" s="14" t="s">
        <v>4234</v>
      </c>
      <c r="D574" s="16">
        <v>45827</v>
      </c>
      <c r="E574" s="16"/>
      <c r="F574" s="14" t="s">
        <v>4235</v>
      </c>
      <c r="G574" s="14" t="s">
        <v>4236</v>
      </c>
      <c r="H574" s="14" t="s">
        <v>4237</v>
      </c>
      <c r="I574" s="15">
        <v>19.64</v>
      </c>
      <c r="J574" s="77">
        <v>3</v>
      </c>
      <c r="K574" s="92"/>
    </row>
    <row r="575" spans="1:11" ht="12.5" x14ac:dyDescent="0.25">
      <c r="A575" s="14" t="s">
        <v>2994</v>
      </c>
      <c r="B575" s="14" t="s">
        <v>4238</v>
      </c>
      <c r="C575" s="14" t="s">
        <v>4239</v>
      </c>
      <c r="D575" s="16">
        <v>45827</v>
      </c>
      <c r="E575" s="16"/>
      <c r="F575" s="14" t="s">
        <v>4240</v>
      </c>
      <c r="G575" s="14" t="s">
        <v>4129</v>
      </c>
      <c r="H575" s="14" t="s">
        <v>4130</v>
      </c>
      <c r="I575" s="15">
        <v>529.03</v>
      </c>
      <c r="J575" s="77">
        <v>4</v>
      </c>
      <c r="K575" s="92"/>
    </row>
    <row r="576" spans="1:11" ht="20" x14ac:dyDescent="0.25">
      <c r="A576" s="14" t="s">
        <v>2994</v>
      </c>
      <c r="B576" s="14" t="s">
        <v>4241</v>
      </c>
      <c r="C576" s="14" t="s">
        <v>4242</v>
      </c>
      <c r="D576" s="16">
        <v>45827</v>
      </c>
      <c r="E576" s="16"/>
      <c r="F576" s="14" t="s">
        <v>4243</v>
      </c>
      <c r="G576" s="14" t="s">
        <v>4129</v>
      </c>
      <c r="H576" s="14" t="s">
        <v>4130</v>
      </c>
      <c r="I576" s="15">
        <v>206.81</v>
      </c>
      <c r="J576" s="77">
        <v>4</v>
      </c>
      <c r="K576" s="92"/>
    </row>
    <row r="577" spans="1:11" ht="30" x14ac:dyDescent="0.25">
      <c r="A577" s="14" t="s">
        <v>2994</v>
      </c>
      <c r="B577" s="14" t="s">
        <v>4244</v>
      </c>
      <c r="C577" s="14" t="s">
        <v>4245</v>
      </c>
      <c r="D577" s="16"/>
      <c r="E577" s="16">
        <v>45894</v>
      </c>
      <c r="F577" s="14" t="s">
        <v>4246</v>
      </c>
      <c r="G577" s="14" t="s">
        <v>3862</v>
      </c>
      <c r="H577" s="14" t="s">
        <v>3863</v>
      </c>
      <c r="I577" s="15">
        <v>1202</v>
      </c>
      <c r="J577" s="77">
        <v>2</v>
      </c>
      <c r="K577" s="92"/>
    </row>
    <row r="578" spans="1:11" ht="30" x14ac:dyDescent="0.25">
      <c r="A578" s="14" t="s">
        <v>2994</v>
      </c>
      <c r="B578" s="14" t="s">
        <v>4247</v>
      </c>
      <c r="C578" s="14" t="s">
        <v>4248</v>
      </c>
      <c r="D578" s="16"/>
      <c r="E578" s="16">
        <v>45905</v>
      </c>
      <c r="F578" s="14" t="s">
        <v>4249</v>
      </c>
      <c r="G578" s="14"/>
      <c r="H578" s="14" t="s">
        <v>4001</v>
      </c>
      <c r="I578" s="15">
        <v>266.10000000000002</v>
      </c>
      <c r="J578" s="77">
        <v>2</v>
      </c>
      <c r="K578" s="92"/>
    </row>
    <row r="579" spans="1:11" ht="40" x14ac:dyDescent="0.25">
      <c r="A579" s="14" t="s">
        <v>4183</v>
      </c>
      <c r="B579" s="14" t="s">
        <v>4250</v>
      </c>
      <c r="C579" s="14" t="s">
        <v>4251</v>
      </c>
      <c r="D579" s="16"/>
      <c r="E579" s="16">
        <v>45967</v>
      </c>
      <c r="F579" s="14" t="s">
        <v>5896</v>
      </c>
      <c r="G579" s="14"/>
      <c r="H579" s="14" t="s">
        <v>4035</v>
      </c>
      <c r="I579" s="15">
        <v>748.49</v>
      </c>
      <c r="J579" s="77">
        <v>5</v>
      </c>
      <c r="K579" s="92"/>
    </row>
    <row r="580" spans="1:11" ht="30" x14ac:dyDescent="0.25">
      <c r="A580" s="14" t="s">
        <v>2994</v>
      </c>
      <c r="B580" s="14" t="s">
        <v>4252</v>
      </c>
      <c r="C580" s="14" t="s">
        <v>4253</v>
      </c>
      <c r="D580" s="16"/>
      <c r="E580" s="16">
        <v>45905</v>
      </c>
      <c r="F580" s="14" t="s">
        <v>4254</v>
      </c>
      <c r="G580" s="14"/>
      <c r="H580" s="14" t="s">
        <v>4255</v>
      </c>
      <c r="I580" s="15">
        <v>844.26</v>
      </c>
      <c r="J580" s="77">
        <v>2</v>
      </c>
      <c r="K580" s="92"/>
    </row>
    <row r="581" spans="1:11" ht="30" x14ac:dyDescent="0.25">
      <c r="A581" s="14" t="s">
        <v>2994</v>
      </c>
      <c r="B581" s="14" t="s">
        <v>4256</v>
      </c>
      <c r="C581" s="14" t="s">
        <v>4257</v>
      </c>
      <c r="D581" s="16"/>
      <c r="E581" s="16">
        <v>45925</v>
      </c>
      <c r="F581" s="14" t="s">
        <v>4258</v>
      </c>
      <c r="G581" s="14"/>
      <c r="H581" s="14" t="s">
        <v>4259</v>
      </c>
      <c r="I581" s="15">
        <v>574.17999999999995</v>
      </c>
      <c r="J581" s="77">
        <v>2</v>
      </c>
      <c r="K581" s="92"/>
    </row>
    <row r="582" spans="1:11" ht="30" x14ac:dyDescent="0.25">
      <c r="A582" s="14" t="s">
        <v>2994</v>
      </c>
      <c r="B582" s="14" t="s">
        <v>4260</v>
      </c>
      <c r="C582" s="14" t="s">
        <v>4261</v>
      </c>
      <c r="D582" s="16"/>
      <c r="E582" s="16">
        <v>45925</v>
      </c>
      <c r="F582" s="14" t="s">
        <v>4262</v>
      </c>
      <c r="G582" s="14"/>
      <c r="H582" s="14" t="s">
        <v>4263</v>
      </c>
      <c r="I582" s="15">
        <v>393.26</v>
      </c>
      <c r="J582" s="77">
        <v>2</v>
      </c>
      <c r="K582" s="92"/>
    </row>
    <row r="583" spans="1:11" ht="30" x14ac:dyDescent="0.25">
      <c r="A583" s="14" t="s">
        <v>2994</v>
      </c>
      <c r="B583" s="14" t="s">
        <v>4264</v>
      </c>
      <c r="C583" s="14" t="s">
        <v>4265</v>
      </c>
      <c r="D583" s="16"/>
      <c r="E583" s="16">
        <v>45957</v>
      </c>
      <c r="F583" s="14" t="s">
        <v>4266</v>
      </c>
      <c r="G583" s="14"/>
      <c r="H583" s="14" t="s">
        <v>4267</v>
      </c>
      <c r="I583" s="15">
        <v>200</v>
      </c>
      <c r="J583" s="77">
        <v>2</v>
      </c>
      <c r="K583" s="92"/>
    </row>
    <row r="584" spans="1:11" ht="40" x14ac:dyDescent="0.25">
      <c r="A584" s="14" t="s">
        <v>4183</v>
      </c>
      <c r="B584" s="14" t="s">
        <v>4268</v>
      </c>
      <c r="C584" s="14" t="s">
        <v>4269</v>
      </c>
      <c r="D584" s="16"/>
      <c r="E584" s="16">
        <v>45957</v>
      </c>
      <c r="F584" s="14" t="s">
        <v>5895</v>
      </c>
      <c r="G584" s="14"/>
      <c r="H584" s="14" t="s">
        <v>4031</v>
      </c>
      <c r="I584" s="15">
        <v>1123.22</v>
      </c>
      <c r="J584" s="77">
        <v>5</v>
      </c>
      <c r="K584" s="92"/>
    </row>
    <row r="585" spans="1:11" ht="12.5" x14ac:dyDescent="0.25">
      <c r="A585" s="14" t="s">
        <v>2994</v>
      </c>
      <c r="B585" s="14">
        <v>2519402</v>
      </c>
      <c r="C585" s="14">
        <v>202506</v>
      </c>
      <c r="D585" s="16">
        <v>45846</v>
      </c>
      <c r="E585" s="16"/>
      <c r="F585" s="14" t="s">
        <v>4270</v>
      </c>
      <c r="G585" s="14"/>
      <c r="H585" s="14" t="s">
        <v>4271</v>
      </c>
      <c r="I585" s="15">
        <v>5351.68</v>
      </c>
      <c r="J585" s="77">
        <v>4</v>
      </c>
      <c r="K585" s="92"/>
    </row>
    <row r="586" spans="1:11" ht="12.5" x14ac:dyDescent="0.25">
      <c r="A586" s="14" t="s">
        <v>2994</v>
      </c>
      <c r="B586" s="14">
        <v>2519399</v>
      </c>
      <c r="C586" s="14">
        <v>202506</v>
      </c>
      <c r="D586" s="16">
        <v>45846</v>
      </c>
      <c r="E586" s="16"/>
      <c r="F586" s="14" t="s">
        <v>4272</v>
      </c>
      <c r="G586" s="14"/>
      <c r="H586" s="14" t="s">
        <v>4273</v>
      </c>
      <c r="I586" s="15">
        <v>5877.62</v>
      </c>
      <c r="J586" s="77">
        <v>3</v>
      </c>
      <c r="K586" s="92"/>
    </row>
    <row r="587" spans="1:11" ht="12.5" x14ac:dyDescent="0.25">
      <c r="A587" s="14" t="s">
        <v>2994</v>
      </c>
      <c r="B587" s="14">
        <v>2519397</v>
      </c>
      <c r="C587" s="14">
        <v>3081157100</v>
      </c>
      <c r="D587" s="16">
        <v>45846</v>
      </c>
      <c r="E587" s="16"/>
      <c r="F587" s="14" t="s">
        <v>4274</v>
      </c>
      <c r="G587" s="14" t="s">
        <v>4275</v>
      </c>
      <c r="H587" s="14" t="s">
        <v>4276</v>
      </c>
      <c r="I587" s="15">
        <v>60</v>
      </c>
      <c r="J587" s="77">
        <v>4</v>
      </c>
      <c r="K587" s="92"/>
    </row>
    <row r="588" spans="1:11" ht="12.5" x14ac:dyDescent="0.25">
      <c r="A588" s="14" t="s">
        <v>2994</v>
      </c>
      <c r="B588" s="14">
        <v>2519396</v>
      </c>
      <c r="C588" s="14">
        <v>3081157100</v>
      </c>
      <c r="D588" s="16">
        <v>45846</v>
      </c>
      <c r="E588" s="16"/>
      <c r="F588" s="14" t="s">
        <v>4277</v>
      </c>
      <c r="G588" s="14" t="s">
        <v>4278</v>
      </c>
      <c r="H588" s="14" t="s">
        <v>4279</v>
      </c>
      <c r="I588" s="15">
        <v>154.21</v>
      </c>
      <c r="J588" s="77">
        <v>3</v>
      </c>
      <c r="K588" s="92"/>
    </row>
    <row r="589" spans="1:11" ht="12.5" x14ac:dyDescent="0.25">
      <c r="A589" s="14" t="s">
        <v>2994</v>
      </c>
      <c r="B589" s="14">
        <v>2519396</v>
      </c>
      <c r="C589" s="14">
        <v>3081157100</v>
      </c>
      <c r="D589" s="16">
        <v>45846</v>
      </c>
      <c r="E589" s="16"/>
      <c r="F589" s="14" t="s">
        <v>4277</v>
      </c>
      <c r="G589" s="14" t="s">
        <v>4278</v>
      </c>
      <c r="H589" s="14" t="s">
        <v>4279</v>
      </c>
      <c r="I589" s="15">
        <v>165</v>
      </c>
      <c r="J589" s="77">
        <v>4</v>
      </c>
      <c r="K589" s="92"/>
    </row>
    <row r="590" spans="1:11" ht="20" x14ac:dyDescent="0.25">
      <c r="A590" s="14" t="s">
        <v>2994</v>
      </c>
      <c r="B590" s="14">
        <v>2519395</v>
      </c>
      <c r="C590" s="14">
        <v>3081157100</v>
      </c>
      <c r="D590" s="16">
        <v>45846</v>
      </c>
      <c r="E590" s="16"/>
      <c r="F590" s="14" t="s">
        <v>4277</v>
      </c>
      <c r="G590" s="14" t="s">
        <v>4280</v>
      </c>
      <c r="H590" s="14" t="s">
        <v>4281</v>
      </c>
      <c r="I590" s="15">
        <v>562.5</v>
      </c>
      <c r="J590" s="77">
        <v>4</v>
      </c>
      <c r="K590" s="92"/>
    </row>
    <row r="591" spans="1:11" ht="20" x14ac:dyDescent="0.25">
      <c r="A591" s="14" t="s">
        <v>2994</v>
      </c>
      <c r="B591" s="14">
        <v>2519395</v>
      </c>
      <c r="C591" s="14">
        <v>3081157100</v>
      </c>
      <c r="D591" s="16">
        <v>45846</v>
      </c>
      <c r="E591" s="16"/>
      <c r="F591" s="14" t="s">
        <v>4274</v>
      </c>
      <c r="G591" s="14" t="s">
        <v>4280</v>
      </c>
      <c r="H591" s="14" t="s">
        <v>4281</v>
      </c>
      <c r="I591" s="15">
        <v>874.5</v>
      </c>
      <c r="J591" s="77">
        <v>3</v>
      </c>
      <c r="K591" s="92"/>
    </row>
    <row r="592" spans="1:11" ht="12.5" x14ac:dyDescent="0.25">
      <c r="A592" s="14" t="s">
        <v>2994</v>
      </c>
      <c r="B592" s="14">
        <v>2519393</v>
      </c>
      <c r="C592" s="14">
        <v>1001955130</v>
      </c>
      <c r="D592" s="16">
        <v>45846</v>
      </c>
      <c r="E592" s="16"/>
      <c r="F592" s="14" t="s">
        <v>4282</v>
      </c>
      <c r="G592" s="14" t="s">
        <v>4283</v>
      </c>
      <c r="H592" s="14" t="s">
        <v>4284</v>
      </c>
      <c r="I592" s="15">
        <v>185.64</v>
      </c>
      <c r="J592" s="77">
        <v>3</v>
      </c>
      <c r="K592" s="92"/>
    </row>
    <row r="593" spans="1:11" ht="12.5" x14ac:dyDescent="0.25">
      <c r="A593" s="14" t="s">
        <v>2994</v>
      </c>
      <c r="B593" s="14">
        <v>2519393</v>
      </c>
      <c r="C593" s="14">
        <v>1001955130</v>
      </c>
      <c r="D593" s="16">
        <v>45846</v>
      </c>
      <c r="E593" s="16"/>
      <c r="F593" s="14" t="s">
        <v>4285</v>
      </c>
      <c r="G593" s="14" t="s">
        <v>4283</v>
      </c>
      <c r="H593" s="14" t="s">
        <v>4284</v>
      </c>
      <c r="I593" s="15">
        <v>2158</v>
      </c>
      <c r="J593" s="77">
        <v>4</v>
      </c>
      <c r="K593" s="92"/>
    </row>
    <row r="594" spans="1:11" ht="12.5" x14ac:dyDescent="0.25">
      <c r="A594" s="14" t="s">
        <v>2994</v>
      </c>
      <c r="B594" s="14">
        <v>2519393</v>
      </c>
      <c r="C594" s="14">
        <v>1001955130</v>
      </c>
      <c r="D594" s="16">
        <v>45846</v>
      </c>
      <c r="E594" s="16"/>
      <c r="F594" s="14" t="s">
        <v>4286</v>
      </c>
      <c r="G594" s="14" t="s">
        <v>4283</v>
      </c>
      <c r="H594" s="14" t="s">
        <v>4284</v>
      </c>
      <c r="I594" s="15">
        <v>2320.85</v>
      </c>
      <c r="J594" s="77">
        <v>3</v>
      </c>
      <c r="K594" s="92"/>
    </row>
    <row r="595" spans="1:11" ht="20" x14ac:dyDescent="0.25">
      <c r="A595" s="14" t="s">
        <v>2994</v>
      </c>
      <c r="B595" s="14">
        <v>2519392</v>
      </c>
      <c r="C595" s="14">
        <v>1100062025</v>
      </c>
      <c r="D595" s="16">
        <v>45846</v>
      </c>
      <c r="E595" s="16"/>
      <c r="F595" s="14" t="s">
        <v>4287</v>
      </c>
      <c r="G595" s="14"/>
      <c r="H595" s="14" t="s">
        <v>3787</v>
      </c>
      <c r="I595" s="15">
        <v>1005.85</v>
      </c>
      <c r="J595" s="77">
        <v>4</v>
      </c>
      <c r="K595" s="92"/>
    </row>
    <row r="596" spans="1:11" ht="20" x14ac:dyDescent="0.25">
      <c r="A596" s="14" t="s">
        <v>2994</v>
      </c>
      <c r="B596" s="14">
        <v>2519392</v>
      </c>
      <c r="C596" s="14">
        <v>1100062025</v>
      </c>
      <c r="D596" s="16">
        <v>45846</v>
      </c>
      <c r="E596" s="16"/>
      <c r="F596" s="14" t="s">
        <v>4288</v>
      </c>
      <c r="G596" s="14"/>
      <c r="H596" s="14" t="s">
        <v>3787</v>
      </c>
      <c r="I596" s="15">
        <v>1046.53</v>
      </c>
      <c r="J596" s="77">
        <v>3</v>
      </c>
      <c r="K596" s="92"/>
    </row>
    <row r="597" spans="1:11" ht="12.5" x14ac:dyDescent="0.25">
      <c r="A597" s="14" t="s">
        <v>2994</v>
      </c>
      <c r="B597" s="14" t="s">
        <v>4289</v>
      </c>
      <c r="C597" s="14" t="s">
        <v>4290</v>
      </c>
      <c r="D597" s="16">
        <v>45894</v>
      </c>
      <c r="E597" s="16"/>
      <c r="F597" s="14" t="s">
        <v>4291</v>
      </c>
      <c r="G597" s="14" t="s">
        <v>4129</v>
      </c>
      <c r="H597" s="14" t="s">
        <v>4130</v>
      </c>
      <c r="I597" s="15">
        <v>34.25</v>
      </c>
      <c r="J597" s="77">
        <v>4</v>
      </c>
      <c r="K597" s="92"/>
    </row>
    <row r="598" spans="1:11" ht="12.5" x14ac:dyDescent="0.25">
      <c r="A598" s="14" t="s">
        <v>2994</v>
      </c>
      <c r="B598" s="14" t="s">
        <v>4292</v>
      </c>
      <c r="C598" s="14" t="s">
        <v>4293</v>
      </c>
      <c r="D598" s="16">
        <v>45861</v>
      </c>
      <c r="E598" s="16"/>
      <c r="F598" s="14" t="s">
        <v>4294</v>
      </c>
      <c r="G598" s="14" t="s">
        <v>4295</v>
      </c>
      <c r="H598" s="14" t="s">
        <v>4296</v>
      </c>
      <c r="I598" s="15">
        <v>1268.3900000000001</v>
      </c>
      <c r="J598" s="77">
        <v>3</v>
      </c>
      <c r="K598" s="92"/>
    </row>
    <row r="599" spans="1:11" ht="12.5" x14ac:dyDescent="0.25">
      <c r="A599" s="14" t="s">
        <v>2994</v>
      </c>
      <c r="B599" s="14" t="s">
        <v>4297</v>
      </c>
      <c r="C599" s="14" t="s">
        <v>4298</v>
      </c>
      <c r="D599" s="16">
        <v>45861</v>
      </c>
      <c r="E599" s="16"/>
      <c r="F599" s="14" t="s">
        <v>4294</v>
      </c>
      <c r="G599" s="14" t="s">
        <v>4295</v>
      </c>
      <c r="H599" s="14" t="s">
        <v>4296</v>
      </c>
      <c r="I599" s="15">
        <v>311.45</v>
      </c>
      <c r="J599" s="77">
        <v>3</v>
      </c>
      <c r="K599" s="92"/>
    </row>
    <row r="600" spans="1:11" ht="20" x14ac:dyDescent="0.25">
      <c r="A600" s="14" t="s">
        <v>2994</v>
      </c>
      <c r="B600" s="14" t="s">
        <v>4299</v>
      </c>
      <c r="C600" s="14" t="s">
        <v>4300</v>
      </c>
      <c r="D600" s="16">
        <v>45874</v>
      </c>
      <c r="E600" s="16"/>
      <c r="F600" s="14" t="s">
        <v>4301</v>
      </c>
      <c r="G600" s="14" t="s">
        <v>4302</v>
      </c>
      <c r="H600" s="14" t="s">
        <v>3143</v>
      </c>
      <c r="I600" s="15">
        <v>34.049999999999997</v>
      </c>
      <c r="J600" s="77">
        <v>4</v>
      </c>
      <c r="K600" s="92"/>
    </row>
    <row r="601" spans="1:11" ht="20" x14ac:dyDescent="0.25">
      <c r="A601" s="14" t="s">
        <v>2994</v>
      </c>
      <c r="B601" s="14" t="s">
        <v>4303</v>
      </c>
      <c r="C601" s="14" t="s">
        <v>4304</v>
      </c>
      <c r="D601" s="16">
        <v>45874</v>
      </c>
      <c r="E601" s="16"/>
      <c r="F601" s="14" t="s">
        <v>4305</v>
      </c>
      <c r="G601" s="14" t="s">
        <v>4302</v>
      </c>
      <c r="H601" s="14" t="s">
        <v>3143</v>
      </c>
      <c r="I601" s="15">
        <v>47.88</v>
      </c>
      <c r="J601" s="77">
        <v>4</v>
      </c>
      <c r="K601" s="92"/>
    </row>
    <row r="602" spans="1:11" ht="20" x14ac:dyDescent="0.25">
      <c r="A602" s="14" t="s">
        <v>2994</v>
      </c>
      <c r="B602" s="14" t="s">
        <v>4306</v>
      </c>
      <c r="C602" s="14" t="s">
        <v>4307</v>
      </c>
      <c r="D602" s="16">
        <v>45874</v>
      </c>
      <c r="E602" s="16"/>
      <c r="F602" s="14" t="s">
        <v>4308</v>
      </c>
      <c r="G602" s="14" t="s">
        <v>4302</v>
      </c>
      <c r="H602" s="14" t="s">
        <v>3143</v>
      </c>
      <c r="I602" s="15">
        <v>25.95</v>
      </c>
      <c r="J602" s="77">
        <v>4</v>
      </c>
      <c r="K602" s="92"/>
    </row>
    <row r="603" spans="1:11" ht="20" x14ac:dyDescent="0.25">
      <c r="A603" s="14" t="s">
        <v>2994</v>
      </c>
      <c r="B603" s="14" t="s">
        <v>4309</v>
      </c>
      <c r="C603" s="14" t="s">
        <v>4310</v>
      </c>
      <c r="D603" s="16">
        <v>45894</v>
      </c>
      <c r="E603" s="16"/>
      <c r="F603" s="14" t="s">
        <v>4311</v>
      </c>
      <c r="G603" s="14" t="s">
        <v>4134</v>
      </c>
      <c r="H603" s="14" t="s">
        <v>3174</v>
      </c>
      <c r="I603" s="15">
        <v>78.56</v>
      </c>
      <c r="J603" s="77">
        <v>4</v>
      </c>
      <c r="K603" s="92"/>
    </row>
    <row r="604" spans="1:11" ht="12.5" x14ac:dyDescent="0.25">
      <c r="A604" s="14" t="s">
        <v>2994</v>
      </c>
      <c r="B604" s="14" t="s">
        <v>4312</v>
      </c>
      <c r="C604" s="14">
        <v>313692832</v>
      </c>
      <c r="D604" s="16">
        <v>45856</v>
      </c>
      <c r="E604" s="16"/>
      <c r="F604" s="14" t="s">
        <v>4313</v>
      </c>
      <c r="G604" s="14"/>
      <c r="H604" s="14" t="s">
        <v>4314</v>
      </c>
      <c r="I604" s="15">
        <v>19.670000000000002</v>
      </c>
      <c r="J604" s="77">
        <v>4</v>
      </c>
      <c r="K604" s="92"/>
    </row>
    <row r="605" spans="1:11" ht="12.5" x14ac:dyDescent="0.25">
      <c r="A605" s="14" t="s">
        <v>2994</v>
      </c>
      <c r="B605" s="14" t="s">
        <v>4315</v>
      </c>
      <c r="C605" s="14" t="s">
        <v>4316</v>
      </c>
      <c r="D605" s="16">
        <v>45854</v>
      </c>
      <c r="E605" s="16"/>
      <c r="F605" s="14" t="s">
        <v>4317</v>
      </c>
      <c r="G605" s="14" t="s">
        <v>4318</v>
      </c>
      <c r="H605" s="14" t="s">
        <v>3487</v>
      </c>
      <c r="I605" s="15">
        <v>110</v>
      </c>
      <c r="J605" s="77">
        <v>3</v>
      </c>
      <c r="K605" s="92"/>
    </row>
    <row r="606" spans="1:11" ht="12.5" x14ac:dyDescent="0.25">
      <c r="A606" s="14" t="s">
        <v>2994</v>
      </c>
      <c r="B606" s="14" t="s">
        <v>4319</v>
      </c>
      <c r="C606" s="14" t="s">
        <v>4320</v>
      </c>
      <c r="D606" s="16">
        <v>45854</v>
      </c>
      <c r="E606" s="16"/>
      <c r="F606" s="14" t="s">
        <v>4321</v>
      </c>
      <c r="G606" s="14" t="s">
        <v>4322</v>
      </c>
      <c r="H606" s="14" t="s">
        <v>4323</v>
      </c>
      <c r="I606" s="15">
        <v>200.19</v>
      </c>
      <c r="J606" s="77">
        <v>4</v>
      </c>
      <c r="K606" s="92"/>
    </row>
    <row r="607" spans="1:11" ht="12.5" x14ac:dyDescent="0.25">
      <c r="A607" s="14" t="s">
        <v>2994</v>
      </c>
      <c r="B607" s="14" t="s">
        <v>4324</v>
      </c>
      <c r="C607" s="14" t="s">
        <v>4325</v>
      </c>
      <c r="D607" s="16">
        <v>45905</v>
      </c>
      <c r="E607" s="16"/>
      <c r="F607" s="14" t="s">
        <v>4326</v>
      </c>
      <c r="G607" s="14" t="s">
        <v>4138</v>
      </c>
      <c r="H607" s="14" t="s">
        <v>4139</v>
      </c>
      <c r="I607" s="15">
        <v>1100</v>
      </c>
      <c r="J607" s="77">
        <v>4</v>
      </c>
      <c r="K607" s="92"/>
    </row>
    <row r="608" spans="1:11" ht="20" x14ac:dyDescent="0.25">
      <c r="A608" s="14" t="s">
        <v>2994</v>
      </c>
      <c r="B608" s="14" t="s">
        <v>4327</v>
      </c>
      <c r="C608" s="14" t="s">
        <v>3752</v>
      </c>
      <c r="D608" s="16">
        <v>45905</v>
      </c>
      <c r="E608" s="16"/>
      <c r="F608" s="14" t="s">
        <v>4328</v>
      </c>
      <c r="G608" s="14" t="s">
        <v>4138</v>
      </c>
      <c r="H608" s="14" t="s">
        <v>4139</v>
      </c>
      <c r="I608" s="15">
        <v>1650</v>
      </c>
      <c r="J608" s="77">
        <v>3</v>
      </c>
      <c r="K608" s="92"/>
    </row>
    <row r="609" spans="1:11" ht="30" x14ac:dyDescent="0.25">
      <c r="A609" s="14" t="s">
        <v>3846</v>
      </c>
      <c r="B609" s="14" t="s">
        <v>4329</v>
      </c>
      <c r="C609" s="14" t="s">
        <v>4330</v>
      </c>
      <c r="D609" s="16"/>
      <c r="E609" s="16">
        <v>46021</v>
      </c>
      <c r="F609" s="14" t="s">
        <v>4331</v>
      </c>
      <c r="G609" s="14"/>
      <c r="H609" s="14" t="s">
        <v>3850</v>
      </c>
      <c r="I609" s="15">
        <v>695.53</v>
      </c>
      <c r="J609" s="77">
        <v>5</v>
      </c>
      <c r="K609" s="92"/>
    </row>
    <row r="610" spans="1:11" ht="140" x14ac:dyDescent="0.25">
      <c r="A610" s="14" t="s">
        <v>2994</v>
      </c>
      <c r="B610" s="14"/>
      <c r="C610" s="14"/>
      <c r="D610" s="16"/>
      <c r="E610" s="16"/>
      <c r="F610" s="14" t="s">
        <v>4332</v>
      </c>
      <c r="G610" s="14"/>
      <c r="H610" s="14"/>
      <c r="I610" s="15"/>
      <c r="J610" s="77"/>
      <c r="K610" s="92"/>
    </row>
    <row r="611" spans="1:11" ht="30" x14ac:dyDescent="0.25">
      <c r="A611" s="14" t="s">
        <v>2994</v>
      </c>
      <c r="B611" s="14" t="s">
        <v>4333</v>
      </c>
      <c r="C611" s="14" t="s">
        <v>4334</v>
      </c>
      <c r="D611" s="16">
        <v>45831</v>
      </c>
      <c r="E611" s="16"/>
      <c r="F611" s="14" t="s">
        <v>4335</v>
      </c>
      <c r="G611" s="14" t="s">
        <v>4336</v>
      </c>
      <c r="H611" s="14" t="s">
        <v>4337</v>
      </c>
      <c r="I611" s="15">
        <v>437.5</v>
      </c>
      <c r="J611" s="77">
        <v>3</v>
      </c>
      <c r="K611" s="92"/>
    </row>
    <row r="612" spans="1:11" ht="30" x14ac:dyDescent="0.25">
      <c r="A612" s="14" t="s">
        <v>2994</v>
      </c>
      <c r="B612" s="14" t="s">
        <v>4338</v>
      </c>
      <c r="C612" s="14" t="s">
        <v>4339</v>
      </c>
      <c r="D612" s="16">
        <v>45842</v>
      </c>
      <c r="E612" s="16"/>
      <c r="F612" s="14" t="s">
        <v>4340</v>
      </c>
      <c r="G612" s="14" t="s">
        <v>4336</v>
      </c>
      <c r="H612" s="14" t="s">
        <v>4337</v>
      </c>
      <c r="I612" s="15">
        <v>0</v>
      </c>
      <c r="J612" s="77">
        <v>3</v>
      </c>
      <c r="K612" s="92"/>
    </row>
    <row r="613" spans="1:11" ht="30" x14ac:dyDescent="0.25">
      <c r="A613" s="14" t="s">
        <v>2994</v>
      </c>
      <c r="B613" s="14" t="s">
        <v>4341</v>
      </c>
      <c r="C613" s="14" t="s">
        <v>4342</v>
      </c>
      <c r="D613" s="16">
        <v>45835</v>
      </c>
      <c r="E613" s="16"/>
      <c r="F613" s="14" t="s">
        <v>4343</v>
      </c>
      <c r="G613" s="14" t="s">
        <v>3831</v>
      </c>
      <c r="H613" s="14" t="s">
        <v>3832</v>
      </c>
      <c r="I613" s="15">
        <v>64.8</v>
      </c>
      <c r="J613" s="77">
        <v>3</v>
      </c>
      <c r="K613" s="92"/>
    </row>
    <row r="614" spans="1:11" ht="30" x14ac:dyDescent="0.25">
      <c r="A614" s="14" t="s">
        <v>2994</v>
      </c>
      <c r="B614" s="14" t="s">
        <v>4344</v>
      </c>
      <c r="C614" s="14" t="s">
        <v>4345</v>
      </c>
      <c r="D614" s="16">
        <v>45835</v>
      </c>
      <c r="E614" s="16"/>
      <c r="F614" s="14" t="s">
        <v>4346</v>
      </c>
      <c r="G614" s="14" t="s">
        <v>3831</v>
      </c>
      <c r="H614" s="14" t="s">
        <v>3832</v>
      </c>
      <c r="I614" s="15">
        <v>245.66</v>
      </c>
      <c r="J614" s="77">
        <v>3</v>
      </c>
      <c r="K614" s="92"/>
    </row>
    <row r="615" spans="1:11" ht="30" x14ac:dyDescent="0.25">
      <c r="A615" s="14" t="s">
        <v>2994</v>
      </c>
      <c r="B615" s="14" t="s">
        <v>4347</v>
      </c>
      <c r="C615" s="14" t="s">
        <v>4348</v>
      </c>
      <c r="D615" s="16">
        <v>45837</v>
      </c>
      <c r="E615" s="16"/>
      <c r="F615" s="14" t="s">
        <v>4349</v>
      </c>
      <c r="G615" s="14">
        <v>13439120211</v>
      </c>
      <c r="H615" s="14" t="s">
        <v>4350</v>
      </c>
      <c r="I615" s="15">
        <v>4.4000000000000004</v>
      </c>
      <c r="J615" s="77">
        <v>3</v>
      </c>
      <c r="K615" s="92"/>
    </row>
    <row r="616" spans="1:11" ht="30" x14ac:dyDescent="0.25">
      <c r="A616" s="14" t="s">
        <v>2994</v>
      </c>
      <c r="B616" s="14" t="s">
        <v>4347</v>
      </c>
      <c r="C616" s="14" t="s">
        <v>4351</v>
      </c>
      <c r="D616" s="16">
        <v>45837</v>
      </c>
      <c r="E616" s="16"/>
      <c r="F616" s="14" t="s">
        <v>4352</v>
      </c>
      <c r="G616" s="14">
        <v>13439120211</v>
      </c>
      <c r="H616" s="14" t="s">
        <v>4350</v>
      </c>
      <c r="I616" s="15">
        <v>5.5</v>
      </c>
      <c r="J616" s="77">
        <v>3</v>
      </c>
      <c r="K616" s="92"/>
    </row>
    <row r="617" spans="1:11" ht="30" x14ac:dyDescent="0.25">
      <c r="A617" s="14" t="s">
        <v>2994</v>
      </c>
      <c r="B617" s="14" t="s">
        <v>4353</v>
      </c>
      <c r="C617" s="14" t="s">
        <v>4354</v>
      </c>
      <c r="D617" s="16">
        <v>45844</v>
      </c>
      <c r="E617" s="16"/>
      <c r="F617" s="14" t="s">
        <v>4355</v>
      </c>
      <c r="G617" s="14">
        <v>57500462912</v>
      </c>
      <c r="H617" s="14" t="s">
        <v>4356</v>
      </c>
      <c r="I617" s="15">
        <v>16.2</v>
      </c>
      <c r="J617" s="77">
        <v>3</v>
      </c>
      <c r="K617" s="92"/>
    </row>
    <row r="618" spans="1:11" ht="30" x14ac:dyDescent="0.25">
      <c r="A618" s="14" t="s">
        <v>2994</v>
      </c>
      <c r="B618" s="14" t="s">
        <v>4353</v>
      </c>
      <c r="C618" s="14" t="s">
        <v>4357</v>
      </c>
      <c r="D618" s="16">
        <v>45844</v>
      </c>
      <c r="E618" s="16"/>
      <c r="F618" s="14" t="s">
        <v>4355</v>
      </c>
      <c r="G618" s="14">
        <v>82667270868</v>
      </c>
      <c r="H618" s="14" t="s">
        <v>4358</v>
      </c>
      <c r="I618" s="15">
        <v>10</v>
      </c>
      <c r="J618" s="77">
        <v>3</v>
      </c>
      <c r="K618" s="92"/>
    </row>
    <row r="619" spans="1:11" ht="60" x14ac:dyDescent="0.25">
      <c r="A619" s="14" t="s">
        <v>2994</v>
      </c>
      <c r="B619" s="14"/>
      <c r="C619" s="14"/>
      <c r="D619" s="16"/>
      <c r="E619" s="16"/>
      <c r="F619" s="14" t="s">
        <v>4359</v>
      </c>
      <c r="G619" s="14"/>
      <c r="H619" s="14"/>
      <c r="I619" s="15"/>
      <c r="J619" s="77"/>
      <c r="K619" s="92"/>
    </row>
    <row r="620" spans="1:11" ht="30" x14ac:dyDescent="0.25">
      <c r="A620" s="14" t="s">
        <v>2994</v>
      </c>
      <c r="B620" s="14" t="s">
        <v>4360</v>
      </c>
      <c r="C620" s="14" t="s">
        <v>4361</v>
      </c>
      <c r="D620" s="16">
        <v>45894</v>
      </c>
      <c r="E620" s="16"/>
      <c r="F620" s="14" t="s">
        <v>4362</v>
      </c>
      <c r="G620" s="14" t="s">
        <v>4079</v>
      </c>
      <c r="H620" s="14" t="s">
        <v>4080</v>
      </c>
      <c r="I620" s="15">
        <v>4650</v>
      </c>
      <c r="J620" s="77">
        <v>3</v>
      </c>
      <c r="K620" s="92"/>
    </row>
    <row r="621" spans="1:11" ht="12.5" x14ac:dyDescent="0.25">
      <c r="A621" s="14" t="s">
        <v>2994</v>
      </c>
      <c r="B621" s="14">
        <v>2519420</v>
      </c>
      <c r="C621" s="14">
        <v>202507</v>
      </c>
      <c r="D621" s="16">
        <v>45880</v>
      </c>
      <c r="E621" s="16"/>
      <c r="F621" s="14" t="s">
        <v>4363</v>
      </c>
      <c r="G621" s="14"/>
      <c r="H621" s="14" t="s">
        <v>4364</v>
      </c>
      <c r="I621" s="15">
        <v>4866.71</v>
      </c>
      <c r="J621" s="77">
        <v>4</v>
      </c>
      <c r="K621" s="92"/>
    </row>
    <row r="622" spans="1:11" ht="12.5" x14ac:dyDescent="0.25">
      <c r="A622" s="14" t="s">
        <v>2994</v>
      </c>
      <c r="B622" s="14">
        <v>2519421</v>
      </c>
      <c r="C622" s="14">
        <v>202507</v>
      </c>
      <c r="D622" s="16">
        <v>45880</v>
      </c>
      <c r="E622" s="16"/>
      <c r="F622" s="14" t="s">
        <v>4365</v>
      </c>
      <c r="G622" s="14"/>
      <c r="H622" s="14" t="s">
        <v>4273</v>
      </c>
      <c r="I622" s="15">
        <v>5886.05</v>
      </c>
      <c r="J622" s="77">
        <v>3</v>
      </c>
      <c r="K622" s="92"/>
    </row>
    <row r="623" spans="1:11" ht="12.5" x14ac:dyDescent="0.25">
      <c r="A623" s="14" t="s">
        <v>2994</v>
      </c>
      <c r="B623" s="14">
        <v>2519426</v>
      </c>
      <c r="C623" s="14">
        <v>202507</v>
      </c>
      <c r="D623" s="16">
        <v>45880</v>
      </c>
      <c r="E623" s="16"/>
      <c r="F623" s="14" t="s">
        <v>4366</v>
      </c>
      <c r="G623" s="14"/>
      <c r="H623" s="14" t="s">
        <v>4367</v>
      </c>
      <c r="I623" s="15">
        <v>444.28</v>
      </c>
      <c r="J623" s="77">
        <v>3</v>
      </c>
      <c r="K623" s="92"/>
    </row>
    <row r="624" spans="1:11" ht="12.5" x14ac:dyDescent="0.25">
      <c r="A624" s="14" t="s">
        <v>2994</v>
      </c>
      <c r="B624" s="14">
        <v>2519412</v>
      </c>
      <c r="C624" s="14">
        <v>1001955130</v>
      </c>
      <c r="D624" s="16">
        <v>45880</v>
      </c>
      <c r="E624" s="16"/>
      <c r="F624" s="14" t="s">
        <v>4368</v>
      </c>
      <c r="G624" s="14" t="s">
        <v>4283</v>
      </c>
      <c r="H624" s="14" t="s">
        <v>4284</v>
      </c>
      <c r="I624" s="15">
        <v>2457.3000000000002</v>
      </c>
      <c r="J624" s="77">
        <v>3</v>
      </c>
      <c r="K624" s="92"/>
    </row>
    <row r="625" spans="1:11" ht="12.5" x14ac:dyDescent="0.25">
      <c r="A625" s="14" t="s">
        <v>2994</v>
      </c>
      <c r="B625" s="14">
        <v>2519412</v>
      </c>
      <c r="C625" s="14">
        <v>1001955130</v>
      </c>
      <c r="D625" s="16">
        <v>45880</v>
      </c>
      <c r="E625" s="16"/>
      <c r="F625" s="14" t="s">
        <v>4369</v>
      </c>
      <c r="G625" s="14" t="s">
        <v>4283</v>
      </c>
      <c r="H625" s="14" t="s">
        <v>4284</v>
      </c>
      <c r="I625" s="15">
        <v>1973.1</v>
      </c>
      <c r="J625" s="77">
        <v>4</v>
      </c>
      <c r="K625" s="92"/>
    </row>
    <row r="626" spans="1:11" ht="12.5" x14ac:dyDescent="0.25">
      <c r="A626" s="14" t="s">
        <v>2994</v>
      </c>
      <c r="B626" s="14">
        <v>2519412</v>
      </c>
      <c r="C626" s="14">
        <v>1001955130</v>
      </c>
      <c r="D626" s="16">
        <v>45880</v>
      </c>
      <c r="E626" s="16"/>
      <c r="F626" s="14" t="s">
        <v>4370</v>
      </c>
      <c r="G626" s="14" t="s">
        <v>4283</v>
      </c>
      <c r="H626" s="14" t="s">
        <v>4284</v>
      </c>
      <c r="I626" s="15">
        <v>228.36</v>
      </c>
      <c r="J626" s="77">
        <v>3</v>
      </c>
      <c r="K626" s="92"/>
    </row>
    <row r="627" spans="1:11" ht="20" x14ac:dyDescent="0.25">
      <c r="A627" s="14" t="s">
        <v>2994</v>
      </c>
      <c r="B627" s="14">
        <v>2519411</v>
      </c>
      <c r="C627" s="14">
        <v>1100072025</v>
      </c>
      <c r="D627" s="16">
        <v>45880</v>
      </c>
      <c r="E627" s="16"/>
      <c r="F627" s="14" t="s">
        <v>4371</v>
      </c>
      <c r="G627" s="14"/>
      <c r="H627" s="14" t="s">
        <v>3787</v>
      </c>
      <c r="I627" s="15">
        <v>1023.22</v>
      </c>
      <c r="J627" s="77">
        <v>3</v>
      </c>
      <c r="K627" s="92"/>
    </row>
    <row r="628" spans="1:11" ht="20" x14ac:dyDescent="0.25">
      <c r="A628" s="14" t="s">
        <v>2994</v>
      </c>
      <c r="B628" s="14">
        <v>2519411</v>
      </c>
      <c r="C628" s="14">
        <v>1100072025</v>
      </c>
      <c r="D628" s="16">
        <v>45880</v>
      </c>
      <c r="E628" s="16"/>
      <c r="F628" s="14" t="s">
        <v>4372</v>
      </c>
      <c r="G628" s="14"/>
      <c r="H628" s="14" t="s">
        <v>3787</v>
      </c>
      <c r="I628" s="15">
        <v>104.2</v>
      </c>
      <c r="J628" s="77">
        <v>3</v>
      </c>
      <c r="K628" s="92"/>
    </row>
    <row r="629" spans="1:11" ht="20" x14ac:dyDescent="0.25">
      <c r="A629" s="14" t="s">
        <v>2994</v>
      </c>
      <c r="B629" s="14">
        <v>2519411</v>
      </c>
      <c r="C629" s="14">
        <v>1100072025</v>
      </c>
      <c r="D629" s="16">
        <v>45880</v>
      </c>
      <c r="E629" s="16"/>
      <c r="F629" s="14" t="s">
        <v>4373</v>
      </c>
      <c r="G629" s="14"/>
      <c r="H629" s="14" t="s">
        <v>3787</v>
      </c>
      <c r="I629" s="15">
        <v>876.87</v>
      </c>
      <c r="J629" s="77">
        <v>4</v>
      </c>
      <c r="K629" s="92"/>
    </row>
    <row r="630" spans="1:11" ht="20" x14ac:dyDescent="0.25">
      <c r="A630" s="14" t="s">
        <v>2994</v>
      </c>
      <c r="B630" s="14">
        <v>2519413</v>
      </c>
      <c r="C630" s="14">
        <v>3081157100</v>
      </c>
      <c r="D630" s="16">
        <v>45880</v>
      </c>
      <c r="E630" s="16"/>
      <c r="F630" s="14" t="s">
        <v>4374</v>
      </c>
      <c r="G630" s="14" t="s">
        <v>4280</v>
      </c>
      <c r="H630" s="14" t="s">
        <v>4281</v>
      </c>
      <c r="I630" s="15">
        <v>852.87</v>
      </c>
      <c r="J630" s="77">
        <v>3</v>
      </c>
      <c r="K630" s="92"/>
    </row>
    <row r="631" spans="1:11" ht="20" x14ac:dyDescent="0.25">
      <c r="A631" s="14" t="s">
        <v>2994</v>
      </c>
      <c r="B631" s="14">
        <v>2519413</v>
      </c>
      <c r="C631" s="14">
        <v>3081157100</v>
      </c>
      <c r="D631" s="16">
        <v>45880</v>
      </c>
      <c r="E631" s="16"/>
      <c r="F631" s="14" t="s">
        <v>4374</v>
      </c>
      <c r="G631" s="14" t="s">
        <v>4280</v>
      </c>
      <c r="H631" s="14" t="s">
        <v>4281</v>
      </c>
      <c r="I631" s="15">
        <v>89.08</v>
      </c>
      <c r="J631" s="77">
        <v>3</v>
      </c>
      <c r="K631" s="92"/>
    </row>
    <row r="632" spans="1:11" ht="20" x14ac:dyDescent="0.25">
      <c r="A632" s="14" t="s">
        <v>2994</v>
      </c>
      <c r="B632" s="14">
        <v>2519413</v>
      </c>
      <c r="C632" s="14">
        <v>3081157100</v>
      </c>
      <c r="D632" s="16">
        <v>45880</v>
      </c>
      <c r="E632" s="16"/>
      <c r="F632" s="14" t="s">
        <v>4374</v>
      </c>
      <c r="G632" s="14" t="s">
        <v>4280</v>
      </c>
      <c r="H632" s="14" t="s">
        <v>4281</v>
      </c>
      <c r="I632" s="15">
        <v>567.26</v>
      </c>
      <c r="J632" s="77">
        <v>4</v>
      </c>
      <c r="K632" s="92"/>
    </row>
    <row r="633" spans="1:11" ht="12.5" x14ac:dyDescent="0.25">
      <c r="A633" s="14" t="s">
        <v>2994</v>
      </c>
      <c r="B633" s="14">
        <v>2519414</v>
      </c>
      <c r="C633" s="14">
        <v>3081157100</v>
      </c>
      <c r="D633" s="16">
        <v>45880</v>
      </c>
      <c r="E633" s="16"/>
      <c r="F633" s="14" t="s">
        <v>4374</v>
      </c>
      <c r="G633" s="14" t="s">
        <v>4278</v>
      </c>
      <c r="H633" s="14" t="s">
        <v>4279</v>
      </c>
      <c r="I633" s="15">
        <v>33</v>
      </c>
      <c r="J633" s="77">
        <v>3</v>
      </c>
      <c r="K633" s="92"/>
    </row>
    <row r="634" spans="1:11" ht="12.5" x14ac:dyDescent="0.25">
      <c r="A634" s="14" t="s">
        <v>2994</v>
      </c>
      <c r="B634" s="14">
        <v>2519414</v>
      </c>
      <c r="C634" s="14">
        <v>3081157100</v>
      </c>
      <c r="D634" s="16">
        <v>45880</v>
      </c>
      <c r="E634" s="16"/>
      <c r="F634" s="14" t="s">
        <v>4374</v>
      </c>
      <c r="G634" s="14" t="s">
        <v>4278</v>
      </c>
      <c r="H634" s="14" t="s">
        <v>4279</v>
      </c>
      <c r="I634" s="15">
        <v>154.54</v>
      </c>
      <c r="J634" s="77">
        <v>3</v>
      </c>
      <c r="K634" s="92"/>
    </row>
    <row r="635" spans="1:11" ht="12.5" x14ac:dyDescent="0.25">
      <c r="A635" s="14" t="s">
        <v>2994</v>
      </c>
      <c r="B635" s="14">
        <v>2519415</v>
      </c>
      <c r="C635" s="14">
        <v>3081157100</v>
      </c>
      <c r="D635" s="16">
        <v>45880</v>
      </c>
      <c r="E635" s="16"/>
      <c r="F635" s="14" t="s">
        <v>4375</v>
      </c>
      <c r="G635" s="14" t="s">
        <v>4275</v>
      </c>
      <c r="H635" s="14" t="s">
        <v>4276</v>
      </c>
      <c r="I635" s="15">
        <v>45</v>
      </c>
      <c r="J635" s="77">
        <v>4</v>
      </c>
      <c r="K635" s="92"/>
    </row>
    <row r="636" spans="1:11" ht="12.5" x14ac:dyDescent="0.25">
      <c r="A636" s="14" t="s">
        <v>2994</v>
      </c>
      <c r="B636" s="14" t="s">
        <v>4376</v>
      </c>
      <c r="C636" s="14" t="s">
        <v>3770</v>
      </c>
      <c r="D636" s="16">
        <v>45848</v>
      </c>
      <c r="E636" s="16"/>
      <c r="F636" s="14" t="s">
        <v>4377</v>
      </c>
      <c r="G636" s="14" t="s">
        <v>4378</v>
      </c>
      <c r="H636" s="14" t="s">
        <v>152</v>
      </c>
      <c r="I636" s="15">
        <v>117</v>
      </c>
      <c r="J636" s="77">
        <v>4</v>
      </c>
      <c r="K636" s="92"/>
    </row>
    <row r="637" spans="1:11" ht="12.5" x14ac:dyDescent="0.25">
      <c r="A637" s="14" t="s">
        <v>2994</v>
      </c>
      <c r="B637" s="14" t="s">
        <v>4379</v>
      </c>
      <c r="C637" s="14">
        <v>9</v>
      </c>
      <c r="D637" s="16">
        <v>45869</v>
      </c>
      <c r="E637" s="16"/>
      <c r="F637" s="14" t="s">
        <v>4380</v>
      </c>
      <c r="G637" s="14" t="s">
        <v>4381</v>
      </c>
      <c r="H637" s="14" t="s">
        <v>4382</v>
      </c>
      <c r="I637" s="15">
        <v>4.95</v>
      </c>
      <c r="J637" s="77">
        <v>4</v>
      </c>
      <c r="K637" s="92"/>
    </row>
    <row r="638" spans="1:11" ht="12.5" x14ac:dyDescent="0.25">
      <c r="A638" s="14" t="s">
        <v>2994</v>
      </c>
      <c r="B638" s="14" t="s">
        <v>4383</v>
      </c>
      <c r="C638" s="14">
        <v>9</v>
      </c>
      <c r="D638" s="16">
        <v>45869</v>
      </c>
      <c r="E638" s="16"/>
      <c r="F638" s="14" t="s">
        <v>4380</v>
      </c>
      <c r="G638" s="14" t="s">
        <v>4381</v>
      </c>
      <c r="H638" s="14" t="s">
        <v>4382</v>
      </c>
      <c r="I638" s="15">
        <v>22</v>
      </c>
      <c r="J638" s="77">
        <v>4</v>
      </c>
      <c r="K638" s="92"/>
    </row>
    <row r="639" spans="1:11" ht="12.5" x14ac:dyDescent="0.25">
      <c r="A639" s="14" t="s">
        <v>2994</v>
      </c>
      <c r="B639" s="14" t="s">
        <v>4384</v>
      </c>
      <c r="C639" s="14" t="s">
        <v>4385</v>
      </c>
      <c r="D639" s="16">
        <v>45854</v>
      </c>
      <c r="E639" s="16"/>
      <c r="F639" s="14" t="s">
        <v>4386</v>
      </c>
      <c r="G639" s="14" t="s">
        <v>4129</v>
      </c>
      <c r="H639" s="14" t="s">
        <v>4130</v>
      </c>
      <c r="I639" s="15">
        <v>529.03</v>
      </c>
      <c r="J639" s="77">
        <v>4</v>
      </c>
      <c r="K639" s="92"/>
    </row>
    <row r="640" spans="1:11" ht="20" x14ac:dyDescent="0.25">
      <c r="A640" s="14" t="s">
        <v>2994</v>
      </c>
      <c r="B640" s="14" t="s">
        <v>4387</v>
      </c>
      <c r="C640" s="14" t="s">
        <v>4388</v>
      </c>
      <c r="D640" s="16">
        <v>45854</v>
      </c>
      <c r="E640" s="16"/>
      <c r="F640" s="14" t="s">
        <v>4389</v>
      </c>
      <c r="G640" s="14" t="s">
        <v>4129</v>
      </c>
      <c r="H640" s="14" t="s">
        <v>4130</v>
      </c>
      <c r="I640" s="15">
        <v>206.81</v>
      </c>
      <c r="J640" s="77">
        <v>4</v>
      </c>
      <c r="K640" s="92"/>
    </row>
    <row r="641" spans="1:11" ht="12.5" x14ac:dyDescent="0.25">
      <c r="A641" s="14" t="s">
        <v>2994</v>
      </c>
      <c r="B641" s="14" t="s">
        <v>4390</v>
      </c>
      <c r="C641" s="14" t="s">
        <v>4391</v>
      </c>
      <c r="D641" s="16">
        <v>45925</v>
      </c>
      <c r="E641" s="16"/>
      <c r="F641" s="14" t="s">
        <v>4392</v>
      </c>
      <c r="G641" s="14" t="s">
        <v>4129</v>
      </c>
      <c r="H641" s="14" t="s">
        <v>4130</v>
      </c>
      <c r="I641" s="15">
        <v>34.75</v>
      </c>
      <c r="J641" s="77">
        <v>4</v>
      </c>
      <c r="K641" s="92"/>
    </row>
    <row r="642" spans="1:11" ht="12.5" x14ac:dyDescent="0.25">
      <c r="A642" s="14" t="s">
        <v>2994</v>
      </c>
      <c r="B642" s="14" t="s">
        <v>4393</v>
      </c>
      <c r="C642" s="14" t="s">
        <v>4394</v>
      </c>
      <c r="D642" s="16">
        <v>45890</v>
      </c>
      <c r="E642" s="16"/>
      <c r="F642" s="14" t="s">
        <v>4395</v>
      </c>
      <c r="G642" s="14" t="s">
        <v>4295</v>
      </c>
      <c r="H642" s="14" t="s">
        <v>4296</v>
      </c>
      <c r="I642" s="15">
        <v>1268.3900000000001</v>
      </c>
      <c r="J642" s="77">
        <v>3</v>
      </c>
      <c r="K642" s="92"/>
    </row>
    <row r="643" spans="1:11" ht="12.5" x14ac:dyDescent="0.25">
      <c r="A643" s="14" t="s">
        <v>2994</v>
      </c>
      <c r="B643" s="14" t="s">
        <v>4396</v>
      </c>
      <c r="C643" s="14" t="s">
        <v>4397</v>
      </c>
      <c r="D643" s="16">
        <v>45890</v>
      </c>
      <c r="E643" s="16"/>
      <c r="F643" s="14" t="s">
        <v>4395</v>
      </c>
      <c r="G643" s="14" t="s">
        <v>4295</v>
      </c>
      <c r="H643" s="14" t="s">
        <v>4296</v>
      </c>
      <c r="I643" s="15">
        <v>311.45</v>
      </c>
      <c r="J643" s="77">
        <v>3</v>
      </c>
      <c r="K643" s="92"/>
    </row>
    <row r="644" spans="1:11" ht="20" x14ac:dyDescent="0.25">
      <c r="A644" s="14" t="s">
        <v>2994</v>
      </c>
      <c r="B644" s="14" t="s">
        <v>4398</v>
      </c>
      <c r="C644" s="14" t="s">
        <v>4399</v>
      </c>
      <c r="D644" s="16">
        <v>45894</v>
      </c>
      <c r="E644" s="16"/>
      <c r="F644" s="14" t="s">
        <v>4400</v>
      </c>
      <c r="G644" s="14" t="s">
        <v>4302</v>
      </c>
      <c r="H644" s="14" t="s">
        <v>3143</v>
      </c>
      <c r="I644" s="15">
        <v>34.049999999999997</v>
      </c>
      <c r="J644" s="77">
        <v>4</v>
      </c>
      <c r="K644" s="92"/>
    </row>
    <row r="645" spans="1:11" ht="20" x14ac:dyDescent="0.25">
      <c r="A645" s="14" t="s">
        <v>2994</v>
      </c>
      <c r="B645" s="14" t="s">
        <v>4401</v>
      </c>
      <c r="C645" s="14" t="s">
        <v>4402</v>
      </c>
      <c r="D645" s="16">
        <v>45894</v>
      </c>
      <c r="E645" s="16"/>
      <c r="F645" s="14" t="s">
        <v>4403</v>
      </c>
      <c r="G645" s="14" t="s">
        <v>4302</v>
      </c>
      <c r="H645" s="14" t="s">
        <v>3143</v>
      </c>
      <c r="I645" s="15">
        <v>47.88</v>
      </c>
      <c r="J645" s="77">
        <v>4</v>
      </c>
      <c r="K645" s="92"/>
    </row>
    <row r="646" spans="1:11" ht="20" x14ac:dyDescent="0.25">
      <c r="A646" s="14" t="s">
        <v>2994</v>
      </c>
      <c r="B646" s="14" t="s">
        <v>4404</v>
      </c>
      <c r="C646" s="14" t="s">
        <v>4405</v>
      </c>
      <c r="D646" s="16">
        <v>45894</v>
      </c>
      <c r="E646" s="16"/>
      <c r="F646" s="14" t="s">
        <v>4406</v>
      </c>
      <c r="G646" s="14" t="s">
        <v>4302</v>
      </c>
      <c r="H646" s="14" t="s">
        <v>3143</v>
      </c>
      <c r="I646" s="15">
        <v>25.95</v>
      </c>
      <c r="J646" s="77">
        <v>4</v>
      </c>
      <c r="K646" s="92"/>
    </row>
    <row r="647" spans="1:11" ht="20" x14ac:dyDescent="0.25">
      <c r="A647" s="14" t="s">
        <v>2994</v>
      </c>
      <c r="B647" s="14" t="s">
        <v>4407</v>
      </c>
      <c r="C647" s="14" t="s">
        <v>4408</v>
      </c>
      <c r="D647" s="16">
        <v>45937</v>
      </c>
      <c r="E647" s="16"/>
      <c r="F647" s="14" t="s">
        <v>4409</v>
      </c>
      <c r="G647" s="14" t="s">
        <v>4134</v>
      </c>
      <c r="H647" s="14" t="s">
        <v>3174</v>
      </c>
      <c r="I647" s="15">
        <v>69.53</v>
      </c>
      <c r="J647" s="77">
        <v>4</v>
      </c>
      <c r="K647" s="92"/>
    </row>
    <row r="648" spans="1:11" ht="12.5" x14ac:dyDescent="0.25">
      <c r="A648" s="14" t="s">
        <v>2994</v>
      </c>
      <c r="B648" s="14" t="s">
        <v>4410</v>
      </c>
      <c r="C648" s="14" t="s">
        <v>4411</v>
      </c>
      <c r="D648" s="16">
        <v>45887</v>
      </c>
      <c r="E648" s="16"/>
      <c r="F648" s="14" t="s">
        <v>4412</v>
      </c>
      <c r="G648" s="14"/>
      <c r="H648" s="14" t="s">
        <v>4314</v>
      </c>
      <c r="I648" s="15">
        <v>19.670000000000002</v>
      </c>
      <c r="J648" s="77">
        <v>4</v>
      </c>
      <c r="K648" s="92"/>
    </row>
    <row r="649" spans="1:11" ht="30" x14ac:dyDescent="0.25">
      <c r="A649" s="14" t="s">
        <v>2994</v>
      </c>
      <c r="B649" s="14" t="s">
        <v>4413</v>
      </c>
      <c r="C649" s="14" t="s">
        <v>4414</v>
      </c>
      <c r="D649" s="16">
        <v>45874</v>
      </c>
      <c r="E649" s="16"/>
      <c r="F649" s="14" t="s">
        <v>4415</v>
      </c>
      <c r="G649" s="14"/>
      <c r="H649" s="14" t="s">
        <v>4416</v>
      </c>
      <c r="I649" s="15">
        <v>618.17999999999995</v>
      </c>
      <c r="J649" s="77">
        <v>3</v>
      </c>
      <c r="K649" s="92"/>
    </row>
    <row r="650" spans="1:11" ht="12.5" x14ac:dyDescent="0.25">
      <c r="A650" s="14" t="s">
        <v>2994</v>
      </c>
      <c r="B650" s="14" t="s">
        <v>4417</v>
      </c>
      <c r="C650" s="14" t="s">
        <v>4418</v>
      </c>
      <c r="D650" s="16">
        <v>45922</v>
      </c>
      <c r="E650" s="16"/>
      <c r="F650" s="14" t="s">
        <v>4179</v>
      </c>
      <c r="G650" s="14" t="s">
        <v>4138</v>
      </c>
      <c r="H650" s="14" t="s">
        <v>4139</v>
      </c>
      <c r="I650" s="15">
        <v>1100</v>
      </c>
      <c r="J650" s="77">
        <v>4</v>
      </c>
      <c r="K650" s="92"/>
    </row>
    <row r="651" spans="1:11" ht="20" x14ac:dyDescent="0.25">
      <c r="A651" s="14" t="s">
        <v>2994</v>
      </c>
      <c r="B651" s="14" t="s">
        <v>4419</v>
      </c>
      <c r="C651" s="14" t="s">
        <v>4420</v>
      </c>
      <c r="D651" s="16">
        <v>45922</v>
      </c>
      <c r="E651" s="16"/>
      <c r="F651" s="14" t="s">
        <v>4421</v>
      </c>
      <c r="G651" s="14" t="s">
        <v>4138</v>
      </c>
      <c r="H651" s="14" t="s">
        <v>4139</v>
      </c>
      <c r="I651" s="15">
        <v>1650</v>
      </c>
      <c r="J651" s="77">
        <v>3</v>
      </c>
      <c r="K651" s="92"/>
    </row>
    <row r="652" spans="1:11" ht="20" x14ac:dyDescent="0.25">
      <c r="A652" s="14" t="s">
        <v>2994</v>
      </c>
      <c r="B652" s="14" t="s">
        <v>4422</v>
      </c>
      <c r="C652" s="14" t="s">
        <v>4423</v>
      </c>
      <c r="D652" s="16">
        <v>45925</v>
      </c>
      <c r="E652" s="16"/>
      <c r="F652" s="14" t="s">
        <v>4424</v>
      </c>
      <c r="G652" s="14" t="s">
        <v>4058</v>
      </c>
      <c r="H652" s="14" t="s">
        <v>4059</v>
      </c>
      <c r="I652" s="15">
        <v>575</v>
      </c>
      <c r="J652" s="77">
        <v>3</v>
      </c>
      <c r="K652" s="92"/>
    </row>
    <row r="653" spans="1:11" ht="20" x14ac:dyDescent="0.25">
      <c r="A653" s="14" t="s">
        <v>4198</v>
      </c>
      <c r="B653" s="14" t="s">
        <v>4425</v>
      </c>
      <c r="C653" s="14" t="s">
        <v>4426</v>
      </c>
      <c r="D653" s="16"/>
      <c r="E653" s="16">
        <v>46002</v>
      </c>
      <c r="F653" s="14" t="s">
        <v>4427</v>
      </c>
      <c r="G653" s="14"/>
      <c r="H653" s="14" t="s">
        <v>4202</v>
      </c>
      <c r="I653" s="15">
        <v>854.66</v>
      </c>
      <c r="J653" s="77">
        <v>5</v>
      </c>
      <c r="K653" s="92"/>
    </row>
    <row r="654" spans="1:11" ht="30" x14ac:dyDescent="0.25">
      <c r="A654" s="14" t="s">
        <v>3846</v>
      </c>
      <c r="B654" s="14" t="s">
        <v>4428</v>
      </c>
      <c r="C654" s="14" t="s">
        <v>4429</v>
      </c>
      <c r="D654" s="16"/>
      <c r="E654" s="16">
        <v>46021</v>
      </c>
      <c r="F654" s="14" t="s">
        <v>4430</v>
      </c>
      <c r="G654" s="14"/>
      <c r="H654" s="14" t="s">
        <v>3850</v>
      </c>
      <c r="I654" s="15">
        <v>229.8</v>
      </c>
      <c r="J654" s="77">
        <v>5</v>
      </c>
      <c r="K654" s="92"/>
    </row>
    <row r="655" spans="1:11" ht="40" x14ac:dyDescent="0.25">
      <c r="A655" s="14" t="s">
        <v>2994</v>
      </c>
      <c r="B655" s="14" t="s">
        <v>4431</v>
      </c>
      <c r="C655" s="14" t="s">
        <v>4432</v>
      </c>
      <c r="D655" s="16"/>
      <c r="E655" s="16">
        <v>45943</v>
      </c>
      <c r="F655" s="14" t="s">
        <v>4433</v>
      </c>
      <c r="G655" s="14" t="s">
        <v>4434</v>
      </c>
      <c r="H655" s="14" t="s">
        <v>4435</v>
      </c>
      <c r="I655" s="15">
        <v>1500</v>
      </c>
      <c r="J655" s="77">
        <v>2</v>
      </c>
      <c r="K655" s="92"/>
    </row>
    <row r="656" spans="1:11" ht="40" x14ac:dyDescent="0.25">
      <c r="A656" s="14" t="s">
        <v>2994</v>
      </c>
      <c r="B656" s="14" t="s">
        <v>4436</v>
      </c>
      <c r="C656" s="14" t="s">
        <v>4437</v>
      </c>
      <c r="D656" s="16"/>
      <c r="E656" s="16">
        <v>45929</v>
      </c>
      <c r="F656" s="14" t="s">
        <v>4438</v>
      </c>
      <c r="G656" s="14" t="s">
        <v>2476</v>
      </c>
      <c r="H656" s="14" t="s">
        <v>2477</v>
      </c>
      <c r="I656" s="15">
        <v>1500</v>
      </c>
      <c r="J656" s="77">
        <v>2</v>
      </c>
      <c r="K656" s="92"/>
    </row>
    <row r="657" spans="1:11" ht="40" x14ac:dyDescent="0.25">
      <c r="A657" s="14" t="s">
        <v>2994</v>
      </c>
      <c r="B657" s="14" t="s">
        <v>4439</v>
      </c>
      <c r="C657" s="14" t="s">
        <v>4440</v>
      </c>
      <c r="D657" s="16"/>
      <c r="E657" s="16">
        <v>45943</v>
      </c>
      <c r="F657" s="14" t="s">
        <v>4441</v>
      </c>
      <c r="G657" s="14" t="s">
        <v>2483</v>
      </c>
      <c r="H657" s="14" t="s">
        <v>4442</v>
      </c>
      <c r="I657" s="15">
        <v>1000</v>
      </c>
      <c r="J657" s="77">
        <v>2</v>
      </c>
      <c r="K657" s="92"/>
    </row>
    <row r="658" spans="1:11" ht="40" x14ac:dyDescent="0.25">
      <c r="A658" s="14" t="s">
        <v>2994</v>
      </c>
      <c r="B658" s="14" t="s">
        <v>4443</v>
      </c>
      <c r="C658" s="14" t="s">
        <v>4444</v>
      </c>
      <c r="D658" s="16"/>
      <c r="E658" s="16">
        <v>45925</v>
      </c>
      <c r="F658" s="14" t="s">
        <v>4445</v>
      </c>
      <c r="G658" s="14" t="s">
        <v>4446</v>
      </c>
      <c r="H658" s="14" t="s">
        <v>4447</v>
      </c>
      <c r="I658" s="15">
        <v>1500</v>
      </c>
      <c r="J658" s="77">
        <v>2</v>
      </c>
      <c r="K658" s="92"/>
    </row>
    <row r="659" spans="1:11" ht="50" x14ac:dyDescent="0.25">
      <c r="A659" s="14" t="s">
        <v>2994</v>
      </c>
      <c r="B659" s="14" t="s">
        <v>4448</v>
      </c>
      <c r="C659" s="14" t="s">
        <v>4449</v>
      </c>
      <c r="D659" s="16"/>
      <c r="E659" s="16">
        <v>45943</v>
      </c>
      <c r="F659" s="14" t="s">
        <v>4450</v>
      </c>
      <c r="G659" s="14" t="s">
        <v>4451</v>
      </c>
      <c r="H659" s="14" t="s">
        <v>4452</v>
      </c>
      <c r="I659" s="15">
        <v>500</v>
      </c>
      <c r="J659" s="77">
        <v>2</v>
      </c>
      <c r="K659" s="92"/>
    </row>
    <row r="660" spans="1:11" ht="50" x14ac:dyDescent="0.25">
      <c r="A660" s="14" t="s">
        <v>2994</v>
      </c>
      <c r="B660" s="14" t="s">
        <v>4453</v>
      </c>
      <c r="C660" s="14" t="s">
        <v>4454</v>
      </c>
      <c r="D660" s="16"/>
      <c r="E660" s="16">
        <v>45894</v>
      </c>
      <c r="F660" s="14" t="s">
        <v>4455</v>
      </c>
      <c r="G660" s="14" t="s">
        <v>3915</v>
      </c>
      <c r="H660" s="14" t="s">
        <v>4456</v>
      </c>
      <c r="I660" s="15">
        <v>1000</v>
      </c>
      <c r="J660" s="77">
        <v>2</v>
      </c>
      <c r="K660" s="92"/>
    </row>
    <row r="661" spans="1:11" ht="40" x14ac:dyDescent="0.25">
      <c r="A661" s="14" t="s">
        <v>2994</v>
      </c>
      <c r="B661" s="14" t="s">
        <v>4457</v>
      </c>
      <c r="C661" s="14" t="s">
        <v>4458</v>
      </c>
      <c r="D661" s="16"/>
      <c r="E661" s="16">
        <v>45925</v>
      </c>
      <c r="F661" s="14" t="s">
        <v>4459</v>
      </c>
      <c r="G661" s="14" t="s">
        <v>4460</v>
      </c>
      <c r="H661" s="14" t="s">
        <v>4461</v>
      </c>
      <c r="I661" s="15">
        <v>400</v>
      </c>
      <c r="J661" s="77">
        <v>2</v>
      </c>
      <c r="K661" s="92"/>
    </row>
    <row r="662" spans="1:11" ht="50" x14ac:dyDescent="0.25">
      <c r="A662" s="14" t="s">
        <v>2994</v>
      </c>
      <c r="B662" s="14" t="s">
        <v>4462</v>
      </c>
      <c r="C662" s="14" t="s">
        <v>4463</v>
      </c>
      <c r="D662" s="16"/>
      <c r="E662" s="16">
        <v>45925</v>
      </c>
      <c r="F662" s="14" t="s">
        <v>4464</v>
      </c>
      <c r="G662" s="14" t="s">
        <v>3862</v>
      </c>
      <c r="H662" s="14" t="s">
        <v>4465</v>
      </c>
      <c r="I662" s="15">
        <v>1500</v>
      </c>
      <c r="J662" s="77">
        <v>2</v>
      </c>
      <c r="K662" s="92"/>
    </row>
    <row r="663" spans="1:11" ht="40" x14ac:dyDescent="0.25">
      <c r="A663" s="14" t="s">
        <v>2994</v>
      </c>
      <c r="B663" s="14" t="s">
        <v>4466</v>
      </c>
      <c r="C663" s="14" t="s">
        <v>3027</v>
      </c>
      <c r="D663" s="16"/>
      <c r="E663" s="16">
        <v>45905</v>
      </c>
      <c r="F663" s="14" t="s">
        <v>4467</v>
      </c>
      <c r="G663" s="14" t="s">
        <v>4468</v>
      </c>
      <c r="H663" s="14" t="s">
        <v>4469</v>
      </c>
      <c r="I663" s="15">
        <v>400</v>
      </c>
      <c r="J663" s="77">
        <v>2</v>
      </c>
      <c r="K663" s="92"/>
    </row>
    <row r="664" spans="1:11" ht="40" x14ac:dyDescent="0.25">
      <c r="A664" s="14" t="s">
        <v>4183</v>
      </c>
      <c r="B664" s="14" t="s">
        <v>4470</v>
      </c>
      <c r="C664" s="14" t="s">
        <v>4471</v>
      </c>
      <c r="D664" s="16"/>
      <c r="E664" s="16">
        <v>45925</v>
      </c>
      <c r="F664" s="14" t="s">
        <v>5900</v>
      </c>
      <c r="G664" s="14" t="s">
        <v>4197</v>
      </c>
      <c r="H664" s="14" t="s">
        <v>3662</v>
      </c>
      <c r="I664" s="15">
        <v>300</v>
      </c>
      <c r="J664" s="77">
        <v>5</v>
      </c>
      <c r="K664" s="92"/>
    </row>
    <row r="665" spans="1:11" ht="40" x14ac:dyDescent="0.25">
      <c r="A665" s="14" t="s">
        <v>2994</v>
      </c>
      <c r="B665" s="14" t="s">
        <v>4472</v>
      </c>
      <c r="C665" s="14" t="s">
        <v>4473</v>
      </c>
      <c r="D665" s="16"/>
      <c r="E665" s="16">
        <v>45925</v>
      </c>
      <c r="F665" s="14" t="s">
        <v>4474</v>
      </c>
      <c r="G665" s="14" t="s">
        <v>4475</v>
      </c>
      <c r="H665" s="14" t="s">
        <v>4476</v>
      </c>
      <c r="I665" s="15">
        <v>400</v>
      </c>
      <c r="J665" s="77">
        <v>2</v>
      </c>
      <c r="K665" s="92"/>
    </row>
    <row r="666" spans="1:11" ht="40" x14ac:dyDescent="0.25">
      <c r="A666" s="14" t="s">
        <v>2994</v>
      </c>
      <c r="B666" s="14" t="s">
        <v>4477</v>
      </c>
      <c r="C666" s="14" t="s">
        <v>4478</v>
      </c>
      <c r="D666" s="16"/>
      <c r="E666" s="16">
        <v>45925</v>
      </c>
      <c r="F666" s="14" t="s">
        <v>4479</v>
      </c>
      <c r="G666" s="14" t="s">
        <v>3873</v>
      </c>
      <c r="H666" s="14" t="s">
        <v>4480</v>
      </c>
      <c r="I666" s="15">
        <v>400</v>
      </c>
      <c r="J666" s="77">
        <v>2</v>
      </c>
      <c r="K666" s="92"/>
    </row>
    <row r="667" spans="1:11" ht="40" x14ac:dyDescent="0.25">
      <c r="A667" s="14" t="s">
        <v>2994</v>
      </c>
      <c r="B667" s="14" t="s">
        <v>4481</v>
      </c>
      <c r="C667" s="14" t="s">
        <v>4482</v>
      </c>
      <c r="D667" s="16"/>
      <c r="E667" s="16">
        <v>45925</v>
      </c>
      <c r="F667" s="14" t="s">
        <v>4483</v>
      </c>
      <c r="G667" s="14" t="s">
        <v>2497</v>
      </c>
      <c r="H667" s="14" t="s">
        <v>4484</v>
      </c>
      <c r="I667" s="15">
        <v>2500</v>
      </c>
      <c r="J667" s="77">
        <v>2</v>
      </c>
      <c r="K667" s="92"/>
    </row>
    <row r="668" spans="1:11" ht="40" x14ac:dyDescent="0.25">
      <c r="A668" s="14" t="s">
        <v>2994</v>
      </c>
      <c r="B668" s="14" t="s">
        <v>4485</v>
      </c>
      <c r="C668" s="14" t="s">
        <v>4486</v>
      </c>
      <c r="D668" s="16"/>
      <c r="E668" s="16">
        <v>45925</v>
      </c>
      <c r="F668" s="14" t="s">
        <v>4487</v>
      </c>
      <c r="G668" s="14" t="s">
        <v>4488</v>
      </c>
      <c r="H668" s="14" t="s">
        <v>4489</v>
      </c>
      <c r="I668" s="15">
        <v>240</v>
      </c>
      <c r="J668" s="77">
        <v>2</v>
      </c>
      <c r="K668" s="92"/>
    </row>
    <row r="669" spans="1:11" ht="40" x14ac:dyDescent="0.25">
      <c r="A669" s="14" t="s">
        <v>2994</v>
      </c>
      <c r="B669" s="14" t="s">
        <v>4490</v>
      </c>
      <c r="C669" s="14" t="s">
        <v>4486</v>
      </c>
      <c r="D669" s="16"/>
      <c r="E669" s="16">
        <v>45943</v>
      </c>
      <c r="F669" s="14" t="s">
        <v>4491</v>
      </c>
      <c r="G669" s="14" t="s">
        <v>4492</v>
      </c>
      <c r="H669" s="14" t="s">
        <v>4493</v>
      </c>
      <c r="I669" s="15">
        <v>1500</v>
      </c>
      <c r="J669" s="77">
        <v>2</v>
      </c>
      <c r="K669" s="92"/>
    </row>
    <row r="670" spans="1:11" ht="40" x14ac:dyDescent="0.25">
      <c r="A670" s="14" t="s">
        <v>2994</v>
      </c>
      <c r="B670" s="14" t="s">
        <v>4494</v>
      </c>
      <c r="C670" s="14" t="s">
        <v>4495</v>
      </c>
      <c r="D670" s="16"/>
      <c r="E670" s="16">
        <v>45943</v>
      </c>
      <c r="F670" s="14" t="s">
        <v>4496</v>
      </c>
      <c r="G670" s="14" t="s">
        <v>4497</v>
      </c>
      <c r="H670" s="14" t="s">
        <v>3266</v>
      </c>
      <c r="I670" s="15">
        <v>500</v>
      </c>
      <c r="J670" s="77">
        <v>2</v>
      </c>
      <c r="K670" s="92"/>
    </row>
    <row r="671" spans="1:11" ht="40" x14ac:dyDescent="0.25">
      <c r="A671" s="14" t="s">
        <v>2994</v>
      </c>
      <c r="B671" s="14" t="s">
        <v>4498</v>
      </c>
      <c r="C671" s="14" t="s">
        <v>4499</v>
      </c>
      <c r="D671" s="16"/>
      <c r="E671" s="16">
        <v>45925</v>
      </c>
      <c r="F671" s="14" t="s">
        <v>4500</v>
      </c>
      <c r="G671" s="14" t="s">
        <v>2850</v>
      </c>
      <c r="H671" s="14" t="s">
        <v>4501</v>
      </c>
      <c r="I671" s="15">
        <v>563</v>
      </c>
      <c r="J671" s="77">
        <v>2</v>
      </c>
      <c r="K671" s="92"/>
    </row>
    <row r="672" spans="1:11" ht="50" x14ac:dyDescent="0.25">
      <c r="A672" s="14" t="s">
        <v>2994</v>
      </c>
      <c r="B672" s="14" t="s">
        <v>4502</v>
      </c>
      <c r="C672" s="14" t="s">
        <v>4503</v>
      </c>
      <c r="D672" s="16"/>
      <c r="E672" s="16">
        <v>45965</v>
      </c>
      <c r="F672" s="14" t="s">
        <v>4504</v>
      </c>
      <c r="G672" s="14" t="s">
        <v>4046</v>
      </c>
      <c r="H672" s="14" t="s">
        <v>4505</v>
      </c>
      <c r="I672" s="15">
        <v>1000</v>
      </c>
      <c r="J672" s="77">
        <v>2</v>
      </c>
      <c r="K672" s="92"/>
    </row>
    <row r="673" spans="1:11" ht="40" x14ac:dyDescent="0.25">
      <c r="A673" s="14" t="s">
        <v>2994</v>
      </c>
      <c r="B673" s="14" t="s">
        <v>4506</v>
      </c>
      <c r="C673" s="14" t="s">
        <v>4507</v>
      </c>
      <c r="D673" s="16"/>
      <c r="E673" s="16">
        <v>45925</v>
      </c>
      <c r="F673" s="14" t="s">
        <v>4508</v>
      </c>
      <c r="G673" s="14" t="s">
        <v>2466</v>
      </c>
      <c r="H673" s="14" t="s">
        <v>4509</v>
      </c>
      <c r="I673" s="15">
        <v>1000</v>
      </c>
      <c r="J673" s="77">
        <v>2</v>
      </c>
      <c r="K673" s="92"/>
    </row>
    <row r="674" spans="1:11" ht="40" x14ac:dyDescent="0.25">
      <c r="A674" s="14" t="s">
        <v>2994</v>
      </c>
      <c r="B674" s="14" t="s">
        <v>4510</v>
      </c>
      <c r="C674" s="14" t="s">
        <v>4188</v>
      </c>
      <c r="D674" s="16"/>
      <c r="E674" s="16">
        <v>45925</v>
      </c>
      <c r="F674" s="14" t="s">
        <v>4511</v>
      </c>
      <c r="G674" s="14" t="s">
        <v>4512</v>
      </c>
      <c r="H674" s="14" t="s">
        <v>4513</v>
      </c>
      <c r="I674" s="15">
        <v>300</v>
      </c>
      <c r="J674" s="77">
        <v>2</v>
      </c>
      <c r="K674" s="92"/>
    </row>
    <row r="675" spans="1:11" ht="50" x14ac:dyDescent="0.25">
      <c r="A675" s="14" t="s">
        <v>2994</v>
      </c>
      <c r="B675" s="14" t="s">
        <v>4514</v>
      </c>
      <c r="C675" s="14" t="s">
        <v>4515</v>
      </c>
      <c r="D675" s="16"/>
      <c r="E675" s="16">
        <v>45943</v>
      </c>
      <c r="F675" s="14" t="s">
        <v>4516</v>
      </c>
      <c r="G675" s="14" t="s">
        <v>4517</v>
      </c>
      <c r="H675" s="14" t="s">
        <v>4518</v>
      </c>
      <c r="I675" s="15">
        <v>300</v>
      </c>
      <c r="J675" s="77">
        <v>2</v>
      </c>
      <c r="K675" s="92"/>
    </row>
    <row r="676" spans="1:11" ht="50" x14ac:dyDescent="0.25">
      <c r="A676" s="14" t="s">
        <v>2994</v>
      </c>
      <c r="B676" s="14"/>
      <c r="C676" s="14"/>
      <c r="D676" s="16"/>
      <c r="E676" s="16"/>
      <c r="F676" s="14" t="s">
        <v>4519</v>
      </c>
      <c r="G676" s="14"/>
      <c r="H676" s="14"/>
      <c r="I676" s="15"/>
      <c r="J676" s="77"/>
      <c r="K676" s="92"/>
    </row>
    <row r="677" spans="1:11" ht="30" x14ac:dyDescent="0.25">
      <c r="A677" s="14" t="s">
        <v>2994</v>
      </c>
      <c r="B677" s="14" t="s">
        <v>4520</v>
      </c>
      <c r="C677" s="14" t="s">
        <v>4521</v>
      </c>
      <c r="D677" s="16">
        <v>45929</v>
      </c>
      <c r="E677" s="16"/>
      <c r="F677" s="14" t="s">
        <v>4522</v>
      </c>
      <c r="G677" s="14" t="s">
        <v>4079</v>
      </c>
      <c r="H677" s="14" t="s">
        <v>4080</v>
      </c>
      <c r="I677" s="15">
        <v>9150</v>
      </c>
      <c r="J677" s="77">
        <v>2</v>
      </c>
      <c r="K677" s="92"/>
    </row>
    <row r="678" spans="1:11" ht="30" x14ac:dyDescent="0.25">
      <c r="A678" s="14" t="s">
        <v>2994</v>
      </c>
      <c r="B678" s="14" t="s">
        <v>4523</v>
      </c>
      <c r="C678" s="14" t="s">
        <v>4524</v>
      </c>
      <c r="D678" s="16"/>
      <c r="E678" s="16">
        <v>45925</v>
      </c>
      <c r="F678" s="14" t="s">
        <v>4525</v>
      </c>
      <c r="G678" s="14"/>
      <c r="H678" s="14" t="s">
        <v>4526</v>
      </c>
      <c r="I678" s="15">
        <v>187.52</v>
      </c>
      <c r="J678" s="77">
        <v>2</v>
      </c>
      <c r="K678" s="92"/>
    </row>
    <row r="679" spans="1:11" ht="30" x14ac:dyDescent="0.25">
      <c r="A679" s="14" t="s">
        <v>2994</v>
      </c>
      <c r="B679" s="14" t="s">
        <v>4527</v>
      </c>
      <c r="C679" s="14" t="s">
        <v>4528</v>
      </c>
      <c r="D679" s="16">
        <v>45925</v>
      </c>
      <c r="E679" s="16"/>
      <c r="F679" s="14" t="s">
        <v>4529</v>
      </c>
      <c r="G679" s="14" t="s">
        <v>4530</v>
      </c>
      <c r="H679" s="14" t="s">
        <v>4526</v>
      </c>
      <c r="I679" s="15">
        <v>290</v>
      </c>
      <c r="J679" s="77">
        <v>2</v>
      </c>
      <c r="K679" s="92"/>
    </row>
    <row r="680" spans="1:11" ht="30" x14ac:dyDescent="0.25">
      <c r="A680" s="14" t="s">
        <v>2994</v>
      </c>
      <c r="B680" s="14" t="s">
        <v>4531</v>
      </c>
      <c r="C680" s="14" t="s">
        <v>4532</v>
      </c>
      <c r="D680" s="16">
        <v>45925</v>
      </c>
      <c r="E680" s="16"/>
      <c r="F680" s="14" t="s">
        <v>4529</v>
      </c>
      <c r="G680" s="14" t="s">
        <v>4212</v>
      </c>
      <c r="H680" s="14" t="s">
        <v>4213</v>
      </c>
      <c r="I680" s="15">
        <v>335</v>
      </c>
      <c r="J680" s="77">
        <v>2</v>
      </c>
      <c r="K680" s="92"/>
    </row>
    <row r="681" spans="1:11" ht="30" x14ac:dyDescent="0.25">
      <c r="A681" s="14" t="s">
        <v>2994</v>
      </c>
      <c r="B681" s="14" t="s">
        <v>4533</v>
      </c>
      <c r="C681" s="14" t="s">
        <v>4534</v>
      </c>
      <c r="D681" s="16"/>
      <c r="E681" s="16">
        <v>45925</v>
      </c>
      <c r="F681" s="14" t="s">
        <v>4525</v>
      </c>
      <c r="G681" s="14"/>
      <c r="H681" s="14" t="s">
        <v>4213</v>
      </c>
      <c r="I681" s="15">
        <v>119.78</v>
      </c>
      <c r="J681" s="77">
        <v>2</v>
      </c>
      <c r="K681" s="92"/>
    </row>
    <row r="682" spans="1:11" ht="30" x14ac:dyDescent="0.25">
      <c r="A682" s="14" t="s">
        <v>2994</v>
      </c>
      <c r="B682" s="14" t="s">
        <v>4535</v>
      </c>
      <c r="C682" s="14" t="s">
        <v>4536</v>
      </c>
      <c r="D682" s="16">
        <v>45925</v>
      </c>
      <c r="E682" s="16"/>
      <c r="F682" s="14" t="s">
        <v>4529</v>
      </c>
      <c r="G682" s="14" t="s">
        <v>4058</v>
      </c>
      <c r="H682" s="14" t="s">
        <v>4059</v>
      </c>
      <c r="I682" s="15">
        <v>390</v>
      </c>
      <c r="J682" s="77">
        <v>2</v>
      </c>
      <c r="K682" s="92"/>
    </row>
    <row r="683" spans="1:11" ht="30" x14ac:dyDescent="0.25">
      <c r="A683" s="14" t="s">
        <v>2994</v>
      </c>
      <c r="B683" s="14" t="s">
        <v>4537</v>
      </c>
      <c r="C683" s="14" t="s">
        <v>4538</v>
      </c>
      <c r="D683" s="16">
        <v>45943</v>
      </c>
      <c r="E683" s="16"/>
      <c r="F683" s="14" t="s">
        <v>4529</v>
      </c>
      <c r="G683" s="14" t="s">
        <v>3843</v>
      </c>
      <c r="H683" s="14" t="s">
        <v>3844</v>
      </c>
      <c r="I683" s="15">
        <v>335</v>
      </c>
      <c r="J683" s="77">
        <v>2</v>
      </c>
      <c r="K683" s="92"/>
    </row>
    <row r="684" spans="1:11" ht="60" x14ac:dyDescent="0.25">
      <c r="A684" s="14" t="s">
        <v>2994</v>
      </c>
      <c r="B684" s="14"/>
      <c r="C684" s="14"/>
      <c r="D684" s="16"/>
      <c r="E684" s="16"/>
      <c r="F684" s="14" t="s">
        <v>4539</v>
      </c>
      <c r="G684" s="14"/>
      <c r="H684" s="14"/>
      <c r="I684" s="15"/>
      <c r="J684" s="77"/>
      <c r="K684" s="92"/>
    </row>
    <row r="685" spans="1:11" ht="30" x14ac:dyDescent="0.25">
      <c r="A685" s="14" t="s">
        <v>2994</v>
      </c>
      <c r="B685" s="14" t="s">
        <v>4540</v>
      </c>
      <c r="C685" s="14" t="s">
        <v>4541</v>
      </c>
      <c r="D685" s="16">
        <v>45905</v>
      </c>
      <c r="E685" s="16"/>
      <c r="F685" s="14" t="s">
        <v>4542</v>
      </c>
      <c r="G685" s="14" t="s">
        <v>4543</v>
      </c>
      <c r="H685" s="14" t="s">
        <v>4544</v>
      </c>
      <c r="I685" s="15">
        <v>3816.4</v>
      </c>
      <c r="J685" s="77">
        <v>2</v>
      </c>
      <c r="K685" s="92"/>
    </row>
    <row r="686" spans="1:11" ht="40" x14ac:dyDescent="0.25">
      <c r="A686" s="14" t="s">
        <v>2994</v>
      </c>
      <c r="B686" s="14" t="s">
        <v>4545</v>
      </c>
      <c r="C686" s="14" t="s">
        <v>4546</v>
      </c>
      <c r="D686" s="16">
        <v>45905</v>
      </c>
      <c r="E686" s="16"/>
      <c r="F686" s="14" t="s">
        <v>4547</v>
      </c>
      <c r="G686" s="14" t="s">
        <v>4548</v>
      </c>
      <c r="H686" s="14" t="s">
        <v>4549</v>
      </c>
      <c r="I686" s="15">
        <v>413.13</v>
      </c>
      <c r="J686" s="77">
        <v>2</v>
      </c>
      <c r="K686" s="92"/>
    </row>
    <row r="687" spans="1:11" ht="40" x14ac:dyDescent="0.25">
      <c r="A687" s="14" t="s">
        <v>2994</v>
      </c>
      <c r="B687" s="14" t="s">
        <v>4550</v>
      </c>
      <c r="C687" s="14" t="s">
        <v>4551</v>
      </c>
      <c r="D687" s="16">
        <v>45925</v>
      </c>
      <c r="E687" s="16"/>
      <c r="F687" s="14" t="s">
        <v>4552</v>
      </c>
      <c r="G687" s="14" t="s">
        <v>4079</v>
      </c>
      <c r="H687" s="14" t="s">
        <v>4080</v>
      </c>
      <c r="I687" s="15">
        <v>20600</v>
      </c>
      <c r="J687" s="77">
        <v>2</v>
      </c>
      <c r="K687" s="92"/>
    </row>
    <row r="688" spans="1:11" ht="20" x14ac:dyDescent="0.25">
      <c r="A688" s="14" t="s">
        <v>2994</v>
      </c>
      <c r="B688" s="14" t="s">
        <v>4553</v>
      </c>
      <c r="C688" s="14" t="s">
        <v>4554</v>
      </c>
      <c r="D688" s="16">
        <v>45925</v>
      </c>
      <c r="E688" s="16"/>
      <c r="F688" s="14" t="s">
        <v>4555</v>
      </c>
      <c r="G688" s="14" t="s">
        <v>4058</v>
      </c>
      <c r="H688" s="14" t="s">
        <v>4059</v>
      </c>
      <c r="I688" s="15">
        <v>550</v>
      </c>
      <c r="J688" s="77">
        <v>2</v>
      </c>
      <c r="K688" s="92"/>
    </row>
    <row r="689" spans="1:11" ht="30" x14ac:dyDescent="0.25">
      <c r="A689" s="14" t="s">
        <v>2994</v>
      </c>
      <c r="B689" s="14" t="s">
        <v>4556</v>
      </c>
      <c r="C689" s="14" t="s">
        <v>4557</v>
      </c>
      <c r="D689" s="16"/>
      <c r="E689" s="16">
        <v>45978</v>
      </c>
      <c r="F689" s="14" t="s">
        <v>4558</v>
      </c>
      <c r="G689" s="14"/>
      <c r="H689" s="14" t="s">
        <v>4023</v>
      </c>
      <c r="I689" s="15">
        <v>37.1</v>
      </c>
      <c r="J689" s="77">
        <v>2</v>
      </c>
      <c r="K689" s="92"/>
    </row>
    <row r="690" spans="1:11" ht="30" x14ac:dyDescent="0.25">
      <c r="A690" s="14" t="s">
        <v>2994</v>
      </c>
      <c r="B690" s="14" t="s">
        <v>4559</v>
      </c>
      <c r="C690" s="14" t="s">
        <v>4560</v>
      </c>
      <c r="D690" s="16"/>
      <c r="E690" s="16">
        <v>45978</v>
      </c>
      <c r="F690" s="14" t="s">
        <v>4561</v>
      </c>
      <c r="G690" s="14"/>
      <c r="H690" s="14" t="s">
        <v>4023</v>
      </c>
      <c r="I690" s="15">
        <v>37.1</v>
      </c>
      <c r="J690" s="77">
        <v>2</v>
      </c>
      <c r="K690" s="92"/>
    </row>
    <row r="691" spans="1:11" ht="12.5" x14ac:dyDescent="0.25">
      <c r="A691" s="14" t="s">
        <v>2994</v>
      </c>
      <c r="B691" s="14">
        <v>2519436</v>
      </c>
      <c r="C691" s="14">
        <v>1001955130</v>
      </c>
      <c r="D691" s="16">
        <v>45911</v>
      </c>
      <c r="E691" s="16"/>
      <c r="F691" s="14" t="s">
        <v>4562</v>
      </c>
      <c r="G691" s="14" t="s">
        <v>4283</v>
      </c>
      <c r="H691" s="14" t="s">
        <v>4284</v>
      </c>
      <c r="I691" s="15">
        <v>2922.34</v>
      </c>
      <c r="J691" s="77">
        <v>3</v>
      </c>
      <c r="K691" s="92"/>
    </row>
    <row r="692" spans="1:11" ht="12.5" x14ac:dyDescent="0.25">
      <c r="A692" s="14" t="s">
        <v>2994</v>
      </c>
      <c r="B692" s="14">
        <v>2519436</v>
      </c>
      <c r="C692" s="14">
        <v>1001955130</v>
      </c>
      <c r="D692" s="16">
        <v>45911</v>
      </c>
      <c r="E692" s="16"/>
      <c r="F692" s="14" t="s">
        <v>4563</v>
      </c>
      <c r="G692" s="14" t="s">
        <v>4283</v>
      </c>
      <c r="H692" s="14" t="s">
        <v>4284</v>
      </c>
      <c r="I692" s="15">
        <v>2014.03</v>
      </c>
      <c r="J692" s="77">
        <v>4</v>
      </c>
      <c r="K692" s="92"/>
    </row>
    <row r="693" spans="1:11" ht="12.5" x14ac:dyDescent="0.25">
      <c r="A693" s="14" t="s">
        <v>2994</v>
      </c>
      <c r="B693" s="14">
        <v>2519436</v>
      </c>
      <c r="C693" s="14">
        <v>1001955130</v>
      </c>
      <c r="D693" s="16">
        <v>45911</v>
      </c>
      <c r="E693" s="16"/>
      <c r="F693" s="14" t="s">
        <v>4564</v>
      </c>
      <c r="G693" s="14" t="s">
        <v>4283</v>
      </c>
      <c r="H693" s="14" t="s">
        <v>4284</v>
      </c>
      <c r="I693" s="15">
        <v>944.53</v>
      </c>
      <c r="J693" s="77">
        <v>3</v>
      </c>
      <c r="K693" s="92"/>
    </row>
    <row r="694" spans="1:11" ht="12.5" x14ac:dyDescent="0.25">
      <c r="A694" s="14" t="s">
        <v>2994</v>
      </c>
      <c r="B694" s="14">
        <v>2519440</v>
      </c>
      <c r="C694" s="14">
        <v>202508</v>
      </c>
      <c r="D694" s="16">
        <v>45911</v>
      </c>
      <c r="E694" s="16"/>
      <c r="F694" s="14" t="s">
        <v>4565</v>
      </c>
      <c r="G694" s="14"/>
      <c r="H694" s="14" t="s">
        <v>4364</v>
      </c>
      <c r="I694" s="15">
        <v>4901.04</v>
      </c>
      <c r="J694" s="77">
        <v>4</v>
      </c>
      <c r="K694" s="92"/>
    </row>
    <row r="695" spans="1:11" ht="12.5" x14ac:dyDescent="0.25">
      <c r="A695" s="14" t="s">
        <v>2994</v>
      </c>
      <c r="B695" s="14">
        <v>2519441</v>
      </c>
      <c r="C695" s="14">
        <v>202508</v>
      </c>
      <c r="D695" s="16">
        <v>45911</v>
      </c>
      <c r="E695" s="16"/>
      <c r="F695" s="14" t="s">
        <v>4566</v>
      </c>
      <c r="G695" s="14"/>
      <c r="H695" s="14" t="s">
        <v>4273</v>
      </c>
      <c r="I695" s="15">
        <v>6949.24</v>
      </c>
      <c r="J695" s="77">
        <v>3</v>
      </c>
      <c r="K695" s="92"/>
    </row>
    <row r="696" spans="1:11" ht="12.5" x14ac:dyDescent="0.25">
      <c r="A696" s="14" t="s">
        <v>2994</v>
      </c>
      <c r="B696" s="14">
        <v>2519451</v>
      </c>
      <c r="C696" s="14">
        <v>202508</v>
      </c>
      <c r="D696" s="16">
        <v>45911</v>
      </c>
      <c r="E696" s="16"/>
      <c r="F696" s="14" t="s">
        <v>4567</v>
      </c>
      <c r="G696" s="14"/>
      <c r="H696" s="14" t="s">
        <v>4367</v>
      </c>
      <c r="I696" s="15">
        <v>2220.19</v>
      </c>
      <c r="J696" s="77">
        <v>3</v>
      </c>
      <c r="K696" s="92"/>
    </row>
    <row r="697" spans="1:11" ht="20" x14ac:dyDescent="0.25">
      <c r="A697" s="14" t="s">
        <v>2994</v>
      </c>
      <c r="B697" s="14">
        <v>2519435</v>
      </c>
      <c r="C697" s="14">
        <v>1100082025</v>
      </c>
      <c r="D697" s="16">
        <v>45911</v>
      </c>
      <c r="E697" s="16"/>
      <c r="F697" s="14" t="s">
        <v>4568</v>
      </c>
      <c r="G697" s="14"/>
      <c r="H697" s="14" t="s">
        <v>3787</v>
      </c>
      <c r="I697" s="15">
        <v>1264.42</v>
      </c>
      <c r="J697" s="77">
        <v>3</v>
      </c>
      <c r="K697" s="92"/>
    </row>
    <row r="698" spans="1:11" ht="20" x14ac:dyDescent="0.25">
      <c r="A698" s="14" t="s">
        <v>2994</v>
      </c>
      <c r="B698" s="14">
        <v>2519435</v>
      </c>
      <c r="C698" s="14">
        <v>1100082025</v>
      </c>
      <c r="D698" s="16">
        <v>45911</v>
      </c>
      <c r="E698" s="16"/>
      <c r="F698" s="14" t="s">
        <v>4569</v>
      </c>
      <c r="G698" s="14"/>
      <c r="H698" s="14" t="s">
        <v>3787</v>
      </c>
      <c r="I698" s="15">
        <v>449.19</v>
      </c>
      <c r="J698" s="77">
        <v>3</v>
      </c>
      <c r="K698" s="92"/>
    </row>
    <row r="699" spans="1:11" ht="20" x14ac:dyDescent="0.25">
      <c r="A699" s="14" t="s">
        <v>2994</v>
      </c>
      <c r="B699" s="14">
        <v>259435</v>
      </c>
      <c r="C699" s="14">
        <v>1100082025</v>
      </c>
      <c r="D699" s="16">
        <v>45911</v>
      </c>
      <c r="E699" s="16"/>
      <c r="F699" s="14" t="s">
        <v>4570</v>
      </c>
      <c r="G699" s="14"/>
      <c r="H699" s="14" t="s">
        <v>3787</v>
      </c>
      <c r="I699" s="15">
        <v>896.31</v>
      </c>
      <c r="J699" s="77">
        <v>4</v>
      </c>
      <c r="K699" s="92"/>
    </row>
    <row r="700" spans="1:11" ht="20" x14ac:dyDescent="0.25">
      <c r="A700" s="14" t="s">
        <v>2994</v>
      </c>
      <c r="B700" s="14">
        <v>2519437</v>
      </c>
      <c r="C700" s="14">
        <v>3081157100</v>
      </c>
      <c r="D700" s="16">
        <v>45911</v>
      </c>
      <c r="E700" s="16"/>
      <c r="F700" s="14" t="s">
        <v>4571</v>
      </c>
      <c r="G700" s="14" t="s">
        <v>4280</v>
      </c>
      <c r="H700" s="14" t="s">
        <v>4281</v>
      </c>
      <c r="I700" s="15">
        <v>274.5</v>
      </c>
      <c r="J700" s="77">
        <v>3</v>
      </c>
      <c r="K700" s="92"/>
    </row>
    <row r="701" spans="1:11" ht="20" x14ac:dyDescent="0.25">
      <c r="A701" s="14" t="s">
        <v>2994</v>
      </c>
      <c r="B701" s="14">
        <v>2519437</v>
      </c>
      <c r="C701" s="14">
        <v>3081157100</v>
      </c>
      <c r="D701" s="16">
        <v>45911</v>
      </c>
      <c r="E701" s="16"/>
      <c r="F701" s="14" t="s">
        <v>4571</v>
      </c>
      <c r="G701" s="14" t="s">
        <v>4280</v>
      </c>
      <c r="H701" s="14" t="s">
        <v>4281</v>
      </c>
      <c r="I701" s="15">
        <v>562.5</v>
      </c>
      <c r="J701" s="77">
        <v>4</v>
      </c>
      <c r="K701" s="92"/>
    </row>
    <row r="702" spans="1:11" ht="20" x14ac:dyDescent="0.25">
      <c r="A702" s="14" t="s">
        <v>2994</v>
      </c>
      <c r="B702" s="14">
        <v>2519437</v>
      </c>
      <c r="C702" s="14">
        <v>3081157100</v>
      </c>
      <c r="D702" s="16">
        <v>45911</v>
      </c>
      <c r="E702" s="16"/>
      <c r="F702" s="14" t="s">
        <v>4571</v>
      </c>
      <c r="G702" s="14" t="s">
        <v>4280</v>
      </c>
      <c r="H702" s="14" t="s">
        <v>4281</v>
      </c>
      <c r="I702" s="15">
        <v>1006.68</v>
      </c>
      <c r="J702" s="77">
        <v>3</v>
      </c>
      <c r="K702" s="92"/>
    </row>
    <row r="703" spans="1:11" ht="12.5" x14ac:dyDescent="0.25">
      <c r="A703" s="14" t="s">
        <v>2994</v>
      </c>
      <c r="B703" s="14">
        <v>2519438</v>
      </c>
      <c r="C703" s="14">
        <v>3081157100</v>
      </c>
      <c r="D703" s="16">
        <v>45911</v>
      </c>
      <c r="E703" s="16"/>
      <c r="F703" s="14" t="s">
        <v>4571</v>
      </c>
      <c r="G703" s="14" t="s">
        <v>4278</v>
      </c>
      <c r="H703" s="14" t="s">
        <v>4279</v>
      </c>
      <c r="I703" s="15">
        <v>170.72</v>
      </c>
      <c r="J703" s="77">
        <v>3</v>
      </c>
      <c r="K703" s="92"/>
    </row>
    <row r="704" spans="1:11" ht="12.5" x14ac:dyDescent="0.25">
      <c r="A704" s="14" t="s">
        <v>2994</v>
      </c>
      <c r="B704" s="14">
        <v>2519438</v>
      </c>
      <c r="C704" s="14">
        <v>3081157100</v>
      </c>
      <c r="D704" s="16">
        <v>45911</v>
      </c>
      <c r="E704" s="16"/>
      <c r="F704" s="14" t="s">
        <v>4571</v>
      </c>
      <c r="G704" s="14" t="s">
        <v>4278</v>
      </c>
      <c r="H704" s="14" t="s">
        <v>4279</v>
      </c>
      <c r="I704" s="15">
        <v>135</v>
      </c>
      <c r="J704" s="77">
        <v>3</v>
      </c>
      <c r="K704" s="92"/>
    </row>
    <row r="705" spans="1:11" ht="12.5" x14ac:dyDescent="0.25">
      <c r="A705" s="14" t="s">
        <v>2994</v>
      </c>
      <c r="B705" s="14">
        <v>2519439</v>
      </c>
      <c r="C705" s="14">
        <v>3081157100</v>
      </c>
      <c r="D705" s="16">
        <v>45911</v>
      </c>
      <c r="E705" s="16"/>
      <c r="F705" s="14" t="s">
        <v>4571</v>
      </c>
      <c r="G705" s="14" t="s">
        <v>4275</v>
      </c>
      <c r="H705" s="14" t="s">
        <v>4276</v>
      </c>
      <c r="I705" s="15">
        <v>67.5</v>
      </c>
      <c r="J705" s="77">
        <v>4</v>
      </c>
      <c r="K705" s="92"/>
    </row>
    <row r="706" spans="1:11" ht="12.5" x14ac:dyDescent="0.25">
      <c r="A706" s="14" t="s">
        <v>2994</v>
      </c>
      <c r="B706" s="14" t="s">
        <v>4572</v>
      </c>
      <c r="C706" s="14">
        <v>9</v>
      </c>
      <c r="D706" s="16">
        <v>45897</v>
      </c>
      <c r="E706" s="16"/>
      <c r="F706" s="14" t="s">
        <v>4380</v>
      </c>
      <c r="G706" s="14" t="s">
        <v>4381</v>
      </c>
      <c r="H706" s="14" t="s">
        <v>4382</v>
      </c>
      <c r="I706" s="15">
        <v>3.65</v>
      </c>
      <c r="J706" s="77">
        <v>4</v>
      </c>
      <c r="K706" s="92"/>
    </row>
    <row r="707" spans="1:11" ht="12.5" x14ac:dyDescent="0.25">
      <c r="A707" s="14" t="s">
        <v>2994</v>
      </c>
      <c r="B707" s="14" t="s">
        <v>4573</v>
      </c>
      <c r="C707" s="14">
        <v>9</v>
      </c>
      <c r="D707" s="16">
        <v>45897</v>
      </c>
      <c r="E707" s="16"/>
      <c r="F707" s="14" t="s">
        <v>4380</v>
      </c>
      <c r="G707" s="14" t="s">
        <v>4381</v>
      </c>
      <c r="H707" s="14" t="s">
        <v>4382</v>
      </c>
      <c r="I707" s="15">
        <v>22</v>
      </c>
      <c r="J707" s="77">
        <v>4</v>
      </c>
      <c r="K707" s="92"/>
    </row>
    <row r="708" spans="1:11" ht="12.5" x14ac:dyDescent="0.25">
      <c r="A708" s="14" t="s">
        <v>2994</v>
      </c>
      <c r="B708" s="14" t="s">
        <v>4574</v>
      </c>
      <c r="C708" s="14" t="s">
        <v>4575</v>
      </c>
      <c r="D708" s="16">
        <v>45894</v>
      </c>
      <c r="E708" s="16"/>
      <c r="F708" s="14" t="s">
        <v>4576</v>
      </c>
      <c r="G708" s="14" t="s">
        <v>4129</v>
      </c>
      <c r="H708" s="14" t="s">
        <v>4130</v>
      </c>
      <c r="I708" s="15">
        <v>529.03</v>
      </c>
      <c r="J708" s="77">
        <v>4</v>
      </c>
      <c r="K708" s="92"/>
    </row>
    <row r="709" spans="1:11" ht="20" x14ac:dyDescent="0.25">
      <c r="A709" s="14" t="s">
        <v>2994</v>
      </c>
      <c r="B709" s="14" t="s">
        <v>4577</v>
      </c>
      <c r="C709" s="14" t="s">
        <v>4578</v>
      </c>
      <c r="D709" s="16">
        <v>45946</v>
      </c>
      <c r="E709" s="16"/>
      <c r="F709" s="14" t="s">
        <v>4579</v>
      </c>
      <c r="G709" s="14" t="s">
        <v>4129</v>
      </c>
      <c r="H709" s="14" t="s">
        <v>4130</v>
      </c>
      <c r="I709" s="15">
        <v>206.81</v>
      </c>
      <c r="J709" s="77">
        <v>4</v>
      </c>
      <c r="K709" s="92"/>
    </row>
    <row r="710" spans="1:11" ht="12.5" x14ac:dyDescent="0.25">
      <c r="A710" s="14" t="s">
        <v>2994</v>
      </c>
      <c r="B710" s="14" t="s">
        <v>4580</v>
      </c>
      <c r="C710" s="14" t="s">
        <v>4581</v>
      </c>
      <c r="D710" s="16">
        <v>45965</v>
      </c>
      <c r="E710" s="16"/>
      <c r="F710" s="14" t="s">
        <v>4582</v>
      </c>
      <c r="G710" s="14" t="s">
        <v>4129</v>
      </c>
      <c r="H710" s="14" t="s">
        <v>4130</v>
      </c>
      <c r="I710" s="15">
        <v>37.450000000000003</v>
      </c>
      <c r="J710" s="77">
        <v>4</v>
      </c>
      <c r="K710" s="92"/>
    </row>
    <row r="711" spans="1:11" ht="12.5" x14ac:dyDescent="0.25">
      <c r="A711" s="14" t="s">
        <v>2994</v>
      </c>
      <c r="B711" s="14" t="s">
        <v>4583</v>
      </c>
      <c r="C711" s="14" t="s">
        <v>4584</v>
      </c>
      <c r="D711" s="16">
        <v>45930</v>
      </c>
      <c r="E711" s="16"/>
      <c r="F711" s="14" t="s">
        <v>4585</v>
      </c>
      <c r="G711" s="14" t="s">
        <v>4295</v>
      </c>
      <c r="H711" s="14" t="s">
        <v>4296</v>
      </c>
      <c r="I711" s="15">
        <v>1268.3900000000001</v>
      </c>
      <c r="J711" s="77">
        <v>3</v>
      </c>
      <c r="K711" s="92"/>
    </row>
    <row r="712" spans="1:11" ht="12.5" x14ac:dyDescent="0.25">
      <c r="A712" s="14" t="s">
        <v>2994</v>
      </c>
      <c r="B712" s="14" t="s">
        <v>4583</v>
      </c>
      <c r="C712" s="14" t="s">
        <v>4584</v>
      </c>
      <c r="D712" s="16">
        <v>45930</v>
      </c>
      <c r="E712" s="16"/>
      <c r="F712" s="14" t="s">
        <v>4585</v>
      </c>
      <c r="G712" s="14" t="s">
        <v>4295</v>
      </c>
      <c r="H712" s="14" t="s">
        <v>4296</v>
      </c>
      <c r="I712" s="15">
        <v>311.45</v>
      </c>
      <c r="J712" s="77">
        <v>3</v>
      </c>
      <c r="K712" s="92"/>
    </row>
    <row r="713" spans="1:11" ht="20" x14ac:dyDescent="0.25">
      <c r="A713" s="14" t="s">
        <v>2994</v>
      </c>
      <c r="B713" s="14" t="s">
        <v>4586</v>
      </c>
      <c r="C713" s="14" t="s">
        <v>4587</v>
      </c>
      <c r="D713" s="16">
        <v>45925</v>
      </c>
      <c r="E713" s="16"/>
      <c r="F713" s="14" t="s">
        <v>4588</v>
      </c>
      <c r="G713" s="14" t="s">
        <v>4302</v>
      </c>
      <c r="H713" s="14" t="s">
        <v>3143</v>
      </c>
      <c r="I713" s="15">
        <v>34.049999999999997</v>
      </c>
      <c r="J713" s="77">
        <v>4</v>
      </c>
      <c r="K713" s="92"/>
    </row>
    <row r="714" spans="1:11" ht="20" x14ac:dyDescent="0.25">
      <c r="A714" s="14" t="s">
        <v>2994</v>
      </c>
      <c r="B714" s="14" t="s">
        <v>4589</v>
      </c>
      <c r="C714" s="14" t="s">
        <v>4590</v>
      </c>
      <c r="D714" s="16">
        <v>45925</v>
      </c>
      <c r="E714" s="16"/>
      <c r="F714" s="14" t="s">
        <v>4591</v>
      </c>
      <c r="G714" s="14" t="s">
        <v>4302</v>
      </c>
      <c r="H714" s="14" t="s">
        <v>3143</v>
      </c>
      <c r="I714" s="15">
        <v>47.88</v>
      </c>
      <c r="J714" s="77">
        <v>4</v>
      </c>
      <c r="K714" s="92"/>
    </row>
    <row r="715" spans="1:11" ht="20" x14ac:dyDescent="0.25">
      <c r="A715" s="14" t="s">
        <v>2994</v>
      </c>
      <c r="B715" s="14" t="s">
        <v>4592</v>
      </c>
      <c r="C715" s="14" t="s">
        <v>4593</v>
      </c>
      <c r="D715" s="16">
        <v>45925</v>
      </c>
      <c r="E715" s="16"/>
      <c r="F715" s="14" t="s">
        <v>4594</v>
      </c>
      <c r="G715" s="14" t="s">
        <v>4302</v>
      </c>
      <c r="H715" s="14" t="s">
        <v>3143</v>
      </c>
      <c r="I715" s="15">
        <v>25.95</v>
      </c>
      <c r="J715" s="77">
        <v>4</v>
      </c>
      <c r="K715" s="92"/>
    </row>
    <row r="716" spans="1:11" ht="20" x14ac:dyDescent="0.25">
      <c r="A716" s="14" t="s">
        <v>2994</v>
      </c>
      <c r="B716" s="14" t="s">
        <v>4595</v>
      </c>
      <c r="C716" s="14" t="s">
        <v>4596</v>
      </c>
      <c r="D716" s="16">
        <v>45943</v>
      </c>
      <c r="E716" s="16"/>
      <c r="F716" s="14" t="s">
        <v>4597</v>
      </c>
      <c r="G716" s="14" t="s">
        <v>4134</v>
      </c>
      <c r="H716" s="14" t="s">
        <v>3174</v>
      </c>
      <c r="I716" s="15">
        <v>69.53</v>
      </c>
      <c r="J716" s="77">
        <v>4</v>
      </c>
      <c r="K716" s="92"/>
    </row>
    <row r="717" spans="1:11" ht="20" x14ac:dyDescent="0.25">
      <c r="A717" s="14" t="s">
        <v>2994</v>
      </c>
      <c r="B717" s="14" t="s">
        <v>4595</v>
      </c>
      <c r="C717" s="14" t="s">
        <v>4596</v>
      </c>
      <c r="D717" s="16">
        <v>45965</v>
      </c>
      <c r="E717" s="16"/>
      <c r="F717" s="14" t="s">
        <v>4597</v>
      </c>
      <c r="G717" s="14" t="s">
        <v>4134</v>
      </c>
      <c r="H717" s="14" t="s">
        <v>3174</v>
      </c>
      <c r="I717" s="15">
        <v>11.87</v>
      </c>
      <c r="J717" s="77">
        <v>4</v>
      </c>
      <c r="K717" s="92"/>
    </row>
    <row r="718" spans="1:11" ht="12.5" x14ac:dyDescent="0.25">
      <c r="A718" s="14" t="s">
        <v>2994</v>
      </c>
      <c r="B718" s="14" t="s">
        <v>4598</v>
      </c>
      <c r="C718" s="14" t="s">
        <v>4599</v>
      </c>
      <c r="D718" s="16">
        <v>45918</v>
      </c>
      <c r="E718" s="16"/>
      <c r="F718" s="14" t="s">
        <v>4600</v>
      </c>
      <c r="G718" s="14"/>
      <c r="H718" s="14" t="s">
        <v>4314</v>
      </c>
      <c r="I718" s="15">
        <v>19.670000000000002</v>
      </c>
      <c r="J718" s="77">
        <v>4</v>
      </c>
      <c r="K718" s="92"/>
    </row>
    <row r="719" spans="1:11" ht="12.5" x14ac:dyDescent="0.25">
      <c r="A719" s="14" t="s">
        <v>2994</v>
      </c>
      <c r="B719" s="14" t="s">
        <v>4601</v>
      </c>
      <c r="C719" s="14" t="s">
        <v>4602</v>
      </c>
      <c r="D719" s="16">
        <v>45946</v>
      </c>
      <c r="E719" s="16"/>
      <c r="F719" s="14" t="s">
        <v>4603</v>
      </c>
      <c r="G719" s="14" t="s">
        <v>4138</v>
      </c>
      <c r="H719" s="14" t="s">
        <v>4139</v>
      </c>
      <c r="I719" s="15">
        <v>1100</v>
      </c>
      <c r="J719" s="77">
        <v>4</v>
      </c>
      <c r="K719" s="92"/>
    </row>
    <row r="720" spans="1:11" ht="20" x14ac:dyDescent="0.25">
      <c r="A720" s="14" t="s">
        <v>2994</v>
      </c>
      <c r="B720" s="14" t="s">
        <v>4604</v>
      </c>
      <c r="C720" s="14" t="s">
        <v>4605</v>
      </c>
      <c r="D720" s="16">
        <v>45946</v>
      </c>
      <c r="E720" s="16"/>
      <c r="F720" s="14" t="s">
        <v>4606</v>
      </c>
      <c r="G720" s="14" t="s">
        <v>4138</v>
      </c>
      <c r="H720" s="14" t="s">
        <v>4139</v>
      </c>
      <c r="I720" s="15">
        <v>1650</v>
      </c>
      <c r="J720" s="77">
        <v>3</v>
      </c>
      <c r="K720" s="92"/>
    </row>
    <row r="721" spans="1:11" ht="12.5" x14ac:dyDescent="0.25">
      <c r="A721" s="14" t="s">
        <v>2994</v>
      </c>
      <c r="B721" s="14" t="s">
        <v>4607</v>
      </c>
      <c r="C721" s="14">
        <v>2025094</v>
      </c>
      <c r="D721" s="16">
        <v>45905</v>
      </c>
      <c r="E721" s="16"/>
      <c r="F721" s="14" t="s">
        <v>4608</v>
      </c>
      <c r="G721" s="14" t="s">
        <v>4318</v>
      </c>
      <c r="H721" s="14" t="s">
        <v>4609</v>
      </c>
      <c r="I721" s="15">
        <v>114.5</v>
      </c>
      <c r="J721" s="77">
        <v>3</v>
      </c>
      <c r="K721" s="92"/>
    </row>
    <row r="722" spans="1:11" ht="20" x14ac:dyDescent="0.25">
      <c r="A722" s="14" t="s">
        <v>2994</v>
      </c>
      <c r="B722" s="14" t="s">
        <v>4610</v>
      </c>
      <c r="C722" s="14" t="s">
        <v>4611</v>
      </c>
      <c r="D722" s="16"/>
      <c r="E722" s="16">
        <v>45905</v>
      </c>
      <c r="F722" s="14" t="s">
        <v>4612</v>
      </c>
      <c r="G722" s="14"/>
      <c r="H722" s="14" t="s">
        <v>4009</v>
      </c>
      <c r="I722" s="15">
        <v>93.06</v>
      </c>
      <c r="J722" s="77">
        <v>3</v>
      </c>
      <c r="K722" s="92"/>
    </row>
    <row r="723" spans="1:11" ht="20" x14ac:dyDescent="0.25">
      <c r="A723" s="14" t="s">
        <v>2994</v>
      </c>
      <c r="B723" s="14" t="s">
        <v>4613</v>
      </c>
      <c r="C723" s="14" t="s">
        <v>4614</v>
      </c>
      <c r="D723" s="16"/>
      <c r="E723" s="16">
        <v>45985</v>
      </c>
      <c r="F723" s="14" t="s">
        <v>4615</v>
      </c>
      <c r="G723" s="14"/>
      <c r="H723" s="14" t="s">
        <v>4616</v>
      </c>
      <c r="I723" s="15">
        <v>192.08</v>
      </c>
      <c r="J723" s="77">
        <v>3</v>
      </c>
      <c r="K723" s="92"/>
    </row>
    <row r="724" spans="1:11" ht="20" x14ac:dyDescent="0.25">
      <c r="A724" s="14" t="s">
        <v>2994</v>
      </c>
      <c r="B724" s="14" t="s">
        <v>4617</v>
      </c>
      <c r="C724" s="14" t="s">
        <v>4618</v>
      </c>
      <c r="D724" s="16"/>
      <c r="E724" s="16">
        <v>45985</v>
      </c>
      <c r="F724" s="14" t="s">
        <v>4619</v>
      </c>
      <c r="G724" s="14"/>
      <c r="H724" s="14" t="s">
        <v>4616</v>
      </c>
      <c r="I724" s="15">
        <v>90.74</v>
      </c>
      <c r="J724" s="77">
        <v>3</v>
      </c>
      <c r="K724" s="92"/>
    </row>
    <row r="725" spans="1:11" ht="40" x14ac:dyDescent="0.25">
      <c r="A725" s="14" t="s">
        <v>2994</v>
      </c>
      <c r="B725" s="14" t="s">
        <v>4620</v>
      </c>
      <c r="C725" s="14" t="s">
        <v>4621</v>
      </c>
      <c r="D725" s="16"/>
      <c r="E725" s="16">
        <v>45957</v>
      </c>
      <c r="F725" s="14" t="s">
        <v>4622</v>
      </c>
      <c r="G725" s="14"/>
      <c r="H725" s="14" t="s">
        <v>4009</v>
      </c>
      <c r="I725" s="15">
        <v>122.73</v>
      </c>
      <c r="J725" s="77">
        <v>3</v>
      </c>
      <c r="K725" s="92"/>
    </row>
    <row r="726" spans="1:11" ht="12.5" x14ac:dyDescent="0.25">
      <c r="A726" s="14" t="s">
        <v>2994</v>
      </c>
      <c r="B726" s="14" t="s">
        <v>4623</v>
      </c>
      <c r="C726" s="14" t="s">
        <v>4624</v>
      </c>
      <c r="D726" s="16">
        <v>45957</v>
      </c>
      <c r="E726" s="16"/>
      <c r="F726" s="14" t="s">
        <v>4321</v>
      </c>
      <c r="G726" s="14" t="s">
        <v>4322</v>
      </c>
      <c r="H726" s="14" t="s">
        <v>4323</v>
      </c>
      <c r="I726" s="15">
        <v>304.32</v>
      </c>
      <c r="J726" s="77">
        <v>3</v>
      </c>
      <c r="K726" s="92"/>
    </row>
    <row r="727" spans="1:11" ht="30" x14ac:dyDescent="0.25">
      <c r="A727" s="14" t="s">
        <v>4183</v>
      </c>
      <c r="B727" s="14" t="s">
        <v>4625</v>
      </c>
      <c r="C727" s="14" t="s">
        <v>4626</v>
      </c>
      <c r="D727" s="16"/>
      <c r="E727" s="16">
        <v>46099</v>
      </c>
      <c r="F727" s="14" t="s">
        <v>4627</v>
      </c>
      <c r="G727" s="14">
        <v>55622828</v>
      </c>
      <c r="H727" s="14" t="s">
        <v>3065</v>
      </c>
      <c r="I727" s="15">
        <v>630.44000000000005</v>
      </c>
      <c r="J727" s="77">
        <v>5</v>
      </c>
      <c r="K727" s="92"/>
    </row>
    <row r="728" spans="1:11" ht="30" x14ac:dyDescent="0.25">
      <c r="A728" s="14" t="s">
        <v>4198</v>
      </c>
      <c r="B728" s="14" t="s">
        <v>4628</v>
      </c>
      <c r="C728" s="14" t="s">
        <v>4629</v>
      </c>
      <c r="D728" s="16"/>
      <c r="E728" s="16">
        <v>46021</v>
      </c>
      <c r="F728" s="14" t="s">
        <v>4630</v>
      </c>
      <c r="G728" s="14"/>
      <c r="H728" s="14" t="s">
        <v>4202</v>
      </c>
      <c r="I728" s="15">
        <v>3360.41</v>
      </c>
      <c r="J728" s="77">
        <v>5</v>
      </c>
      <c r="K728" s="92"/>
    </row>
    <row r="729" spans="1:11" ht="60" x14ac:dyDescent="0.25">
      <c r="A729" s="14" t="s">
        <v>2994</v>
      </c>
      <c r="B729" s="14"/>
      <c r="C729" s="14"/>
      <c r="D729" s="16"/>
      <c r="E729" s="16"/>
      <c r="F729" s="14" t="s">
        <v>4631</v>
      </c>
      <c r="G729" s="14"/>
      <c r="H729" s="14"/>
      <c r="I729" s="15"/>
      <c r="J729" s="77"/>
      <c r="K729" s="92"/>
    </row>
    <row r="730" spans="1:11" ht="30" x14ac:dyDescent="0.25">
      <c r="A730" s="14" t="s">
        <v>2994</v>
      </c>
      <c r="B730" s="14" t="s">
        <v>4632</v>
      </c>
      <c r="C730" s="14">
        <v>17062025</v>
      </c>
      <c r="D730" s="16">
        <v>45828</v>
      </c>
      <c r="E730" s="16"/>
      <c r="F730" s="14" t="s">
        <v>4633</v>
      </c>
      <c r="G730" s="14"/>
      <c r="H730" s="14" t="s">
        <v>4634</v>
      </c>
      <c r="I730" s="15">
        <v>500</v>
      </c>
      <c r="J730" s="77">
        <v>3</v>
      </c>
      <c r="K730" s="92"/>
    </row>
    <row r="731" spans="1:11" ht="30" x14ac:dyDescent="0.25">
      <c r="A731" s="14" t="s">
        <v>2994</v>
      </c>
      <c r="B731" s="14" t="s">
        <v>4635</v>
      </c>
      <c r="C731" s="14" t="s">
        <v>4463</v>
      </c>
      <c r="D731" s="16"/>
      <c r="E731" s="16">
        <v>45895</v>
      </c>
      <c r="F731" s="14" t="s">
        <v>4636</v>
      </c>
      <c r="G731" s="14"/>
      <c r="H731" s="14" t="s">
        <v>4035</v>
      </c>
      <c r="I731" s="15">
        <v>1633</v>
      </c>
      <c r="J731" s="77">
        <v>3</v>
      </c>
      <c r="K731" s="92"/>
    </row>
    <row r="732" spans="1:11" ht="40" x14ac:dyDescent="0.25">
      <c r="A732" s="14" t="s">
        <v>2994</v>
      </c>
      <c r="B732" s="14" t="s">
        <v>4635</v>
      </c>
      <c r="C732" s="14" t="s">
        <v>4637</v>
      </c>
      <c r="D732" s="16"/>
      <c r="E732" s="16">
        <v>45946</v>
      </c>
      <c r="F732" s="14" t="s">
        <v>4638</v>
      </c>
      <c r="G732" s="14"/>
      <c r="H732" s="14" t="s">
        <v>4035</v>
      </c>
      <c r="I732" s="15">
        <v>241.07</v>
      </c>
      <c r="J732" s="77">
        <v>3</v>
      </c>
      <c r="K732" s="92"/>
    </row>
    <row r="733" spans="1:11" ht="30" x14ac:dyDescent="0.25">
      <c r="A733" s="14" t="s">
        <v>2994</v>
      </c>
      <c r="B733" s="14" t="s">
        <v>4639</v>
      </c>
      <c r="C733" s="14" t="s">
        <v>4640</v>
      </c>
      <c r="D733" s="16"/>
      <c r="E733" s="16">
        <v>45946</v>
      </c>
      <c r="F733" s="14" t="s">
        <v>4641</v>
      </c>
      <c r="G733" s="14"/>
      <c r="H733" s="14" t="s">
        <v>4642</v>
      </c>
      <c r="I733" s="15">
        <v>146.25</v>
      </c>
      <c r="J733" s="77">
        <v>3</v>
      </c>
      <c r="K733" s="92"/>
    </row>
    <row r="734" spans="1:11" ht="30" x14ac:dyDescent="0.25">
      <c r="A734" s="14" t="s">
        <v>2994</v>
      </c>
      <c r="B734" s="14" t="s">
        <v>4643</v>
      </c>
      <c r="C734" s="14" t="s">
        <v>4644</v>
      </c>
      <c r="D734" s="16"/>
      <c r="E734" s="16">
        <v>45946</v>
      </c>
      <c r="F734" s="14" t="s">
        <v>4645</v>
      </c>
      <c r="G734" s="14"/>
      <c r="H734" s="14" t="s">
        <v>4031</v>
      </c>
      <c r="I734" s="15">
        <v>510.1</v>
      </c>
      <c r="J734" s="77">
        <v>3</v>
      </c>
      <c r="K734" s="92"/>
    </row>
    <row r="735" spans="1:11" ht="30" x14ac:dyDescent="0.25">
      <c r="A735" s="14" t="s">
        <v>2994</v>
      </c>
      <c r="B735" s="14" t="s">
        <v>4646</v>
      </c>
      <c r="C735" s="14" t="s">
        <v>4647</v>
      </c>
      <c r="D735" s="16"/>
      <c r="E735" s="16">
        <v>45946</v>
      </c>
      <c r="F735" s="14" t="s">
        <v>4641</v>
      </c>
      <c r="G735" s="14"/>
      <c r="H735" s="14" t="s">
        <v>4267</v>
      </c>
      <c r="I735" s="15">
        <v>146.25</v>
      </c>
      <c r="J735" s="77">
        <v>3</v>
      </c>
      <c r="K735" s="92"/>
    </row>
    <row r="736" spans="1:11" ht="30" x14ac:dyDescent="0.25">
      <c r="A736" s="14" t="s">
        <v>2994</v>
      </c>
      <c r="B736" s="14" t="s">
        <v>4648</v>
      </c>
      <c r="C736" s="14" t="s">
        <v>4649</v>
      </c>
      <c r="D736" s="16"/>
      <c r="E736" s="16">
        <v>45946</v>
      </c>
      <c r="F736" s="14" t="s">
        <v>4650</v>
      </c>
      <c r="G736" s="14"/>
      <c r="H736" s="14" t="s">
        <v>4001</v>
      </c>
      <c r="I736" s="15">
        <v>392.35</v>
      </c>
      <c r="J736" s="77">
        <v>3</v>
      </c>
      <c r="K736" s="92"/>
    </row>
    <row r="737" spans="1:11" ht="30" x14ac:dyDescent="0.25">
      <c r="A737" s="14" t="s">
        <v>2994</v>
      </c>
      <c r="B737" s="14" t="s">
        <v>4651</v>
      </c>
      <c r="C737" s="14" t="s">
        <v>4652</v>
      </c>
      <c r="D737" s="16"/>
      <c r="E737" s="16">
        <v>46055</v>
      </c>
      <c r="F737" s="14" t="s">
        <v>4641</v>
      </c>
      <c r="G737" s="14"/>
      <c r="H737" s="14" t="s">
        <v>4041</v>
      </c>
      <c r="I737" s="15">
        <v>146.25</v>
      </c>
      <c r="J737" s="77">
        <v>3</v>
      </c>
      <c r="K737" s="92"/>
    </row>
    <row r="738" spans="1:11" ht="40" x14ac:dyDescent="0.25">
      <c r="A738" s="14" t="s">
        <v>2994</v>
      </c>
      <c r="B738" s="14" t="s">
        <v>4653</v>
      </c>
      <c r="C738" s="14" t="s">
        <v>4654</v>
      </c>
      <c r="D738" s="16"/>
      <c r="E738" s="16">
        <v>45965</v>
      </c>
      <c r="F738" s="14" t="s">
        <v>4655</v>
      </c>
      <c r="G738" s="14"/>
      <c r="H738" s="14" t="s">
        <v>4656</v>
      </c>
      <c r="I738" s="15">
        <v>328.63</v>
      </c>
      <c r="J738" s="77">
        <v>3</v>
      </c>
      <c r="K738" s="92"/>
    </row>
    <row r="739" spans="1:11" ht="20" x14ac:dyDescent="0.25">
      <c r="A739" s="14" t="s">
        <v>2994</v>
      </c>
      <c r="B739" s="14" t="s">
        <v>4657</v>
      </c>
      <c r="C739" s="14" t="s">
        <v>4658</v>
      </c>
      <c r="D739" s="16">
        <v>45925</v>
      </c>
      <c r="E739" s="16"/>
      <c r="F739" s="14" t="s">
        <v>4659</v>
      </c>
      <c r="G739" s="14" t="s">
        <v>4058</v>
      </c>
      <c r="H739" s="14" t="s">
        <v>4059</v>
      </c>
      <c r="I739" s="15">
        <v>245</v>
      </c>
      <c r="J739" s="77">
        <v>3</v>
      </c>
      <c r="K739" s="92"/>
    </row>
    <row r="740" spans="1:11" ht="30" x14ac:dyDescent="0.25">
      <c r="A740" s="14" t="s">
        <v>2994</v>
      </c>
      <c r="B740" s="14" t="s">
        <v>4660</v>
      </c>
      <c r="C740" s="14" t="s">
        <v>4437</v>
      </c>
      <c r="D740" s="16"/>
      <c r="E740" s="16">
        <v>45946</v>
      </c>
      <c r="F740" s="14" t="s">
        <v>4661</v>
      </c>
      <c r="G740" s="14" t="s">
        <v>3862</v>
      </c>
      <c r="H740" s="14" t="s">
        <v>3574</v>
      </c>
      <c r="I740" s="15">
        <v>2386.0500000000002</v>
      </c>
      <c r="J740" s="77">
        <v>3</v>
      </c>
      <c r="K740" s="92"/>
    </row>
    <row r="741" spans="1:11" ht="30" x14ac:dyDescent="0.25">
      <c r="A741" s="14" t="s">
        <v>2994</v>
      </c>
      <c r="B741" s="14" t="s">
        <v>4662</v>
      </c>
      <c r="C741" s="14" t="s">
        <v>4663</v>
      </c>
      <c r="D741" s="16"/>
      <c r="E741" s="16">
        <v>45925</v>
      </c>
      <c r="F741" s="14" t="s">
        <v>4664</v>
      </c>
      <c r="G741" s="14" t="s">
        <v>3915</v>
      </c>
      <c r="H741" s="14" t="s">
        <v>3346</v>
      </c>
      <c r="I741" s="15">
        <v>181.01</v>
      </c>
      <c r="J741" s="77">
        <v>3</v>
      </c>
      <c r="K741" s="92"/>
    </row>
    <row r="742" spans="1:11" ht="30" x14ac:dyDescent="0.25">
      <c r="A742" s="14" t="s">
        <v>2994</v>
      </c>
      <c r="B742" s="14" t="s">
        <v>4665</v>
      </c>
      <c r="C742" s="14" t="s">
        <v>4666</v>
      </c>
      <c r="D742" s="16"/>
      <c r="E742" s="16">
        <v>45925</v>
      </c>
      <c r="F742" s="14" t="s">
        <v>4667</v>
      </c>
      <c r="G742" s="14"/>
      <c r="H742" s="14" t="s">
        <v>4063</v>
      </c>
      <c r="I742" s="15">
        <v>389.33</v>
      </c>
      <c r="J742" s="77">
        <v>3</v>
      </c>
      <c r="K742" s="92"/>
    </row>
    <row r="743" spans="1:11" ht="30" x14ac:dyDescent="0.25">
      <c r="A743" s="14" t="s">
        <v>2994</v>
      </c>
      <c r="B743" s="14" t="s">
        <v>4668</v>
      </c>
      <c r="C743" s="14" t="s">
        <v>4669</v>
      </c>
      <c r="D743" s="16"/>
      <c r="E743" s="16">
        <v>45925</v>
      </c>
      <c r="F743" s="14" t="s">
        <v>4670</v>
      </c>
      <c r="G743" s="14"/>
      <c r="H743" s="14" t="s">
        <v>4671</v>
      </c>
      <c r="I743" s="15">
        <v>93.55</v>
      </c>
      <c r="J743" s="77">
        <v>3</v>
      </c>
      <c r="K743" s="92"/>
    </row>
    <row r="744" spans="1:11" ht="60" x14ac:dyDescent="0.25">
      <c r="A744" s="14" t="s">
        <v>2994</v>
      </c>
      <c r="B744" s="14"/>
      <c r="C744" s="14"/>
      <c r="D744" s="16"/>
      <c r="E744" s="16"/>
      <c r="F744" s="14" t="s">
        <v>4672</v>
      </c>
      <c r="G744" s="14"/>
      <c r="H744" s="14"/>
      <c r="I744" s="15"/>
      <c r="J744" s="77"/>
      <c r="K744" s="92"/>
    </row>
    <row r="745" spans="1:11" ht="40" x14ac:dyDescent="0.25">
      <c r="A745" s="14" t="s">
        <v>2994</v>
      </c>
      <c r="B745" s="14" t="s">
        <v>4673</v>
      </c>
      <c r="C745" s="14" t="s">
        <v>4674</v>
      </c>
      <c r="D745" s="16">
        <v>45929</v>
      </c>
      <c r="E745" s="16"/>
      <c r="F745" s="14" t="s">
        <v>4675</v>
      </c>
      <c r="G745" s="14" t="s">
        <v>4676</v>
      </c>
      <c r="H745" s="14" t="s">
        <v>4677</v>
      </c>
      <c r="I745" s="15">
        <v>80</v>
      </c>
      <c r="J745" s="77">
        <v>2</v>
      </c>
      <c r="K745" s="92"/>
    </row>
    <row r="746" spans="1:11" ht="40" x14ac:dyDescent="0.25">
      <c r="A746" s="14" t="s">
        <v>2994</v>
      </c>
      <c r="B746" s="14" t="s">
        <v>4678</v>
      </c>
      <c r="C746" s="14" t="s">
        <v>4679</v>
      </c>
      <c r="D746" s="16">
        <v>45946</v>
      </c>
      <c r="E746" s="16"/>
      <c r="F746" s="14" t="s">
        <v>4680</v>
      </c>
      <c r="G746" s="14" t="s">
        <v>4681</v>
      </c>
      <c r="H746" s="14" t="s">
        <v>4682</v>
      </c>
      <c r="I746" s="15">
        <v>783.33</v>
      </c>
      <c r="J746" s="77">
        <v>2</v>
      </c>
      <c r="K746" s="92"/>
    </row>
    <row r="747" spans="1:11" ht="50" x14ac:dyDescent="0.25">
      <c r="A747" s="14" t="s">
        <v>2994</v>
      </c>
      <c r="B747" s="14" t="s">
        <v>4683</v>
      </c>
      <c r="C747" s="14" t="s">
        <v>4684</v>
      </c>
      <c r="D747" s="16"/>
      <c r="E747" s="16">
        <v>45943</v>
      </c>
      <c r="F747" s="14" t="s">
        <v>4685</v>
      </c>
      <c r="G747" s="14" t="s">
        <v>4686</v>
      </c>
      <c r="H747" s="14" t="s">
        <v>3363</v>
      </c>
      <c r="I747" s="15">
        <v>862.23</v>
      </c>
      <c r="J747" s="77">
        <v>2</v>
      </c>
      <c r="K747" s="92"/>
    </row>
    <row r="748" spans="1:11" ht="50" x14ac:dyDescent="0.25">
      <c r="A748" s="14" t="s">
        <v>2994</v>
      </c>
      <c r="B748" s="14" t="s">
        <v>4687</v>
      </c>
      <c r="C748" s="14" t="s">
        <v>4688</v>
      </c>
      <c r="D748" s="16"/>
      <c r="E748" s="16">
        <v>45943</v>
      </c>
      <c r="F748" s="14" t="s">
        <v>4689</v>
      </c>
      <c r="G748" s="14" t="s">
        <v>4686</v>
      </c>
      <c r="H748" s="14" t="s">
        <v>3363</v>
      </c>
      <c r="I748" s="15">
        <v>848.7</v>
      </c>
      <c r="J748" s="77">
        <v>2</v>
      </c>
      <c r="K748" s="92"/>
    </row>
    <row r="749" spans="1:11" ht="50" x14ac:dyDescent="0.25">
      <c r="A749" s="14" t="s">
        <v>2994</v>
      </c>
      <c r="B749" s="14" t="s">
        <v>4690</v>
      </c>
      <c r="C749" s="14" t="s">
        <v>4691</v>
      </c>
      <c r="D749" s="16">
        <v>45943</v>
      </c>
      <c r="E749" s="16"/>
      <c r="F749" s="14" t="s">
        <v>4692</v>
      </c>
      <c r="G749" s="14" t="s">
        <v>4693</v>
      </c>
      <c r="H749" s="14" t="s">
        <v>4694</v>
      </c>
      <c r="I749" s="15">
        <v>686.5</v>
      </c>
      <c r="J749" s="77">
        <v>2</v>
      </c>
      <c r="K749" s="92"/>
    </row>
    <row r="750" spans="1:11" ht="40" x14ac:dyDescent="0.25">
      <c r="A750" s="14" t="s">
        <v>2994</v>
      </c>
      <c r="B750" s="14" t="s">
        <v>4695</v>
      </c>
      <c r="C750" s="14" t="s">
        <v>4696</v>
      </c>
      <c r="D750" s="16"/>
      <c r="E750" s="16">
        <v>45943</v>
      </c>
      <c r="F750" s="14" t="s">
        <v>4697</v>
      </c>
      <c r="G750" s="14"/>
      <c r="H750" s="14" t="s">
        <v>3890</v>
      </c>
      <c r="I750" s="15">
        <v>312.54000000000002</v>
      </c>
      <c r="J750" s="77">
        <v>2</v>
      </c>
      <c r="K750" s="92"/>
    </row>
    <row r="751" spans="1:11" ht="40" x14ac:dyDescent="0.25">
      <c r="A751" s="14" t="s">
        <v>2994</v>
      </c>
      <c r="B751" s="14" t="s">
        <v>4698</v>
      </c>
      <c r="C751" s="14" t="s">
        <v>4699</v>
      </c>
      <c r="D751" s="16"/>
      <c r="E751" s="16">
        <v>45965</v>
      </c>
      <c r="F751" s="14" t="s">
        <v>4697</v>
      </c>
      <c r="G751" s="14"/>
      <c r="H751" s="14" t="s">
        <v>4005</v>
      </c>
      <c r="I751" s="15">
        <v>140.97999999999999</v>
      </c>
      <c r="J751" s="77">
        <v>2</v>
      </c>
      <c r="K751" s="92"/>
    </row>
    <row r="752" spans="1:11" ht="30" x14ac:dyDescent="0.25">
      <c r="A752" s="14" t="s">
        <v>2994</v>
      </c>
      <c r="B752" s="14" t="s">
        <v>4700</v>
      </c>
      <c r="C752" s="14">
        <v>27092025</v>
      </c>
      <c r="D752" s="16">
        <v>45964</v>
      </c>
      <c r="E752" s="16"/>
      <c r="F752" s="14" t="s">
        <v>4701</v>
      </c>
      <c r="G752" s="14" t="s">
        <v>4702</v>
      </c>
      <c r="H752" s="14" t="s">
        <v>4703</v>
      </c>
      <c r="I752" s="15">
        <v>340.2</v>
      </c>
      <c r="J752" s="77">
        <v>2</v>
      </c>
      <c r="K752" s="92"/>
    </row>
    <row r="753" spans="1:11" ht="30" x14ac:dyDescent="0.25">
      <c r="A753" s="14" t="s">
        <v>2994</v>
      </c>
      <c r="B753" s="14" t="s">
        <v>4704</v>
      </c>
      <c r="C753" s="14" t="s">
        <v>4705</v>
      </c>
      <c r="D753" s="16">
        <v>45938</v>
      </c>
      <c r="E753" s="16"/>
      <c r="F753" s="14" t="s">
        <v>4706</v>
      </c>
      <c r="G753" s="14" t="s">
        <v>4707</v>
      </c>
      <c r="H753" s="14" t="s">
        <v>3857</v>
      </c>
      <c r="I753" s="15">
        <v>81</v>
      </c>
      <c r="J753" s="77">
        <v>2</v>
      </c>
      <c r="K753" s="92"/>
    </row>
    <row r="754" spans="1:11" ht="30" x14ac:dyDescent="0.25">
      <c r="A754" s="14" t="s">
        <v>2994</v>
      </c>
      <c r="B754" s="14" t="s">
        <v>4708</v>
      </c>
      <c r="C754" s="14" t="s">
        <v>4705</v>
      </c>
      <c r="D754" s="16">
        <v>45938</v>
      </c>
      <c r="E754" s="16"/>
      <c r="F754" s="14" t="s">
        <v>4706</v>
      </c>
      <c r="G754" s="14" t="s">
        <v>4709</v>
      </c>
      <c r="H754" s="14" t="s">
        <v>4710</v>
      </c>
      <c r="I754" s="15">
        <v>81</v>
      </c>
      <c r="J754" s="77">
        <v>2</v>
      </c>
      <c r="K754" s="92"/>
    </row>
    <row r="755" spans="1:11" ht="30" x14ac:dyDescent="0.25">
      <c r="A755" s="14" t="s">
        <v>2994</v>
      </c>
      <c r="B755" s="14" t="s">
        <v>4711</v>
      </c>
      <c r="C755" s="14" t="s">
        <v>4705</v>
      </c>
      <c r="D755" s="16">
        <v>45938</v>
      </c>
      <c r="E755" s="16"/>
      <c r="F755" s="14" t="s">
        <v>4706</v>
      </c>
      <c r="G755" s="14" t="s">
        <v>4712</v>
      </c>
      <c r="H755" s="14" t="s">
        <v>4713</v>
      </c>
      <c r="I755" s="15">
        <v>101.25</v>
      </c>
      <c r="J755" s="77">
        <v>2</v>
      </c>
      <c r="K755" s="92"/>
    </row>
    <row r="756" spans="1:11" ht="30" x14ac:dyDescent="0.25">
      <c r="A756" s="14" t="s">
        <v>2994</v>
      </c>
      <c r="B756" s="14" t="s">
        <v>4714</v>
      </c>
      <c r="C756" s="14" t="s">
        <v>4705</v>
      </c>
      <c r="D756" s="16">
        <v>45938</v>
      </c>
      <c r="E756" s="16"/>
      <c r="F756" s="14" t="s">
        <v>4706</v>
      </c>
      <c r="G756" s="14" t="s">
        <v>4715</v>
      </c>
      <c r="H756" s="14" t="s">
        <v>4716</v>
      </c>
      <c r="I756" s="15">
        <v>101.25</v>
      </c>
      <c r="J756" s="77">
        <v>2</v>
      </c>
      <c r="K756" s="92"/>
    </row>
    <row r="757" spans="1:11" ht="30" x14ac:dyDescent="0.25">
      <c r="A757" s="14" t="s">
        <v>2994</v>
      </c>
      <c r="B757" s="14" t="s">
        <v>4717</v>
      </c>
      <c r="C757" s="14" t="s">
        <v>4705</v>
      </c>
      <c r="D757" s="16">
        <v>45938</v>
      </c>
      <c r="E757" s="16"/>
      <c r="F757" s="14" t="s">
        <v>4706</v>
      </c>
      <c r="G757" s="14" t="s">
        <v>4718</v>
      </c>
      <c r="H757" s="14" t="s">
        <v>4719</v>
      </c>
      <c r="I757" s="15">
        <v>64.8</v>
      </c>
      <c r="J757" s="77">
        <v>2</v>
      </c>
      <c r="K757" s="92"/>
    </row>
    <row r="758" spans="1:11" ht="30" x14ac:dyDescent="0.25">
      <c r="A758" s="14" t="s">
        <v>2994</v>
      </c>
      <c r="B758" s="14" t="s">
        <v>4720</v>
      </c>
      <c r="C758" s="14" t="s">
        <v>4705</v>
      </c>
      <c r="D758" s="16">
        <v>45938</v>
      </c>
      <c r="E758" s="16"/>
      <c r="F758" s="14" t="s">
        <v>4706</v>
      </c>
      <c r="G758" s="14" t="s">
        <v>4721</v>
      </c>
      <c r="H758" s="14" t="s">
        <v>4722</v>
      </c>
      <c r="I758" s="15">
        <v>89.1</v>
      </c>
      <c r="J758" s="77">
        <v>2</v>
      </c>
      <c r="K758" s="92"/>
    </row>
    <row r="759" spans="1:11" ht="30" x14ac:dyDescent="0.25">
      <c r="A759" s="14" t="s">
        <v>2994</v>
      </c>
      <c r="B759" s="14" t="s">
        <v>4723</v>
      </c>
      <c r="C759" s="14" t="s">
        <v>4705</v>
      </c>
      <c r="D759" s="16">
        <v>45938</v>
      </c>
      <c r="E759" s="16"/>
      <c r="F759" s="14" t="s">
        <v>4706</v>
      </c>
      <c r="G759" s="14" t="s">
        <v>4724</v>
      </c>
      <c r="H759" s="14" t="s">
        <v>4725</v>
      </c>
      <c r="I759" s="15">
        <v>64.8</v>
      </c>
      <c r="J759" s="77">
        <v>2</v>
      </c>
      <c r="K759" s="92"/>
    </row>
    <row r="760" spans="1:11" ht="30" x14ac:dyDescent="0.25">
      <c r="A760" s="14" t="s">
        <v>2994</v>
      </c>
      <c r="B760" s="14" t="s">
        <v>4726</v>
      </c>
      <c r="C760" s="14" t="s">
        <v>4705</v>
      </c>
      <c r="D760" s="16">
        <v>45938</v>
      </c>
      <c r="E760" s="16"/>
      <c r="F760" s="14" t="s">
        <v>4706</v>
      </c>
      <c r="G760" s="14" t="s">
        <v>4727</v>
      </c>
      <c r="H760" s="14" t="s">
        <v>4728</v>
      </c>
      <c r="I760" s="15">
        <v>81</v>
      </c>
      <c r="J760" s="77">
        <v>2</v>
      </c>
      <c r="K760" s="92"/>
    </row>
    <row r="761" spans="1:11" ht="30" x14ac:dyDescent="0.25">
      <c r="A761" s="14" t="s">
        <v>2994</v>
      </c>
      <c r="B761" s="14" t="s">
        <v>4729</v>
      </c>
      <c r="C761" s="14" t="s">
        <v>4705</v>
      </c>
      <c r="D761" s="16">
        <v>45938</v>
      </c>
      <c r="E761" s="16"/>
      <c r="F761" s="14" t="s">
        <v>4706</v>
      </c>
      <c r="G761" s="14" t="s">
        <v>4730</v>
      </c>
      <c r="H761" s="14" t="s">
        <v>4731</v>
      </c>
      <c r="I761" s="15">
        <v>64.8</v>
      </c>
      <c r="J761" s="77">
        <v>2</v>
      </c>
      <c r="K761" s="92"/>
    </row>
    <row r="762" spans="1:11" ht="30" x14ac:dyDescent="0.25">
      <c r="A762" s="14" t="s">
        <v>2994</v>
      </c>
      <c r="B762" s="14" t="s">
        <v>4732</v>
      </c>
      <c r="C762" s="14" t="s">
        <v>4705</v>
      </c>
      <c r="D762" s="16">
        <v>45938</v>
      </c>
      <c r="E762" s="16"/>
      <c r="F762" s="14" t="s">
        <v>4706</v>
      </c>
      <c r="G762" s="14" t="s">
        <v>4733</v>
      </c>
      <c r="H762" s="14" t="s">
        <v>4734</v>
      </c>
      <c r="I762" s="15">
        <v>64.8</v>
      </c>
      <c r="J762" s="77">
        <v>2</v>
      </c>
      <c r="K762" s="92"/>
    </row>
    <row r="763" spans="1:11" ht="30" x14ac:dyDescent="0.25">
      <c r="A763" s="14" t="s">
        <v>2994</v>
      </c>
      <c r="B763" s="14" t="s">
        <v>4735</v>
      </c>
      <c r="C763" s="14" t="s">
        <v>4705</v>
      </c>
      <c r="D763" s="16">
        <v>45938</v>
      </c>
      <c r="E763" s="16"/>
      <c r="F763" s="14" t="s">
        <v>4706</v>
      </c>
      <c r="G763" s="14" t="s">
        <v>4736</v>
      </c>
      <c r="H763" s="14" t="s">
        <v>3997</v>
      </c>
      <c r="I763" s="15">
        <v>89.1</v>
      </c>
      <c r="J763" s="77">
        <v>2</v>
      </c>
      <c r="K763" s="92"/>
    </row>
    <row r="764" spans="1:11" ht="30" x14ac:dyDescent="0.25">
      <c r="A764" s="14" t="s">
        <v>2994</v>
      </c>
      <c r="B764" s="14" t="s">
        <v>4737</v>
      </c>
      <c r="C764" s="14" t="s">
        <v>4705</v>
      </c>
      <c r="D764" s="16">
        <v>45938</v>
      </c>
      <c r="E764" s="16"/>
      <c r="F764" s="14" t="s">
        <v>4706</v>
      </c>
      <c r="G764" s="14" t="s">
        <v>4738</v>
      </c>
      <c r="H764" s="14" t="s">
        <v>4739</v>
      </c>
      <c r="I764" s="15">
        <v>113.4</v>
      </c>
      <c r="J764" s="77">
        <v>2</v>
      </c>
      <c r="K764" s="92"/>
    </row>
    <row r="765" spans="1:11" ht="30" x14ac:dyDescent="0.25">
      <c r="A765" s="14" t="s">
        <v>2994</v>
      </c>
      <c r="B765" s="14" t="s">
        <v>4740</v>
      </c>
      <c r="C765" s="14" t="s">
        <v>4705</v>
      </c>
      <c r="D765" s="16">
        <v>45938</v>
      </c>
      <c r="E765" s="16"/>
      <c r="F765" s="14" t="s">
        <v>4706</v>
      </c>
      <c r="G765" s="14" t="s">
        <v>4741</v>
      </c>
      <c r="H765" s="14" t="s">
        <v>4742</v>
      </c>
      <c r="I765" s="15">
        <v>64.8</v>
      </c>
      <c r="J765" s="77">
        <v>2</v>
      </c>
      <c r="K765" s="92"/>
    </row>
    <row r="766" spans="1:11" ht="30" x14ac:dyDescent="0.25">
      <c r="A766" s="14" t="s">
        <v>2994</v>
      </c>
      <c r="B766" s="14" t="s">
        <v>4743</v>
      </c>
      <c r="C766" s="14" t="s">
        <v>4705</v>
      </c>
      <c r="D766" s="16">
        <v>45938</v>
      </c>
      <c r="E766" s="16"/>
      <c r="F766" s="14" t="s">
        <v>4706</v>
      </c>
      <c r="G766" s="14" t="s">
        <v>4744</v>
      </c>
      <c r="H766" s="14" t="s">
        <v>4745</v>
      </c>
      <c r="I766" s="15">
        <v>64.8</v>
      </c>
      <c r="J766" s="77">
        <v>2</v>
      </c>
      <c r="K766" s="92"/>
    </row>
    <row r="767" spans="1:11" ht="30" x14ac:dyDescent="0.25">
      <c r="A767" s="14" t="s">
        <v>2994</v>
      </c>
      <c r="B767" s="14" t="s">
        <v>4746</v>
      </c>
      <c r="C767" s="14" t="s">
        <v>4705</v>
      </c>
      <c r="D767" s="16">
        <v>45938</v>
      </c>
      <c r="E767" s="16"/>
      <c r="F767" s="14" t="s">
        <v>4706</v>
      </c>
      <c r="G767" s="14" t="s">
        <v>4747</v>
      </c>
      <c r="H767" s="14" t="s">
        <v>4748</v>
      </c>
      <c r="I767" s="15">
        <v>89.1</v>
      </c>
      <c r="J767" s="77">
        <v>2</v>
      </c>
      <c r="K767" s="92"/>
    </row>
    <row r="768" spans="1:11" ht="30" x14ac:dyDescent="0.25">
      <c r="A768" s="14" t="s">
        <v>2994</v>
      </c>
      <c r="B768" s="14" t="s">
        <v>4749</v>
      </c>
      <c r="C768" s="14" t="s">
        <v>4705</v>
      </c>
      <c r="D768" s="16">
        <v>45938</v>
      </c>
      <c r="E768" s="16"/>
      <c r="F768" s="14" t="s">
        <v>4706</v>
      </c>
      <c r="G768" s="14" t="s">
        <v>4750</v>
      </c>
      <c r="H768" s="14" t="s">
        <v>4035</v>
      </c>
      <c r="I768" s="15">
        <v>113.4</v>
      </c>
      <c r="J768" s="77">
        <v>2</v>
      </c>
      <c r="K768" s="92"/>
    </row>
    <row r="769" spans="1:11" ht="30" x14ac:dyDescent="0.25">
      <c r="A769" s="14" t="s">
        <v>2994</v>
      </c>
      <c r="B769" s="14" t="s">
        <v>4751</v>
      </c>
      <c r="C769" s="14" t="s">
        <v>4705</v>
      </c>
      <c r="D769" s="16">
        <v>45938</v>
      </c>
      <c r="E769" s="16"/>
      <c r="F769" s="14" t="s">
        <v>4706</v>
      </c>
      <c r="G769" s="14" t="s">
        <v>4752</v>
      </c>
      <c r="H769" s="14" t="s">
        <v>4753</v>
      </c>
      <c r="I769" s="15">
        <v>64.8</v>
      </c>
      <c r="J769" s="77">
        <v>2</v>
      </c>
      <c r="K769" s="92"/>
    </row>
    <row r="770" spans="1:11" ht="30" x14ac:dyDescent="0.25">
      <c r="A770" s="14" t="s">
        <v>2994</v>
      </c>
      <c r="B770" s="14" t="s">
        <v>4754</v>
      </c>
      <c r="C770" s="14" t="s">
        <v>4705</v>
      </c>
      <c r="D770" s="16">
        <v>45938</v>
      </c>
      <c r="E770" s="16"/>
      <c r="F770" s="14" t="s">
        <v>4706</v>
      </c>
      <c r="G770" s="14" t="s">
        <v>4755</v>
      </c>
      <c r="H770" s="14" t="s">
        <v>4756</v>
      </c>
      <c r="I770" s="15">
        <v>101.25</v>
      </c>
      <c r="J770" s="77">
        <v>2</v>
      </c>
      <c r="K770" s="92"/>
    </row>
    <row r="771" spans="1:11" ht="30" x14ac:dyDescent="0.25">
      <c r="A771" s="14" t="s">
        <v>2994</v>
      </c>
      <c r="B771" s="14" t="s">
        <v>4757</v>
      </c>
      <c r="C771" s="14" t="s">
        <v>4705</v>
      </c>
      <c r="D771" s="16">
        <v>45938</v>
      </c>
      <c r="E771" s="16"/>
      <c r="F771" s="14" t="s">
        <v>4706</v>
      </c>
      <c r="G771" s="14" t="s">
        <v>4758</v>
      </c>
      <c r="H771" s="14" t="s">
        <v>4759</v>
      </c>
      <c r="I771" s="15">
        <v>64.8</v>
      </c>
      <c r="J771" s="77">
        <v>2</v>
      </c>
      <c r="K771" s="92"/>
    </row>
    <row r="772" spans="1:11" ht="30" x14ac:dyDescent="0.25">
      <c r="A772" s="14" t="s">
        <v>2994</v>
      </c>
      <c r="B772" s="14" t="s">
        <v>4760</v>
      </c>
      <c r="C772" s="14" t="s">
        <v>4705</v>
      </c>
      <c r="D772" s="16">
        <v>45938</v>
      </c>
      <c r="E772" s="16"/>
      <c r="F772" s="14" t="s">
        <v>4706</v>
      </c>
      <c r="G772" s="14" t="s">
        <v>4761</v>
      </c>
      <c r="H772" s="14" t="s">
        <v>4762</v>
      </c>
      <c r="I772" s="15">
        <v>81</v>
      </c>
      <c r="J772" s="77">
        <v>2</v>
      </c>
      <c r="K772" s="92"/>
    </row>
    <row r="773" spans="1:11" ht="30" x14ac:dyDescent="0.25">
      <c r="A773" s="14" t="s">
        <v>2994</v>
      </c>
      <c r="B773" s="14" t="s">
        <v>4763</v>
      </c>
      <c r="C773" s="14" t="s">
        <v>4705</v>
      </c>
      <c r="D773" s="16">
        <v>45938</v>
      </c>
      <c r="E773" s="16"/>
      <c r="F773" s="14" t="s">
        <v>4706</v>
      </c>
      <c r="G773" s="14" t="s">
        <v>4764</v>
      </c>
      <c r="H773" s="14" t="s">
        <v>4765</v>
      </c>
      <c r="I773" s="15">
        <v>89.1</v>
      </c>
      <c r="J773" s="77">
        <v>2</v>
      </c>
      <c r="K773" s="92"/>
    </row>
    <row r="774" spans="1:11" ht="30" x14ac:dyDescent="0.25">
      <c r="A774" s="14" t="s">
        <v>2994</v>
      </c>
      <c r="B774" s="14" t="s">
        <v>4766</v>
      </c>
      <c r="C774" s="14" t="s">
        <v>4705</v>
      </c>
      <c r="D774" s="16">
        <v>45938</v>
      </c>
      <c r="E774" s="16"/>
      <c r="F774" s="14" t="s">
        <v>4706</v>
      </c>
      <c r="G774" s="14" t="s">
        <v>4767</v>
      </c>
      <c r="H774" s="14" t="s">
        <v>4768</v>
      </c>
      <c r="I774" s="15">
        <v>64.8</v>
      </c>
      <c r="J774" s="77">
        <v>2</v>
      </c>
      <c r="K774" s="92"/>
    </row>
    <row r="775" spans="1:11" ht="30" x14ac:dyDescent="0.25">
      <c r="A775" s="14" t="s">
        <v>2994</v>
      </c>
      <c r="B775" s="14" t="s">
        <v>4769</v>
      </c>
      <c r="C775" s="14" t="s">
        <v>4705</v>
      </c>
      <c r="D775" s="16">
        <v>45938</v>
      </c>
      <c r="E775" s="16"/>
      <c r="F775" s="14" t="s">
        <v>4706</v>
      </c>
      <c r="G775" s="14" t="s">
        <v>4770</v>
      </c>
      <c r="H775" s="14" t="s">
        <v>4771</v>
      </c>
      <c r="I775" s="15">
        <v>81</v>
      </c>
      <c r="J775" s="77">
        <v>2</v>
      </c>
      <c r="K775" s="92"/>
    </row>
    <row r="776" spans="1:11" ht="30" x14ac:dyDescent="0.25">
      <c r="A776" s="14" t="s">
        <v>2994</v>
      </c>
      <c r="B776" s="14" t="s">
        <v>4772</v>
      </c>
      <c r="C776" s="14" t="s">
        <v>4705</v>
      </c>
      <c r="D776" s="16">
        <v>45938</v>
      </c>
      <c r="E776" s="16"/>
      <c r="F776" s="14" t="s">
        <v>4706</v>
      </c>
      <c r="G776" s="14" t="s">
        <v>4773</v>
      </c>
      <c r="H776" s="14" t="s">
        <v>4774</v>
      </c>
      <c r="I776" s="15">
        <v>81</v>
      </c>
      <c r="J776" s="77">
        <v>2</v>
      </c>
      <c r="K776" s="92"/>
    </row>
    <row r="777" spans="1:11" ht="30" x14ac:dyDescent="0.25">
      <c r="A777" s="14" t="s">
        <v>2994</v>
      </c>
      <c r="B777" s="14" t="s">
        <v>4775</v>
      </c>
      <c r="C777" s="14" t="s">
        <v>4705</v>
      </c>
      <c r="D777" s="16">
        <v>45938</v>
      </c>
      <c r="E777" s="16"/>
      <c r="F777" s="14" t="s">
        <v>4706</v>
      </c>
      <c r="G777" s="14" t="s">
        <v>4776</v>
      </c>
      <c r="H777" s="14" t="s">
        <v>4777</v>
      </c>
      <c r="I777" s="15">
        <v>64.8</v>
      </c>
      <c r="J777" s="77">
        <v>2</v>
      </c>
      <c r="K777" s="92"/>
    </row>
    <row r="778" spans="1:11" ht="30" x14ac:dyDescent="0.25">
      <c r="A778" s="14" t="s">
        <v>2994</v>
      </c>
      <c r="B778" s="14" t="s">
        <v>4778</v>
      </c>
      <c r="C778" s="14" t="s">
        <v>4705</v>
      </c>
      <c r="D778" s="16">
        <v>45938</v>
      </c>
      <c r="E778" s="16"/>
      <c r="F778" s="14" t="s">
        <v>4706</v>
      </c>
      <c r="G778" s="14" t="s">
        <v>4779</v>
      </c>
      <c r="H778" s="14" t="s">
        <v>4780</v>
      </c>
      <c r="I778" s="15">
        <v>64.8</v>
      </c>
      <c r="J778" s="77">
        <v>2</v>
      </c>
      <c r="K778" s="92"/>
    </row>
    <row r="779" spans="1:11" ht="30" x14ac:dyDescent="0.25">
      <c r="A779" s="14" t="s">
        <v>2994</v>
      </c>
      <c r="B779" s="14" t="s">
        <v>4781</v>
      </c>
      <c r="C779" s="14" t="s">
        <v>4705</v>
      </c>
      <c r="D779" s="16">
        <v>45938</v>
      </c>
      <c r="E779" s="16"/>
      <c r="F779" s="14" t="s">
        <v>4706</v>
      </c>
      <c r="G779" s="14" t="s">
        <v>4782</v>
      </c>
      <c r="H779" s="14" t="s">
        <v>4783</v>
      </c>
      <c r="I779" s="15">
        <v>89.1</v>
      </c>
      <c r="J779" s="77">
        <v>2</v>
      </c>
      <c r="K779" s="92"/>
    </row>
    <row r="780" spans="1:11" ht="30" x14ac:dyDescent="0.25">
      <c r="A780" s="14" t="s">
        <v>2994</v>
      </c>
      <c r="B780" s="14" t="s">
        <v>4784</v>
      </c>
      <c r="C780" s="14" t="s">
        <v>4705</v>
      </c>
      <c r="D780" s="16">
        <v>45938</v>
      </c>
      <c r="E780" s="16"/>
      <c r="F780" s="14" t="s">
        <v>4706</v>
      </c>
      <c r="G780" s="14" t="s">
        <v>4785</v>
      </c>
      <c r="H780" s="14" t="s">
        <v>4786</v>
      </c>
      <c r="I780" s="15">
        <v>64.8</v>
      </c>
      <c r="J780" s="77">
        <v>2</v>
      </c>
      <c r="K780" s="92"/>
    </row>
    <row r="781" spans="1:11" ht="30" x14ac:dyDescent="0.25">
      <c r="A781" s="14" t="s">
        <v>2994</v>
      </c>
      <c r="B781" s="14" t="s">
        <v>4787</v>
      </c>
      <c r="C781" s="14" t="s">
        <v>4705</v>
      </c>
      <c r="D781" s="16">
        <v>45938</v>
      </c>
      <c r="E781" s="16"/>
      <c r="F781" s="14" t="s">
        <v>4706</v>
      </c>
      <c r="G781" s="14" t="s">
        <v>4788</v>
      </c>
      <c r="H781" s="14" t="s">
        <v>4789</v>
      </c>
      <c r="I781" s="15">
        <v>81</v>
      </c>
      <c r="J781" s="77">
        <v>2</v>
      </c>
      <c r="K781" s="92"/>
    </row>
    <row r="782" spans="1:11" ht="30" x14ac:dyDescent="0.25">
      <c r="A782" s="14" t="s">
        <v>2994</v>
      </c>
      <c r="B782" s="14" t="s">
        <v>4790</v>
      </c>
      <c r="C782" s="14" t="s">
        <v>4705</v>
      </c>
      <c r="D782" s="16">
        <v>45938</v>
      </c>
      <c r="E782" s="16"/>
      <c r="F782" s="14" t="s">
        <v>4706</v>
      </c>
      <c r="G782" s="14" t="s">
        <v>4791</v>
      </c>
      <c r="H782" s="14" t="s">
        <v>4792</v>
      </c>
      <c r="I782" s="15">
        <v>81</v>
      </c>
      <c r="J782" s="77">
        <v>2</v>
      </c>
      <c r="K782" s="92"/>
    </row>
    <row r="783" spans="1:11" ht="30" x14ac:dyDescent="0.25">
      <c r="A783" s="14" t="s">
        <v>2994</v>
      </c>
      <c r="B783" s="14" t="s">
        <v>4793</v>
      </c>
      <c r="C783" s="14" t="s">
        <v>4705</v>
      </c>
      <c r="D783" s="16">
        <v>45938</v>
      </c>
      <c r="E783" s="16"/>
      <c r="F783" s="14" t="s">
        <v>4706</v>
      </c>
      <c r="G783" s="14" t="s">
        <v>4794</v>
      </c>
      <c r="H783" s="14" t="s">
        <v>4795</v>
      </c>
      <c r="I783" s="15">
        <v>64.8</v>
      </c>
      <c r="J783" s="77">
        <v>2</v>
      </c>
      <c r="K783" s="92"/>
    </row>
    <row r="784" spans="1:11" ht="30" x14ac:dyDescent="0.25">
      <c r="A784" s="14" t="s">
        <v>2994</v>
      </c>
      <c r="B784" s="14" t="s">
        <v>4796</v>
      </c>
      <c r="C784" s="14" t="s">
        <v>4705</v>
      </c>
      <c r="D784" s="16">
        <v>45938</v>
      </c>
      <c r="E784" s="16"/>
      <c r="F784" s="14" t="s">
        <v>4706</v>
      </c>
      <c r="G784" s="14" t="s">
        <v>4212</v>
      </c>
      <c r="H784" s="14" t="s">
        <v>4213</v>
      </c>
      <c r="I784" s="15">
        <v>101.25</v>
      </c>
      <c r="J784" s="77">
        <v>2</v>
      </c>
      <c r="K784" s="92"/>
    </row>
    <row r="785" spans="1:11" ht="30" x14ac:dyDescent="0.25">
      <c r="A785" s="14" t="s">
        <v>2994</v>
      </c>
      <c r="B785" s="14" t="s">
        <v>4797</v>
      </c>
      <c r="C785" s="14" t="s">
        <v>4705</v>
      </c>
      <c r="D785" s="16">
        <v>45938</v>
      </c>
      <c r="E785" s="16"/>
      <c r="F785" s="14" t="s">
        <v>4706</v>
      </c>
      <c r="G785" s="14" t="s">
        <v>4798</v>
      </c>
      <c r="H785" s="14" t="s">
        <v>4121</v>
      </c>
      <c r="I785" s="15">
        <v>113.4</v>
      </c>
      <c r="J785" s="77">
        <v>2</v>
      </c>
      <c r="K785" s="92"/>
    </row>
    <row r="786" spans="1:11" ht="30" x14ac:dyDescent="0.25">
      <c r="A786" s="14" t="s">
        <v>2994</v>
      </c>
      <c r="B786" s="14" t="s">
        <v>4799</v>
      </c>
      <c r="C786" s="14" t="s">
        <v>4705</v>
      </c>
      <c r="D786" s="16">
        <v>45938</v>
      </c>
      <c r="E786" s="16"/>
      <c r="F786" s="14" t="s">
        <v>4706</v>
      </c>
      <c r="G786" s="14" t="s">
        <v>4800</v>
      </c>
      <c r="H786" s="14" t="s">
        <v>4801</v>
      </c>
      <c r="I786" s="15">
        <v>81</v>
      </c>
      <c r="J786" s="77">
        <v>2</v>
      </c>
      <c r="K786" s="92"/>
    </row>
    <row r="787" spans="1:11" ht="30" x14ac:dyDescent="0.25">
      <c r="A787" s="14" t="s">
        <v>2994</v>
      </c>
      <c r="B787" s="14" t="s">
        <v>4802</v>
      </c>
      <c r="C787" s="14" t="s">
        <v>4705</v>
      </c>
      <c r="D787" s="16">
        <v>45938</v>
      </c>
      <c r="E787" s="16"/>
      <c r="F787" s="14" t="s">
        <v>4706</v>
      </c>
      <c r="G787" s="14" t="s">
        <v>4803</v>
      </c>
      <c r="H787" s="14" t="s">
        <v>4804</v>
      </c>
      <c r="I787" s="15">
        <v>101.25</v>
      </c>
      <c r="J787" s="77">
        <v>2</v>
      </c>
      <c r="K787" s="92"/>
    </row>
    <row r="788" spans="1:11" ht="30" x14ac:dyDescent="0.25">
      <c r="A788" s="14" t="s">
        <v>2994</v>
      </c>
      <c r="B788" s="14" t="s">
        <v>4805</v>
      </c>
      <c r="C788" s="14" t="s">
        <v>4705</v>
      </c>
      <c r="D788" s="16">
        <v>45938</v>
      </c>
      <c r="E788" s="16"/>
      <c r="F788" s="14" t="s">
        <v>4706</v>
      </c>
      <c r="G788" s="14" t="s">
        <v>4806</v>
      </c>
      <c r="H788" s="14" t="s">
        <v>3926</v>
      </c>
      <c r="I788" s="15">
        <v>81</v>
      </c>
      <c r="J788" s="77">
        <v>2</v>
      </c>
      <c r="K788" s="92"/>
    </row>
    <row r="789" spans="1:11" ht="30" x14ac:dyDescent="0.25">
      <c r="A789" s="14" t="s">
        <v>2994</v>
      </c>
      <c r="B789" s="14" t="s">
        <v>4807</v>
      </c>
      <c r="C789" s="14" t="s">
        <v>4808</v>
      </c>
      <c r="D789" s="16">
        <v>45946</v>
      </c>
      <c r="E789" s="16"/>
      <c r="F789" s="14" t="s">
        <v>4706</v>
      </c>
      <c r="G789" s="14" t="s">
        <v>4755</v>
      </c>
      <c r="H789" s="14" t="s">
        <v>4756</v>
      </c>
      <c r="I789" s="15">
        <v>24.3</v>
      </c>
      <c r="J789" s="77">
        <v>2</v>
      </c>
      <c r="K789" s="92"/>
    </row>
    <row r="790" spans="1:11" ht="30" x14ac:dyDescent="0.25">
      <c r="A790" s="14" t="s">
        <v>2994</v>
      </c>
      <c r="B790" s="14" t="s">
        <v>4809</v>
      </c>
      <c r="C790" s="14" t="s">
        <v>4808</v>
      </c>
      <c r="D790" s="16">
        <v>45946</v>
      </c>
      <c r="E790" s="16"/>
      <c r="F790" s="14" t="s">
        <v>4706</v>
      </c>
      <c r="G790" s="14" t="s">
        <v>4803</v>
      </c>
      <c r="H790" s="14" t="s">
        <v>4804</v>
      </c>
      <c r="I790" s="15">
        <v>24.3</v>
      </c>
      <c r="J790" s="77">
        <v>2</v>
      </c>
      <c r="K790" s="92"/>
    </row>
    <row r="791" spans="1:11" ht="30" x14ac:dyDescent="0.25">
      <c r="A791" s="14" t="s">
        <v>2994</v>
      </c>
      <c r="B791" s="14" t="s">
        <v>4810</v>
      </c>
      <c r="C791" s="14" t="s">
        <v>4808</v>
      </c>
      <c r="D791" s="16">
        <v>45946</v>
      </c>
      <c r="E791" s="16"/>
      <c r="F791" s="14" t="s">
        <v>4706</v>
      </c>
      <c r="G791" s="14" t="s">
        <v>4709</v>
      </c>
      <c r="H791" s="14" t="s">
        <v>4710</v>
      </c>
      <c r="I791" s="15">
        <v>24.3</v>
      </c>
      <c r="J791" s="77">
        <v>2</v>
      </c>
      <c r="K791" s="92"/>
    </row>
    <row r="792" spans="1:11" ht="30" x14ac:dyDescent="0.25">
      <c r="A792" s="14" t="s">
        <v>2994</v>
      </c>
      <c r="B792" s="14" t="s">
        <v>4811</v>
      </c>
      <c r="C792" s="14" t="s">
        <v>4808</v>
      </c>
      <c r="D792" s="16">
        <v>45946</v>
      </c>
      <c r="E792" s="16"/>
      <c r="F792" s="14" t="s">
        <v>4706</v>
      </c>
      <c r="G792" s="14" t="s">
        <v>4712</v>
      </c>
      <c r="H792" s="14" t="s">
        <v>4713</v>
      </c>
      <c r="I792" s="15">
        <v>24.3</v>
      </c>
      <c r="J792" s="77">
        <v>2</v>
      </c>
      <c r="K792" s="92"/>
    </row>
    <row r="793" spans="1:11" ht="30" x14ac:dyDescent="0.25">
      <c r="A793" s="14" t="s">
        <v>2994</v>
      </c>
      <c r="B793" s="14" t="s">
        <v>4812</v>
      </c>
      <c r="C793" s="14" t="s">
        <v>4808</v>
      </c>
      <c r="D793" s="16">
        <v>45946</v>
      </c>
      <c r="E793" s="16"/>
      <c r="F793" s="14" t="s">
        <v>4706</v>
      </c>
      <c r="G793" s="14" t="s">
        <v>4715</v>
      </c>
      <c r="H793" s="14" t="s">
        <v>4716</v>
      </c>
      <c r="I793" s="15">
        <v>24.3</v>
      </c>
      <c r="J793" s="77">
        <v>2</v>
      </c>
      <c r="K793" s="92"/>
    </row>
    <row r="794" spans="1:11" ht="30" x14ac:dyDescent="0.25">
      <c r="A794" s="14" t="s">
        <v>2994</v>
      </c>
      <c r="B794" s="14" t="s">
        <v>4813</v>
      </c>
      <c r="C794" s="14" t="s">
        <v>4808</v>
      </c>
      <c r="D794" s="16">
        <v>45946</v>
      </c>
      <c r="E794" s="16"/>
      <c r="F794" s="14" t="s">
        <v>4706</v>
      </c>
      <c r="G794" s="14" t="s">
        <v>4736</v>
      </c>
      <c r="H794" s="14" t="s">
        <v>3997</v>
      </c>
      <c r="I794" s="15">
        <v>24.3</v>
      </c>
      <c r="J794" s="77">
        <v>2</v>
      </c>
      <c r="K794" s="92"/>
    </row>
    <row r="795" spans="1:11" ht="30" x14ac:dyDescent="0.25">
      <c r="A795" s="14" t="s">
        <v>2994</v>
      </c>
      <c r="B795" s="14" t="s">
        <v>4814</v>
      </c>
      <c r="C795" s="14" t="s">
        <v>4808</v>
      </c>
      <c r="D795" s="16">
        <v>45946</v>
      </c>
      <c r="E795" s="16"/>
      <c r="F795" s="14" t="s">
        <v>4706</v>
      </c>
      <c r="G795" s="14" t="s">
        <v>4721</v>
      </c>
      <c r="H795" s="14" t="s">
        <v>4722</v>
      </c>
      <c r="I795" s="15">
        <v>24.3</v>
      </c>
      <c r="J795" s="77">
        <v>2</v>
      </c>
      <c r="K795" s="92"/>
    </row>
    <row r="796" spans="1:11" ht="30" x14ac:dyDescent="0.25">
      <c r="A796" s="14" t="s">
        <v>2994</v>
      </c>
      <c r="B796" s="14" t="s">
        <v>4815</v>
      </c>
      <c r="C796" s="14" t="s">
        <v>4808</v>
      </c>
      <c r="D796" s="16">
        <v>45946</v>
      </c>
      <c r="E796" s="16"/>
      <c r="F796" s="14" t="s">
        <v>4706</v>
      </c>
      <c r="G796" s="14" t="s">
        <v>4724</v>
      </c>
      <c r="H796" s="14" t="s">
        <v>4725</v>
      </c>
      <c r="I796" s="15">
        <v>24.3</v>
      </c>
      <c r="J796" s="77">
        <v>2</v>
      </c>
      <c r="K796" s="92"/>
    </row>
    <row r="797" spans="1:11" ht="30" x14ac:dyDescent="0.25">
      <c r="A797" s="14" t="s">
        <v>2994</v>
      </c>
      <c r="B797" s="14" t="s">
        <v>4816</v>
      </c>
      <c r="C797" s="14" t="s">
        <v>4808</v>
      </c>
      <c r="D797" s="16">
        <v>45946</v>
      </c>
      <c r="E797" s="16"/>
      <c r="F797" s="14" t="s">
        <v>4706</v>
      </c>
      <c r="G797" s="14" t="s">
        <v>4727</v>
      </c>
      <c r="H797" s="14" t="s">
        <v>4728</v>
      </c>
      <c r="I797" s="15">
        <v>24.3</v>
      </c>
      <c r="J797" s="77">
        <v>2</v>
      </c>
      <c r="K797" s="92"/>
    </row>
    <row r="798" spans="1:11" ht="30" x14ac:dyDescent="0.25">
      <c r="A798" s="14" t="s">
        <v>2994</v>
      </c>
      <c r="B798" s="14" t="s">
        <v>4817</v>
      </c>
      <c r="C798" s="14" t="s">
        <v>4808</v>
      </c>
      <c r="D798" s="16">
        <v>45946</v>
      </c>
      <c r="E798" s="16"/>
      <c r="F798" s="14" t="s">
        <v>4706</v>
      </c>
      <c r="G798" s="14" t="s">
        <v>4730</v>
      </c>
      <c r="H798" s="14" t="s">
        <v>4731</v>
      </c>
      <c r="I798" s="15">
        <v>24.3</v>
      </c>
      <c r="J798" s="77">
        <v>2</v>
      </c>
      <c r="K798" s="92"/>
    </row>
    <row r="799" spans="1:11" ht="30" x14ac:dyDescent="0.25">
      <c r="A799" s="14" t="s">
        <v>2994</v>
      </c>
      <c r="B799" s="14" t="s">
        <v>4818</v>
      </c>
      <c r="C799" s="14" t="s">
        <v>4808</v>
      </c>
      <c r="D799" s="16">
        <v>45946</v>
      </c>
      <c r="E799" s="16"/>
      <c r="F799" s="14" t="s">
        <v>4706</v>
      </c>
      <c r="G799" s="14" t="s">
        <v>4733</v>
      </c>
      <c r="H799" s="14" t="s">
        <v>4734</v>
      </c>
      <c r="I799" s="15">
        <v>24.3</v>
      </c>
      <c r="J799" s="77">
        <v>2</v>
      </c>
      <c r="K799" s="92"/>
    </row>
    <row r="800" spans="1:11" ht="30" x14ac:dyDescent="0.25">
      <c r="A800" s="14" t="s">
        <v>2994</v>
      </c>
      <c r="B800" s="14" t="s">
        <v>4819</v>
      </c>
      <c r="C800" s="14" t="s">
        <v>4808</v>
      </c>
      <c r="D800" s="16">
        <v>45946</v>
      </c>
      <c r="E800" s="16"/>
      <c r="F800" s="14" t="s">
        <v>4706</v>
      </c>
      <c r="G800" s="14" t="s">
        <v>4718</v>
      </c>
      <c r="H800" s="14" t="s">
        <v>4719</v>
      </c>
      <c r="I800" s="15">
        <v>24.3</v>
      </c>
      <c r="J800" s="77">
        <v>2</v>
      </c>
      <c r="K800" s="92"/>
    </row>
    <row r="801" spans="1:11" ht="30" x14ac:dyDescent="0.25">
      <c r="A801" s="14" t="s">
        <v>2994</v>
      </c>
      <c r="B801" s="14" t="s">
        <v>4820</v>
      </c>
      <c r="C801" s="14" t="s">
        <v>4808</v>
      </c>
      <c r="D801" s="16">
        <v>45946</v>
      </c>
      <c r="E801" s="16"/>
      <c r="F801" s="14" t="s">
        <v>4706</v>
      </c>
      <c r="G801" s="14" t="s">
        <v>4776</v>
      </c>
      <c r="H801" s="14" t="s">
        <v>4777</v>
      </c>
      <c r="I801" s="15">
        <v>24.3</v>
      </c>
      <c r="J801" s="77">
        <v>2</v>
      </c>
      <c r="K801" s="92"/>
    </row>
    <row r="802" spans="1:11" ht="30" x14ac:dyDescent="0.25">
      <c r="A802" s="14" t="s">
        <v>2994</v>
      </c>
      <c r="B802" s="14" t="s">
        <v>4821</v>
      </c>
      <c r="C802" s="14" t="s">
        <v>4808</v>
      </c>
      <c r="D802" s="16">
        <v>45946</v>
      </c>
      <c r="E802" s="16"/>
      <c r="F802" s="14" t="s">
        <v>4706</v>
      </c>
      <c r="G802" s="14" t="s">
        <v>4779</v>
      </c>
      <c r="H802" s="14" t="s">
        <v>4780</v>
      </c>
      <c r="I802" s="15">
        <v>24.3</v>
      </c>
      <c r="J802" s="77">
        <v>2</v>
      </c>
      <c r="K802" s="92"/>
    </row>
    <row r="803" spans="1:11" ht="30" x14ac:dyDescent="0.25">
      <c r="A803" s="14" t="s">
        <v>2994</v>
      </c>
      <c r="B803" s="14" t="s">
        <v>4822</v>
      </c>
      <c r="C803" s="14" t="s">
        <v>4808</v>
      </c>
      <c r="D803" s="16">
        <v>45946</v>
      </c>
      <c r="E803" s="16"/>
      <c r="F803" s="14" t="s">
        <v>4706</v>
      </c>
      <c r="G803" s="14" t="s">
        <v>4782</v>
      </c>
      <c r="H803" s="14" t="s">
        <v>4783</v>
      </c>
      <c r="I803" s="15">
        <v>24.3</v>
      </c>
      <c r="J803" s="77">
        <v>2</v>
      </c>
      <c r="K803" s="92"/>
    </row>
    <row r="804" spans="1:11" ht="30" x14ac:dyDescent="0.25">
      <c r="A804" s="14" t="s">
        <v>2994</v>
      </c>
      <c r="B804" s="14" t="s">
        <v>4823</v>
      </c>
      <c r="C804" s="14" t="s">
        <v>4808</v>
      </c>
      <c r="D804" s="16">
        <v>45946</v>
      </c>
      <c r="E804" s="16"/>
      <c r="F804" s="14" t="s">
        <v>4706</v>
      </c>
      <c r="G804" s="14" t="s">
        <v>4785</v>
      </c>
      <c r="H804" s="14" t="s">
        <v>4786</v>
      </c>
      <c r="I804" s="15">
        <v>24.3</v>
      </c>
      <c r="J804" s="77">
        <v>2</v>
      </c>
      <c r="K804" s="92"/>
    </row>
    <row r="805" spans="1:11" ht="30" x14ac:dyDescent="0.25">
      <c r="A805" s="14" t="s">
        <v>2994</v>
      </c>
      <c r="B805" s="14" t="s">
        <v>4824</v>
      </c>
      <c r="C805" s="14" t="s">
        <v>4808</v>
      </c>
      <c r="D805" s="16">
        <v>45946</v>
      </c>
      <c r="E805" s="16"/>
      <c r="F805" s="14" t="s">
        <v>4706</v>
      </c>
      <c r="G805" s="14" t="s">
        <v>4788</v>
      </c>
      <c r="H805" s="14" t="s">
        <v>4789</v>
      </c>
      <c r="I805" s="15">
        <v>24.3</v>
      </c>
      <c r="J805" s="77">
        <v>2</v>
      </c>
      <c r="K805" s="92"/>
    </row>
    <row r="806" spans="1:11" ht="30" x14ac:dyDescent="0.25">
      <c r="A806" s="14" t="s">
        <v>2994</v>
      </c>
      <c r="B806" s="14" t="s">
        <v>4825</v>
      </c>
      <c r="C806" s="14" t="s">
        <v>4808</v>
      </c>
      <c r="D806" s="16">
        <v>45946</v>
      </c>
      <c r="E806" s="16"/>
      <c r="F806" s="14" t="s">
        <v>4706</v>
      </c>
      <c r="G806" s="14" t="s">
        <v>4800</v>
      </c>
      <c r="H806" s="14" t="s">
        <v>4801</v>
      </c>
      <c r="I806" s="15">
        <v>24.3</v>
      </c>
      <c r="J806" s="77">
        <v>2</v>
      </c>
      <c r="K806" s="92"/>
    </row>
    <row r="807" spans="1:11" ht="30" x14ac:dyDescent="0.25">
      <c r="A807" s="14" t="s">
        <v>2994</v>
      </c>
      <c r="B807" s="14" t="s">
        <v>4826</v>
      </c>
      <c r="C807" s="14" t="s">
        <v>4808</v>
      </c>
      <c r="D807" s="16">
        <v>45946</v>
      </c>
      <c r="E807" s="16"/>
      <c r="F807" s="14" t="s">
        <v>4706</v>
      </c>
      <c r="G807" s="14" t="s">
        <v>4707</v>
      </c>
      <c r="H807" s="14" t="s">
        <v>3857</v>
      </c>
      <c r="I807" s="15">
        <v>24.3</v>
      </c>
      <c r="J807" s="77">
        <v>2</v>
      </c>
      <c r="K807" s="92"/>
    </row>
    <row r="808" spans="1:11" ht="30" x14ac:dyDescent="0.25">
      <c r="A808" s="14" t="s">
        <v>2994</v>
      </c>
      <c r="B808" s="14" t="s">
        <v>4827</v>
      </c>
      <c r="C808" s="14" t="s">
        <v>4808</v>
      </c>
      <c r="D808" s="16">
        <v>45946</v>
      </c>
      <c r="E808" s="16"/>
      <c r="F808" s="14" t="s">
        <v>4706</v>
      </c>
      <c r="G808" s="14" t="s">
        <v>4794</v>
      </c>
      <c r="H808" s="14" t="s">
        <v>4795</v>
      </c>
      <c r="I808" s="15">
        <v>24.3</v>
      </c>
      <c r="J808" s="77">
        <v>2</v>
      </c>
      <c r="K808" s="92"/>
    </row>
    <row r="809" spans="1:11" ht="30" x14ac:dyDescent="0.25">
      <c r="A809" s="14" t="s">
        <v>2994</v>
      </c>
      <c r="B809" s="14" t="s">
        <v>4828</v>
      </c>
      <c r="C809" s="14" t="s">
        <v>4808</v>
      </c>
      <c r="D809" s="16">
        <v>45946</v>
      </c>
      <c r="E809" s="16"/>
      <c r="F809" s="14" t="s">
        <v>4706</v>
      </c>
      <c r="G809" s="14" t="s">
        <v>4212</v>
      </c>
      <c r="H809" s="14" t="s">
        <v>4213</v>
      </c>
      <c r="I809" s="15">
        <v>24.3</v>
      </c>
      <c r="J809" s="77">
        <v>2</v>
      </c>
      <c r="K809" s="92"/>
    </row>
    <row r="810" spans="1:11" ht="30" x14ac:dyDescent="0.25">
      <c r="A810" s="14" t="s">
        <v>2994</v>
      </c>
      <c r="B810" s="14" t="s">
        <v>4829</v>
      </c>
      <c r="C810" s="14" t="s">
        <v>4808</v>
      </c>
      <c r="D810" s="16">
        <v>45946</v>
      </c>
      <c r="E810" s="16"/>
      <c r="F810" s="14" t="s">
        <v>4706</v>
      </c>
      <c r="G810" s="14" t="s">
        <v>4798</v>
      </c>
      <c r="H810" s="14" t="s">
        <v>4121</v>
      </c>
      <c r="I810" s="15">
        <v>24.3</v>
      </c>
      <c r="J810" s="77">
        <v>2</v>
      </c>
      <c r="K810" s="92"/>
    </row>
    <row r="811" spans="1:11" ht="30" x14ac:dyDescent="0.25">
      <c r="A811" s="14" t="s">
        <v>2994</v>
      </c>
      <c r="B811" s="14" t="s">
        <v>4830</v>
      </c>
      <c r="C811" s="14" t="s">
        <v>4808</v>
      </c>
      <c r="D811" s="16">
        <v>45946</v>
      </c>
      <c r="E811" s="16"/>
      <c r="F811" s="14" t="s">
        <v>4706</v>
      </c>
      <c r="G811" s="14" t="s">
        <v>4806</v>
      </c>
      <c r="H811" s="14" t="s">
        <v>3926</v>
      </c>
      <c r="I811" s="15">
        <v>24.3</v>
      </c>
      <c r="J811" s="77">
        <v>2</v>
      </c>
      <c r="K811" s="92"/>
    </row>
    <row r="812" spans="1:11" ht="30" x14ac:dyDescent="0.25">
      <c r="A812" s="14" t="s">
        <v>2994</v>
      </c>
      <c r="B812" s="14" t="s">
        <v>4831</v>
      </c>
      <c r="C812" s="14" t="s">
        <v>4808</v>
      </c>
      <c r="D812" s="16">
        <v>45946</v>
      </c>
      <c r="E812" s="16"/>
      <c r="F812" s="14" t="s">
        <v>4706</v>
      </c>
      <c r="G812" s="14" t="s">
        <v>4791</v>
      </c>
      <c r="H812" s="14" t="s">
        <v>4792</v>
      </c>
      <c r="I812" s="15">
        <v>24.3</v>
      </c>
      <c r="J812" s="77">
        <v>2</v>
      </c>
      <c r="K812" s="92"/>
    </row>
    <row r="813" spans="1:11" ht="30" x14ac:dyDescent="0.25">
      <c r="A813" s="14" t="s">
        <v>2994</v>
      </c>
      <c r="B813" s="14" t="s">
        <v>4832</v>
      </c>
      <c r="C813" s="14" t="s">
        <v>4808</v>
      </c>
      <c r="D813" s="16">
        <v>45946</v>
      </c>
      <c r="E813" s="16"/>
      <c r="F813" s="14" t="s">
        <v>4706</v>
      </c>
      <c r="G813" s="14" t="s">
        <v>4738</v>
      </c>
      <c r="H813" s="14" t="s">
        <v>4739</v>
      </c>
      <c r="I813" s="15">
        <v>24.3</v>
      </c>
      <c r="J813" s="77">
        <v>2</v>
      </c>
      <c r="K813" s="92"/>
    </row>
    <row r="814" spans="1:11" ht="30" x14ac:dyDescent="0.25">
      <c r="A814" s="14" t="s">
        <v>2994</v>
      </c>
      <c r="B814" s="14" t="s">
        <v>4833</v>
      </c>
      <c r="C814" s="14" t="s">
        <v>4808</v>
      </c>
      <c r="D814" s="16">
        <v>45946</v>
      </c>
      <c r="E814" s="16"/>
      <c r="F814" s="14" t="s">
        <v>4706</v>
      </c>
      <c r="G814" s="14" t="s">
        <v>4741</v>
      </c>
      <c r="H814" s="14" t="s">
        <v>4742</v>
      </c>
      <c r="I814" s="15">
        <v>24.3</v>
      </c>
      <c r="J814" s="77">
        <v>2</v>
      </c>
      <c r="K814" s="92"/>
    </row>
    <row r="815" spans="1:11" ht="30" x14ac:dyDescent="0.25">
      <c r="A815" s="14" t="s">
        <v>2994</v>
      </c>
      <c r="B815" s="14" t="s">
        <v>4834</v>
      </c>
      <c r="C815" s="14" t="s">
        <v>4808</v>
      </c>
      <c r="D815" s="16">
        <v>45946</v>
      </c>
      <c r="E815" s="16"/>
      <c r="F815" s="14" t="s">
        <v>4706</v>
      </c>
      <c r="G815" s="14" t="s">
        <v>4744</v>
      </c>
      <c r="H815" s="14" t="s">
        <v>4745</v>
      </c>
      <c r="I815" s="15">
        <v>24.3</v>
      </c>
      <c r="J815" s="77">
        <v>2</v>
      </c>
      <c r="K815" s="92"/>
    </row>
    <row r="816" spans="1:11" ht="30" x14ac:dyDescent="0.25">
      <c r="A816" s="14" t="s">
        <v>2994</v>
      </c>
      <c r="B816" s="14" t="s">
        <v>4835</v>
      </c>
      <c r="C816" s="14" t="s">
        <v>4808</v>
      </c>
      <c r="D816" s="16">
        <v>45946</v>
      </c>
      <c r="E816" s="16"/>
      <c r="F816" s="14" t="s">
        <v>4706</v>
      </c>
      <c r="G816" s="14" t="s">
        <v>4747</v>
      </c>
      <c r="H816" s="14" t="s">
        <v>4748</v>
      </c>
      <c r="I816" s="15">
        <v>24.3</v>
      </c>
      <c r="J816" s="77">
        <v>2</v>
      </c>
      <c r="K816" s="92"/>
    </row>
    <row r="817" spans="1:11" ht="30" x14ac:dyDescent="0.25">
      <c r="A817" s="14" t="s">
        <v>2994</v>
      </c>
      <c r="B817" s="14" t="s">
        <v>4836</v>
      </c>
      <c r="C817" s="14" t="s">
        <v>4808</v>
      </c>
      <c r="D817" s="16">
        <v>45946</v>
      </c>
      <c r="E817" s="16"/>
      <c r="F817" s="14" t="s">
        <v>4706</v>
      </c>
      <c r="G817" s="14" t="s">
        <v>4750</v>
      </c>
      <c r="H817" s="14" t="s">
        <v>4035</v>
      </c>
      <c r="I817" s="15">
        <v>24.3</v>
      </c>
      <c r="J817" s="77">
        <v>2</v>
      </c>
      <c r="K817" s="92"/>
    </row>
    <row r="818" spans="1:11" ht="30" x14ac:dyDescent="0.25">
      <c r="A818" s="14" t="s">
        <v>2994</v>
      </c>
      <c r="B818" s="14" t="s">
        <v>4837</v>
      </c>
      <c r="C818" s="14" t="s">
        <v>4808</v>
      </c>
      <c r="D818" s="16">
        <v>45946</v>
      </c>
      <c r="E818" s="16"/>
      <c r="F818" s="14" t="s">
        <v>4706</v>
      </c>
      <c r="G818" s="14" t="s">
        <v>4773</v>
      </c>
      <c r="H818" s="14" t="s">
        <v>4774</v>
      </c>
      <c r="I818" s="15">
        <v>24.3</v>
      </c>
      <c r="J818" s="77">
        <v>2</v>
      </c>
      <c r="K818" s="92"/>
    </row>
    <row r="819" spans="1:11" ht="30" x14ac:dyDescent="0.25">
      <c r="A819" s="14" t="s">
        <v>2994</v>
      </c>
      <c r="B819" s="14" t="s">
        <v>4838</v>
      </c>
      <c r="C819" s="14" t="s">
        <v>4808</v>
      </c>
      <c r="D819" s="16">
        <v>45946</v>
      </c>
      <c r="E819" s="16"/>
      <c r="F819" s="14" t="s">
        <v>4706</v>
      </c>
      <c r="G819" s="14" t="s">
        <v>4758</v>
      </c>
      <c r="H819" s="14" t="s">
        <v>4759</v>
      </c>
      <c r="I819" s="15">
        <v>24.3</v>
      </c>
      <c r="J819" s="77">
        <v>2</v>
      </c>
      <c r="K819" s="92"/>
    </row>
    <row r="820" spans="1:11" ht="30" x14ac:dyDescent="0.25">
      <c r="A820" s="14" t="s">
        <v>2994</v>
      </c>
      <c r="B820" s="14" t="s">
        <v>4839</v>
      </c>
      <c r="C820" s="14" t="s">
        <v>4808</v>
      </c>
      <c r="D820" s="16">
        <v>45946</v>
      </c>
      <c r="E820" s="16"/>
      <c r="F820" s="14" t="s">
        <v>4706</v>
      </c>
      <c r="G820" s="14" t="s">
        <v>4761</v>
      </c>
      <c r="H820" s="14" t="s">
        <v>4762</v>
      </c>
      <c r="I820" s="15">
        <v>24.3</v>
      </c>
      <c r="J820" s="77">
        <v>2</v>
      </c>
      <c r="K820" s="92"/>
    </row>
    <row r="821" spans="1:11" ht="30" x14ac:dyDescent="0.25">
      <c r="A821" s="14" t="s">
        <v>2994</v>
      </c>
      <c r="B821" s="14" t="s">
        <v>4840</v>
      </c>
      <c r="C821" s="14" t="s">
        <v>4808</v>
      </c>
      <c r="D821" s="16">
        <v>45946</v>
      </c>
      <c r="E821" s="16"/>
      <c r="F821" s="14" t="s">
        <v>4706</v>
      </c>
      <c r="G821" s="14" t="s">
        <v>4764</v>
      </c>
      <c r="H821" s="14" t="s">
        <v>4765</v>
      </c>
      <c r="I821" s="15">
        <v>24.3</v>
      </c>
      <c r="J821" s="77">
        <v>2</v>
      </c>
      <c r="K821" s="92"/>
    </row>
    <row r="822" spans="1:11" ht="30" x14ac:dyDescent="0.25">
      <c r="A822" s="14" t="s">
        <v>2994</v>
      </c>
      <c r="B822" s="14" t="s">
        <v>4841</v>
      </c>
      <c r="C822" s="14" t="s">
        <v>4808</v>
      </c>
      <c r="D822" s="16">
        <v>45946</v>
      </c>
      <c r="E822" s="16"/>
      <c r="F822" s="14" t="s">
        <v>4706</v>
      </c>
      <c r="G822" s="14" t="s">
        <v>4767</v>
      </c>
      <c r="H822" s="14" t="s">
        <v>4768</v>
      </c>
      <c r="I822" s="15">
        <v>24.3</v>
      </c>
      <c r="J822" s="77">
        <v>2</v>
      </c>
      <c r="K822" s="92"/>
    </row>
    <row r="823" spans="1:11" ht="30" x14ac:dyDescent="0.25">
      <c r="A823" s="14" t="s">
        <v>2994</v>
      </c>
      <c r="B823" s="14" t="s">
        <v>4842</v>
      </c>
      <c r="C823" s="14" t="s">
        <v>4808</v>
      </c>
      <c r="D823" s="16">
        <v>45946</v>
      </c>
      <c r="E823" s="16"/>
      <c r="F823" s="14" t="s">
        <v>4706</v>
      </c>
      <c r="G823" s="14" t="s">
        <v>4770</v>
      </c>
      <c r="H823" s="14" t="s">
        <v>4771</v>
      </c>
      <c r="I823" s="15">
        <v>24.3</v>
      </c>
      <c r="J823" s="77">
        <v>2</v>
      </c>
      <c r="K823" s="92"/>
    </row>
    <row r="824" spans="1:11" ht="30" x14ac:dyDescent="0.25">
      <c r="A824" s="14" t="s">
        <v>2994</v>
      </c>
      <c r="B824" s="14" t="s">
        <v>4843</v>
      </c>
      <c r="C824" s="14" t="s">
        <v>4808</v>
      </c>
      <c r="D824" s="16">
        <v>45946</v>
      </c>
      <c r="E824" s="16"/>
      <c r="F824" s="14" t="s">
        <v>4706</v>
      </c>
      <c r="G824" s="14" t="s">
        <v>4752</v>
      </c>
      <c r="H824" s="14" t="s">
        <v>4753</v>
      </c>
      <c r="I824" s="15">
        <v>24.3</v>
      </c>
      <c r="J824" s="77">
        <v>2</v>
      </c>
      <c r="K824" s="92"/>
    </row>
    <row r="825" spans="1:11" ht="20" x14ac:dyDescent="0.25">
      <c r="A825" s="14" t="s">
        <v>2994</v>
      </c>
      <c r="B825" s="14" t="s">
        <v>4844</v>
      </c>
      <c r="C825" s="14" t="s">
        <v>4705</v>
      </c>
      <c r="D825" s="16">
        <v>45946</v>
      </c>
      <c r="E825" s="16"/>
      <c r="F825" s="14" t="s">
        <v>4845</v>
      </c>
      <c r="G825" s="14"/>
      <c r="H825" s="14" t="s">
        <v>4801</v>
      </c>
      <c r="I825" s="15">
        <v>5.8</v>
      </c>
      <c r="J825" s="77">
        <v>2</v>
      </c>
      <c r="K825" s="92"/>
    </row>
    <row r="826" spans="1:11" ht="20" x14ac:dyDescent="0.25">
      <c r="A826" s="14" t="s">
        <v>2994</v>
      </c>
      <c r="B826" s="14" t="s">
        <v>4846</v>
      </c>
      <c r="C826" s="14" t="s">
        <v>4705</v>
      </c>
      <c r="D826" s="16">
        <v>45946</v>
      </c>
      <c r="E826" s="16"/>
      <c r="F826" s="14" t="s">
        <v>4847</v>
      </c>
      <c r="G826" s="14"/>
      <c r="H826" s="14" t="s">
        <v>4795</v>
      </c>
      <c r="I826" s="15">
        <v>82.93</v>
      </c>
      <c r="J826" s="77">
        <v>2</v>
      </c>
      <c r="K826" s="92"/>
    </row>
    <row r="827" spans="1:11" ht="20" x14ac:dyDescent="0.25">
      <c r="A827" s="14" t="s">
        <v>2994</v>
      </c>
      <c r="B827" s="14" t="s">
        <v>4848</v>
      </c>
      <c r="C827" s="14" t="s">
        <v>4705</v>
      </c>
      <c r="D827" s="16">
        <v>45946</v>
      </c>
      <c r="E827" s="16"/>
      <c r="F827" s="14" t="s">
        <v>4847</v>
      </c>
      <c r="G827" s="14"/>
      <c r="H827" s="14" t="s">
        <v>4213</v>
      </c>
      <c r="I827" s="15">
        <v>89.7</v>
      </c>
      <c r="J827" s="77">
        <v>2</v>
      </c>
      <c r="K827" s="92"/>
    </row>
    <row r="828" spans="1:11" ht="20" x14ac:dyDescent="0.25">
      <c r="A828" s="14" t="s">
        <v>2994</v>
      </c>
      <c r="B828" s="14" t="s">
        <v>4849</v>
      </c>
      <c r="C828" s="14" t="s">
        <v>4705</v>
      </c>
      <c r="D828" s="16">
        <v>45946</v>
      </c>
      <c r="E828" s="16"/>
      <c r="F828" s="14" t="s">
        <v>4847</v>
      </c>
      <c r="G828" s="14"/>
      <c r="H828" s="14" t="s">
        <v>4765</v>
      </c>
      <c r="I828" s="15">
        <v>83.36</v>
      </c>
      <c r="J828" s="77">
        <v>2</v>
      </c>
      <c r="K828" s="92"/>
    </row>
    <row r="829" spans="1:11" ht="20" x14ac:dyDescent="0.25">
      <c r="A829" s="14" t="s">
        <v>2994</v>
      </c>
      <c r="B829" s="14" t="s">
        <v>4850</v>
      </c>
      <c r="C829" s="14" t="s">
        <v>4705</v>
      </c>
      <c r="D829" s="16">
        <v>45946</v>
      </c>
      <c r="E829" s="16"/>
      <c r="F829" s="14" t="s">
        <v>4845</v>
      </c>
      <c r="G829" s="14"/>
      <c r="H829" s="14" t="s">
        <v>3926</v>
      </c>
      <c r="I829" s="15">
        <v>30.84</v>
      </c>
      <c r="J829" s="77">
        <v>2</v>
      </c>
      <c r="K829" s="92"/>
    </row>
    <row r="830" spans="1:11" ht="20" x14ac:dyDescent="0.25">
      <c r="A830" s="14" t="s">
        <v>2994</v>
      </c>
      <c r="B830" s="14" t="s">
        <v>4851</v>
      </c>
      <c r="C830" s="14" t="s">
        <v>4705</v>
      </c>
      <c r="D830" s="16">
        <v>45946</v>
      </c>
      <c r="E830" s="16"/>
      <c r="F830" s="14" t="s">
        <v>4845</v>
      </c>
      <c r="G830" s="14"/>
      <c r="H830" s="14" t="s">
        <v>4768</v>
      </c>
      <c r="I830" s="15">
        <v>23.04</v>
      </c>
      <c r="J830" s="77">
        <v>2</v>
      </c>
      <c r="K830" s="92"/>
    </row>
    <row r="831" spans="1:11" ht="20" x14ac:dyDescent="0.25">
      <c r="A831" s="14" t="s">
        <v>2994</v>
      </c>
      <c r="B831" s="14" t="s">
        <v>4852</v>
      </c>
      <c r="C831" s="14" t="s">
        <v>4705</v>
      </c>
      <c r="D831" s="16">
        <v>45946</v>
      </c>
      <c r="E831" s="16"/>
      <c r="F831" s="14" t="s">
        <v>4847</v>
      </c>
      <c r="G831" s="14"/>
      <c r="H831" s="14" t="s">
        <v>4789</v>
      </c>
      <c r="I831" s="15">
        <v>89.62</v>
      </c>
      <c r="J831" s="77">
        <v>2</v>
      </c>
      <c r="K831" s="92"/>
    </row>
    <row r="832" spans="1:11" ht="20" x14ac:dyDescent="0.25">
      <c r="A832" s="14" t="s">
        <v>2994</v>
      </c>
      <c r="B832" s="14" t="s">
        <v>4853</v>
      </c>
      <c r="C832" s="14" t="s">
        <v>4705</v>
      </c>
      <c r="D832" s="16">
        <v>45946</v>
      </c>
      <c r="E832" s="16"/>
      <c r="F832" s="14" t="s">
        <v>4845</v>
      </c>
      <c r="G832" s="14"/>
      <c r="H832" s="14" t="s">
        <v>4774</v>
      </c>
      <c r="I832" s="15">
        <v>19.12</v>
      </c>
      <c r="J832" s="77">
        <v>2</v>
      </c>
      <c r="K832" s="92"/>
    </row>
    <row r="833" spans="1:11" ht="20" x14ac:dyDescent="0.25">
      <c r="A833" s="14" t="s">
        <v>2994</v>
      </c>
      <c r="B833" s="14" t="s">
        <v>4854</v>
      </c>
      <c r="C833" s="14" t="s">
        <v>4705</v>
      </c>
      <c r="D833" s="16">
        <v>45946</v>
      </c>
      <c r="E833" s="16"/>
      <c r="F833" s="14" t="s">
        <v>4845</v>
      </c>
      <c r="G833" s="14"/>
      <c r="H833" s="14" t="s">
        <v>4780</v>
      </c>
      <c r="I833" s="15">
        <v>3.5</v>
      </c>
      <c r="J833" s="77">
        <v>2</v>
      </c>
      <c r="K833" s="92"/>
    </row>
    <row r="834" spans="1:11" ht="20" x14ac:dyDescent="0.25">
      <c r="A834" s="14" t="s">
        <v>2994</v>
      </c>
      <c r="B834" s="14" t="s">
        <v>4855</v>
      </c>
      <c r="C834" s="14" t="s">
        <v>4705</v>
      </c>
      <c r="D834" s="16">
        <v>45946</v>
      </c>
      <c r="E834" s="16"/>
      <c r="F834" s="14" t="s">
        <v>4845</v>
      </c>
      <c r="G834" s="14"/>
      <c r="H834" s="14" t="s">
        <v>4786</v>
      </c>
      <c r="I834" s="15">
        <v>17.98</v>
      </c>
      <c r="J834" s="77">
        <v>2</v>
      </c>
      <c r="K834" s="92"/>
    </row>
    <row r="835" spans="1:11" ht="20" x14ac:dyDescent="0.25">
      <c r="A835" s="14" t="s">
        <v>2994</v>
      </c>
      <c r="B835" s="14" t="s">
        <v>4856</v>
      </c>
      <c r="C835" s="14" t="s">
        <v>4705</v>
      </c>
      <c r="D835" s="16">
        <v>45946</v>
      </c>
      <c r="E835" s="16"/>
      <c r="F835" s="14" t="s">
        <v>4845</v>
      </c>
      <c r="G835" s="14"/>
      <c r="H835" s="14" t="s">
        <v>4792</v>
      </c>
      <c r="I835" s="15">
        <v>5.4</v>
      </c>
      <c r="J835" s="77">
        <v>2</v>
      </c>
      <c r="K835" s="92"/>
    </row>
    <row r="836" spans="1:11" ht="20" x14ac:dyDescent="0.25">
      <c r="A836" s="14" t="s">
        <v>2994</v>
      </c>
      <c r="B836" s="14" t="s">
        <v>4857</v>
      </c>
      <c r="C836" s="14" t="s">
        <v>4705</v>
      </c>
      <c r="D836" s="16">
        <v>45946</v>
      </c>
      <c r="E836" s="16"/>
      <c r="F836" s="14" t="s">
        <v>4847</v>
      </c>
      <c r="G836" s="14"/>
      <c r="H836" s="14" t="s">
        <v>3857</v>
      </c>
      <c r="I836" s="15">
        <v>86.93</v>
      </c>
      <c r="J836" s="77">
        <v>2</v>
      </c>
      <c r="K836" s="92"/>
    </row>
    <row r="837" spans="1:11" ht="20" x14ac:dyDescent="0.25">
      <c r="A837" s="14" t="s">
        <v>2994</v>
      </c>
      <c r="B837" s="14" t="s">
        <v>4858</v>
      </c>
      <c r="C837" s="14" t="s">
        <v>4705</v>
      </c>
      <c r="D837" s="16">
        <v>45946</v>
      </c>
      <c r="E837" s="16"/>
      <c r="F837" s="14" t="s">
        <v>4845</v>
      </c>
      <c r="G837" s="14"/>
      <c r="H837" s="14" t="s">
        <v>4771</v>
      </c>
      <c r="I837" s="15">
        <v>37.18</v>
      </c>
      <c r="J837" s="77">
        <v>2</v>
      </c>
      <c r="K837" s="92"/>
    </row>
    <row r="838" spans="1:11" ht="20" x14ac:dyDescent="0.25">
      <c r="A838" s="14" t="s">
        <v>2994</v>
      </c>
      <c r="B838" s="14" t="s">
        <v>4859</v>
      </c>
      <c r="C838" s="14" t="s">
        <v>4705</v>
      </c>
      <c r="D838" s="16">
        <v>45946</v>
      </c>
      <c r="E838" s="16"/>
      <c r="F838" s="14" t="s">
        <v>4847</v>
      </c>
      <c r="G838" s="14"/>
      <c r="H838" s="14" t="s">
        <v>4713</v>
      </c>
      <c r="I838" s="15">
        <v>127.62</v>
      </c>
      <c r="J838" s="77">
        <v>2</v>
      </c>
      <c r="K838" s="92"/>
    </row>
    <row r="839" spans="1:11" ht="20" x14ac:dyDescent="0.25">
      <c r="A839" s="14" t="s">
        <v>2994</v>
      </c>
      <c r="B839" s="14" t="s">
        <v>4860</v>
      </c>
      <c r="C839" s="14" t="s">
        <v>4705</v>
      </c>
      <c r="D839" s="16">
        <v>45946</v>
      </c>
      <c r="E839" s="16"/>
      <c r="F839" s="14" t="s">
        <v>4847</v>
      </c>
      <c r="G839" s="14"/>
      <c r="H839" s="14" t="s">
        <v>4710</v>
      </c>
      <c r="I839" s="15">
        <v>65.34</v>
      </c>
      <c r="J839" s="77">
        <v>2</v>
      </c>
      <c r="K839" s="92"/>
    </row>
    <row r="840" spans="1:11" ht="20" x14ac:dyDescent="0.25">
      <c r="A840" s="14" t="s">
        <v>2994</v>
      </c>
      <c r="B840" s="14" t="s">
        <v>4861</v>
      </c>
      <c r="C840" s="14" t="s">
        <v>4705</v>
      </c>
      <c r="D840" s="16">
        <v>45946</v>
      </c>
      <c r="E840" s="16"/>
      <c r="F840" s="14" t="s">
        <v>4847</v>
      </c>
      <c r="G840" s="14"/>
      <c r="H840" s="14" t="s">
        <v>4716</v>
      </c>
      <c r="I840" s="15">
        <v>129.34</v>
      </c>
      <c r="J840" s="77">
        <v>2</v>
      </c>
      <c r="K840" s="92"/>
    </row>
    <row r="841" spans="1:11" ht="20" x14ac:dyDescent="0.25">
      <c r="A841" s="14" t="s">
        <v>2994</v>
      </c>
      <c r="B841" s="14" t="s">
        <v>4862</v>
      </c>
      <c r="C841" s="14" t="s">
        <v>4705</v>
      </c>
      <c r="D841" s="16">
        <v>45946</v>
      </c>
      <c r="E841" s="16"/>
      <c r="F841" s="14" t="s">
        <v>4845</v>
      </c>
      <c r="G841" s="14"/>
      <c r="H841" s="14" t="s">
        <v>4719</v>
      </c>
      <c r="I841" s="15">
        <v>27.2</v>
      </c>
      <c r="J841" s="77">
        <v>2</v>
      </c>
      <c r="K841" s="92"/>
    </row>
    <row r="842" spans="1:11" ht="20" x14ac:dyDescent="0.25">
      <c r="A842" s="14" t="s">
        <v>2994</v>
      </c>
      <c r="B842" s="14" t="s">
        <v>4863</v>
      </c>
      <c r="C842" s="14" t="s">
        <v>4705</v>
      </c>
      <c r="D842" s="16">
        <v>45946</v>
      </c>
      <c r="E842" s="16"/>
      <c r="F842" s="14" t="s">
        <v>4847</v>
      </c>
      <c r="G842" s="14"/>
      <c r="H842" s="14" t="s">
        <v>4722</v>
      </c>
      <c r="I842" s="15">
        <v>56.03</v>
      </c>
      <c r="J842" s="77">
        <v>2</v>
      </c>
      <c r="K842" s="92"/>
    </row>
    <row r="843" spans="1:11" ht="20" x14ac:dyDescent="0.25">
      <c r="A843" s="14" t="s">
        <v>2994</v>
      </c>
      <c r="B843" s="14" t="s">
        <v>4864</v>
      </c>
      <c r="C843" s="14" t="s">
        <v>4705</v>
      </c>
      <c r="D843" s="16">
        <v>45946</v>
      </c>
      <c r="E843" s="16"/>
      <c r="F843" s="14" t="s">
        <v>4845</v>
      </c>
      <c r="G843" s="14"/>
      <c r="H843" s="14" t="s">
        <v>4725</v>
      </c>
      <c r="I843" s="15">
        <v>23.48</v>
      </c>
      <c r="J843" s="77">
        <v>2</v>
      </c>
      <c r="K843" s="92"/>
    </row>
    <row r="844" spans="1:11" ht="20" x14ac:dyDescent="0.25">
      <c r="A844" s="14" t="s">
        <v>2994</v>
      </c>
      <c r="B844" s="14" t="s">
        <v>4865</v>
      </c>
      <c r="C844" s="14" t="s">
        <v>4705</v>
      </c>
      <c r="D844" s="16">
        <v>45946</v>
      </c>
      <c r="E844" s="16"/>
      <c r="F844" s="14" t="s">
        <v>4847</v>
      </c>
      <c r="G844" s="14"/>
      <c r="H844" s="14" t="s">
        <v>4762</v>
      </c>
      <c r="I844" s="15">
        <v>83.36</v>
      </c>
      <c r="J844" s="77">
        <v>2</v>
      </c>
      <c r="K844" s="92"/>
    </row>
    <row r="845" spans="1:11" ht="20" x14ac:dyDescent="0.25">
      <c r="A845" s="14" t="s">
        <v>2994</v>
      </c>
      <c r="B845" s="14" t="s">
        <v>4866</v>
      </c>
      <c r="C845" s="14" t="s">
        <v>4705</v>
      </c>
      <c r="D845" s="16">
        <v>45946</v>
      </c>
      <c r="E845" s="16"/>
      <c r="F845" s="14" t="s">
        <v>4847</v>
      </c>
      <c r="G845" s="14"/>
      <c r="H845" s="14" t="s">
        <v>3997</v>
      </c>
      <c r="I845" s="15">
        <v>78.38</v>
      </c>
      <c r="J845" s="77">
        <v>2</v>
      </c>
      <c r="K845" s="92"/>
    </row>
    <row r="846" spans="1:11" ht="20" x14ac:dyDescent="0.25">
      <c r="A846" s="14" t="s">
        <v>2994</v>
      </c>
      <c r="B846" s="14" t="s">
        <v>4867</v>
      </c>
      <c r="C846" s="14" t="s">
        <v>4705</v>
      </c>
      <c r="D846" s="16">
        <v>45946</v>
      </c>
      <c r="E846" s="16"/>
      <c r="F846" s="14" t="s">
        <v>4845</v>
      </c>
      <c r="G846" s="14"/>
      <c r="H846" s="14" t="s">
        <v>4742</v>
      </c>
      <c r="I846" s="15">
        <v>3.5</v>
      </c>
      <c r="J846" s="77">
        <v>2</v>
      </c>
      <c r="K846" s="92"/>
    </row>
    <row r="847" spans="1:11" ht="20" x14ac:dyDescent="0.25">
      <c r="A847" s="14" t="s">
        <v>2994</v>
      </c>
      <c r="B847" s="14" t="s">
        <v>4868</v>
      </c>
      <c r="C847" s="14" t="s">
        <v>4705</v>
      </c>
      <c r="D847" s="16">
        <v>45946</v>
      </c>
      <c r="E847" s="16"/>
      <c r="F847" s="14" t="s">
        <v>4845</v>
      </c>
      <c r="G847" s="14"/>
      <c r="H847" s="14" t="s">
        <v>4745</v>
      </c>
      <c r="I847" s="15">
        <v>30.84</v>
      </c>
      <c r="J847" s="77">
        <v>2</v>
      </c>
      <c r="K847" s="92"/>
    </row>
    <row r="848" spans="1:11" ht="20" x14ac:dyDescent="0.25">
      <c r="A848" s="14" t="s">
        <v>2994</v>
      </c>
      <c r="B848" s="14" t="s">
        <v>4869</v>
      </c>
      <c r="C848" s="14" t="s">
        <v>4705</v>
      </c>
      <c r="D848" s="16">
        <v>45946</v>
      </c>
      <c r="E848" s="16"/>
      <c r="F848" s="14" t="s">
        <v>4847</v>
      </c>
      <c r="G848" s="14"/>
      <c r="H848" s="14" t="s">
        <v>4748</v>
      </c>
      <c r="I848" s="15">
        <v>79.099999999999994</v>
      </c>
      <c r="J848" s="77">
        <v>2</v>
      </c>
      <c r="K848" s="92"/>
    </row>
    <row r="849" spans="1:11" ht="20" x14ac:dyDescent="0.25">
      <c r="A849" s="14" t="s">
        <v>2994</v>
      </c>
      <c r="B849" s="14" t="s">
        <v>4870</v>
      </c>
      <c r="C849" s="14" t="s">
        <v>4705</v>
      </c>
      <c r="D849" s="16">
        <v>45946</v>
      </c>
      <c r="E849" s="16"/>
      <c r="F849" s="14" t="s">
        <v>4845</v>
      </c>
      <c r="G849" s="14"/>
      <c r="H849" s="14" t="s">
        <v>4753</v>
      </c>
      <c r="I849" s="15">
        <v>9.2799999999999994</v>
      </c>
      <c r="J849" s="77">
        <v>2</v>
      </c>
      <c r="K849" s="92"/>
    </row>
    <row r="850" spans="1:11" ht="20" x14ac:dyDescent="0.25">
      <c r="A850" s="14" t="s">
        <v>2994</v>
      </c>
      <c r="B850" s="14" t="s">
        <v>4871</v>
      </c>
      <c r="C850" s="14" t="s">
        <v>4705</v>
      </c>
      <c r="D850" s="16">
        <v>45946</v>
      </c>
      <c r="E850" s="16"/>
      <c r="F850" s="14" t="s">
        <v>4847</v>
      </c>
      <c r="G850" s="14"/>
      <c r="H850" s="14" t="s">
        <v>4731</v>
      </c>
      <c r="I850" s="15">
        <v>109.75</v>
      </c>
      <c r="J850" s="77">
        <v>2</v>
      </c>
      <c r="K850" s="92"/>
    </row>
    <row r="851" spans="1:11" ht="20" x14ac:dyDescent="0.25">
      <c r="A851" s="14" t="s">
        <v>2994</v>
      </c>
      <c r="B851" s="14">
        <v>2519459</v>
      </c>
      <c r="C851" s="14">
        <v>1100092025</v>
      </c>
      <c r="D851" s="16">
        <v>45938</v>
      </c>
      <c r="E851" s="16"/>
      <c r="F851" s="14" t="s">
        <v>4872</v>
      </c>
      <c r="G851" s="14"/>
      <c r="H851" s="14" t="s">
        <v>3787</v>
      </c>
      <c r="I851" s="15">
        <v>527.32000000000005</v>
      </c>
      <c r="J851" s="77">
        <v>3</v>
      </c>
      <c r="K851" s="92"/>
    </row>
    <row r="852" spans="1:11" ht="20" x14ac:dyDescent="0.25">
      <c r="A852" s="14" t="s">
        <v>2994</v>
      </c>
      <c r="B852" s="14">
        <v>2519459</v>
      </c>
      <c r="C852" s="14">
        <v>1100092025</v>
      </c>
      <c r="D852" s="16">
        <v>45938</v>
      </c>
      <c r="E852" s="16"/>
      <c r="F852" s="14" t="s">
        <v>4873</v>
      </c>
      <c r="G852" s="14"/>
      <c r="H852" s="14" t="s">
        <v>3787</v>
      </c>
      <c r="I852" s="15">
        <v>1093.1300000000001</v>
      </c>
      <c r="J852" s="77">
        <v>4</v>
      </c>
      <c r="K852" s="92"/>
    </row>
    <row r="853" spans="1:11" ht="20" x14ac:dyDescent="0.25">
      <c r="A853" s="14" t="s">
        <v>2994</v>
      </c>
      <c r="B853" s="14">
        <v>2519459</v>
      </c>
      <c r="C853" s="14">
        <v>1100092025</v>
      </c>
      <c r="D853" s="16">
        <v>45938</v>
      </c>
      <c r="E853" s="16"/>
      <c r="F853" s="14" t="s">
        <v>4874</v>
      </c>
      <c r="G853" s="14"/>
      <c r="H853" s="14" t="s">
        <v>3787</v>
      </c>
      <c r="I853" s="15">
        <v>1092.4000000000001</v>
      </c>
      <c r="J853" s="77">
        <v>3</v>
      </c>
      <c r="K853" s="92"/>
    </row>
    <row r="854" spans="1:11" ht="20" x14ac:dyDescent="0.25">
      <c r="A854" s="14" t="s">
        <v>2994</v>
      </c>
      <c r="B854" s="14">
        <v>2519462</v>
      </c>
      <c r="C854" s="14">
        <v>3081157100</v>
      </c>
      <c r="D854" s="16">
        <v>45938</v>
      </c>
      <c r="E854" s="16"/>
      <c r="F854" s="14" t="s">
        <v>4875</v>
      </c>
      <c r="G854" s="14" t="s">
        <v>4280</v>
      </c>
      <c r="H854" s="14" t="s">
        <v>4281</v>
      </c>
      <c r="I854" s="15">
        <v>291.75</v>
      </c>
      <c r="J854" s="77">
        <v>3</v>
      </c>
      <c r="K854" s="92"/>
    </row>
    <row r="855" spans="1:11" ht="20" x14ac:dyDescent="0.25">
      <c r="A855" s="14" t="s">
        <v>2994</v>
      </c>
      <c r="B855" s="14">
        <v>2519462</v>
      </c>
      <c r="C855" s="14">
        <v>3081157100</v>
      </c>
      <c r="D855" s="16">
        <v>45938</v>
      </c>
      <c r="E855" s="16"/>
      <c r="F855" s="14" t="s">
        <v>4876</v>
      </c>
      <c r="G855" s="14" t="s">
        <v>4280</v>
      </c>
      <c r="H855" s="14" t="s">
        <v>4281</v>
      </c>
      <c r="I855" s="15">
        <v>637.5</v>
      </c>
      <c r="J855" s="77">
        <v>4</v>
      </c>
      <c r="K855" s="92"/>
    </row>
    <row r="856" spans="1:11" ht="20" x14ac:dyDescent="0.25">
      <c r="A856" s="14" t="s">
        <v>2994</v>
      </c>
      <c r="B856" s="14">
        <v>2519462</v>
      </c>
      <c r="C856" s="14">
        <v>3081157100</v>
      </c>
      <c r="D856" s="16">
        <v>45938</v>
      </c>
      <c r="E856" s="16"/>
      <c r="F856" s="14" t="s">
        <v>4876</v>
      </c>
      <c r="G856" s="14" t="s">
        <v>4280</v>
      </c>
      <c r="H856" s="14" t="s">
        <v>4281</v>
      </c>
      <c r="I856" s="15">
        <v>904.5</v>
      </c>
      <c r="J856" s="77">
        <v>3</v>
      </c>
      <c r="K856" s="92"/>
    </row>
    <row r="857" spans="1:11" ht="12.5" x14ac:dyDescent="0.25">
      <c r="A857" s="14" t="s">
        <v>2994</v>
      </c>
      <c r="B857" s="14">
        <v>2519463</v>
      </c>
      <c r="C857" s="14">
        <v>3081157100</v>
      </c>
      <c r="D857" s="16">
        <v>45938</v>
      </c>
      <c r="E857" s="16"/>
      <c r="F857" s="14" t="s">
        <v>4875</v>
      </c>
      <c r="G857" s="14" t="s">
        <v>4278</v>
      </c>
      <c r="H857" s="14" t="s">
        <v>4279</v>
      </c>
      <c r="I857" s="15">
        <v>165.98</v>
      </c>
      <c r="J857" s="77">
        <v>3</v>
      </c>
      <c r="K857" s="92"/>
    </row>
    <row r="858" spans="1:11" ht="12.5" x14ac:dyDescent="0.25">
      <c r="A858" s="14" t="s">
        <v>2994</v>
      </c>
      <c r="B858" s="14">
        <v>2519463</v>
      </c>
      <c r="C858" s="14">
        <v>3081157100</v>
      </c>
      <c r="D858" s="16">
        <v>45938</v>
      </c>
      <c r="E858" s="16"/>
      <c r="F858" s="14" t="s">
        <v>4875</v>
      </c>
      <c r="G858" s="14" t="s">
        <v>4278</v>
      </c>
      <c r="H858" s="14" t="s">
        <v>4279</v>
      </c>
      <c r="I858" s="15">
        <v>66</v>
      </c>
      <c r="J858" s="77">
        <v>4</v>
      </c>
      <c r="K858" s="92"/>
    </row>
    <row r="859" spans="1:11" ht="12.5" x14ac:dyDescent="0.25">
      <c r="A859" s="14" t="s">
        <v>2994</v>
      </c>
      <c r="B859" s="14">
        <v>2519464</v>
      </c>
      <c r="C859" s="14">
        <v>3081157100</v>
      </c>
      <c r="D859" s="16">
        <v>45938</v>
      </c>
      <c r="E859" s="16"/>
      <c r="F859" s="14" t="s">
        <v>4875</v>
      </c>
      <c r="G859" s="14" t="s">
        <v>4275</v>
      </c>
      <c r="H859" s="14" t="s">
        <v>4276</v>
      </c>
      <c r="I859" s="15">
        <v>75</v>
      </c>
      <c r="J859" s="77">
        <v>4</v>
      </c>
      <c r="K859" s="92"/>
    </row>
    <row r="860" spans="1:11" ht="12.5" x14ac:dyDescent="0.25">
      <c r="A860" s="14" t="s">
        <v>2994</v>
      </c>
      <c r="B860" s="14">
        <v>2519460</v>
      </c>
      <c r="C860" s="14">
        <v>1001955130</v>
      </c>
      <c r="D860" s="16">
        <v>45938</v>
      </c>
      <c r="E860" s="16"/>
      <c r="F860" s="14" t="s">
        <v>4877</v>
      </c>
      <c r="G860" s="14" t="s">
        <v>4283</v>
      </c>
      <c r="H860" s="14" t="s">
        <v>4284</v>
      </c>
      <c r="I860" s="15">
        <v>2417.17</v>
      </c>
      <c r="J860" s="77">
        <v>3</v>
      </c>
      <c r="K860" s="92"/>
    </row>
    <row r="861" spans="1:11" ht="12.5" x14ac:dyDescent="0.25">
      <c r="A861" s="14" t="s">
        <v>2994</v>
      </c>
      <c r="B861" s="14">
        <v>2519460</v>
      </c>
      <c r="C861" s="14">
        <v>1001955130</v>
      </c>
      <c r="D861" s="16">
        <v>45938</v>
      </c>
      <c r="E861" s="16"/>
      <c r="F861" s="14" t="s">
        <v>4878</v>
      </c>
      <c r="G861" s="14" t="s">
        <v>4283</v>
      </c>
      <c r="H861" s="14" t="s">
        <v>4284</v>
      </c>
      <c r="I861" s="15">
        <v>2335.7800000000002</v>
      </c>
      <c r="J861" s="77">
        <v>4</v>
      </c>
      <c r="K861" s="92"/>
    </row>
    <row r="862" spans="1:11" ht="20" x14ac:dyDescent="0.25">
      <c r="A862" s="14" t="s">
        <v>2994</v>
      </c>
      <c r="B862" s="14">
        <v>2519460</v>
      </c>
      <c r="C862" s="14">
        <v>1001955130</v>
      </c>
      <c r="D862" s="16">
        <v>45938</v>
      </c>
      <c r="E862" s="16"/>
      <c r="F862" s="14" t="s">
        <v>4879</v>
      </c>
      <c r="G862" s="14" t="s">
        <v>4283</v>
      </c>
      <c r="H862" s="14" t="s">
        <v>4284</v>
      </c>
      <c r="I862" s="15">
        <v>872.45</v>
      </c>
      <c r="J862" s="77">
        <v>3</v>
      </c>
      <c r="K862" s="92"/>
    </row>
    <row r="863" spans="1:11" ht="12.5" x14ac:dyDescent="0.25">
      <c r="A863" s="14" t="s">
        <v>2994</v>
      </c>
      <c r="B863" s="14">
        <v>2519492</v>
      </c>
      <c r="C863" s="14">
        <v>202509</v>
      </c>
      <c r="D863" s="16">
        <v>45938</v>
      </c>
      <c r="E863" s="16"/>
      <c r="F863" s="14" t="s">
        <v>4880</v>
      </c>
      <c r="G863" s="14"/>
      <c r="H863" s="14" t="s">
        <v>4881</v>
      </c>
      <c r="I863" s="15">
        <v>2779.97</v>
      </c>
      <c r="J863" s="77">
        <v>3</v>
      </c>
      <c r="K863" s="92"/>
    </row>
    <row r="864" spans="1:11" ht="12.5" x14ac:dyDescent="0.25">
      <c r="A864" s="14" t="s">
        <v>2994</v>
      </c>
      <c r="B864" s="14">
        <v>2519470</v>
      </c>
      <c r="C864" s="14">
        <v>202509</v>
      </c>
      <c r="D864" s="16">
        <v>45938</v>
      </c>
      <c r="E864" s="16"/>
      <c r="F864" s="14" t="s">
        <v>4882</v>
      </c>
      <c r="G864" s="14"/>
      <c r="H864" s="14" t="s">
        <v>4271</v>
      </c>
      <c r="I864" s="15">
        <v>5740.11</v>
      </c>
      <c r="J864" s="77">
        <v>4</v>
      </c>
      <c r="K864" s="92"/>
    </row>
    <row r="865" spans="1:11" ht="12.5" x14ac:dyDescent="0.25">
      <c r="A865" s="14" t="s">
        <v>2994</v>
      </c>
      <c r="B865" s="14">
        <v>2519471</v>
      </c>
      <c r="C865" s="14">
        <v>202509</v>
      </c>
      <c r="D865" s="16">
        <v>45938</v>
      </c>
      <c r="E865" s="16"/>
      <c r="F865" s="14" t="s">
        <v>4883</v>
      </c>
      <c r="G865" s="14"/>
      <c r="H865" s="14" t="s">
        <v>4273</v>
      </c>
      <c r="I865" s="15">
        <v>6741.34</v>
      </c>
      <c r="J865" s="77">
        <v>3</v>
      </c>
      <c r="K865" s="92"/>
    </row>
    <row r="866" spans="1:11" ht="12.5" x14ac:dyDescent="0.25">
      <c r="A866" s="14" t="s">
        <v>2994</v>
      </c>
      <c r="B866" s="14" t="s">
        <v>4884</v>
      </c>
      <c r="C866" s="14">
        <v>9</v>
      </c>
      <c r="D866" s="16">
        <v>45930</v>
      </c>
      <c r="E866" s="16"/>
      <c r="F866" s="14" t="s">
        <v>4380</v>
      </c>
      <c r="G866" s="14" t="s">
        <v>4381</v>
      </c>
      <c r="H866" s="14" t="s">
        <v>4382</v>
      </c>
      <c r="I866" s="15">
        <v>3.65</v>
      </c>
      <c r="J866" s="77">
        <v>4</v>
      </c>
      <c r="K866" s="92"/>
    </row>
    <row r="867" spans="1:11" ht="12.5" x14ac:dyDescent="0.25">
      <c r="A867" s="14" t="s">
        <v>2994</v>
      </c>
      <c r="B867" s="14" t="s">
        <v>4885</v>
      </c>
      <c r="C867" s="14">
        <v>9</v>
      </c>
      <c r="D867" s="16">
        <v>45930</v>
      </c>
      <c r="E867" s="16"/>
      <c r="F867" s="14" t="s">
        <v>4380</v>
      </c>
      <c r="G867" s="14" t="s">
        <v>4381</v>
      </c>
      <c r="H867" s="14" t="s">
        <v>4382</v>
      </c>
      <c r="I867" s="15">
        <v>22</v>
      </c>
      <c r="J867" s="77">
        <v>4</v>
      </c>
      <c r="K867" s="92"/>
    </row>
    <row r="868" spans="1:11" ht="12.5" x14ac:dyDescent="0.25">
      <c r="A868" s="14" t="s">
        <v>2994</v>
      </c>
      <c r="B868" s="14" t="s">
        <v>4886</v>
      </c>
      <c r="C868" s="14" t="s">
        <v>3770</v>
      </c>
      <c r="D868" s="16">
        <v>45938</v>
      </c>
      <c r="E868" s="16"/>
      <c r="F868" s="14" t="s">
        <v>4377</v>
      </c>
      <c r="G868" s="14" t="s">
        <v>4378</v>
      </c>
      <c r="H868" s="14" t="s">
        <v>152</v>
      </c>
      <c r="I868" s="15">
        <v>275.39999999999998</v>
      </c>
      <c r="J868" s="77">
        <v>4</v>
      </c>
      <c r="K868" s="92"/>
    </row>
    <row r="869" spans="1:11" ht="12.5" x14ac:dyDescent="0.25">
      <c r="A869" s="14" t="s">
        <v>2994</v>
      </c>
      <c r="B869" s="14" t="s">
        <v>4887</v>
      </c>
      <c r="C869" s="14" t="s">
        <v>3770</v>
      </c>
      <c r="D869" s="16">
        <v>45918</v>
      </c>
      <c r="E869" s="16"/>
      <c r="F869" s="14" t="s">
        <v>4377</v>
      </c>
      <c r="G869" s="14" t="s">
        <v>4378</v>
      </c>
      <c r="H869" s="14" t="s">
        <v>152</v>
      </c>
      <c r="I869" s="15">
        <v>3.5</v>
      </c>
      <c r="J869" s="77">
        <v>4</v>
      </c>
      <c r="K869" s="92"/>
    </row>
    <row r="870" spans="1:11" ht="12.5" x14ac:dyDescent="0.25">
      <c r="A870" s="14" t="s">
        <v>2994</v>
      </c>
      <c r="B870" s="14" t="s">
        <v>4888</v>
      </c>
      <c r="C870" s="14" t="s">
        <v>3770</v>
      </c>
      <c r="D870" s="16">
        <v>45916</v>
      </c>
      <c r="E870" s="16"/>
      <c r="F870" s="14" t="s">
        <v>4377</v>
      </c>
      <c r="G870" s="14" t="s">
        <v>4378</v>
      </c>
      <c r="H870" s="14" t="s">
        <v>152</v>
      </c>
      <c r="I870" s="15">
        <v>4</v>
      </c>
      <c r="J870" s="77">
        <v>4</v>
      </c>
      <c r="K870" s="92"/>
    </row>
    <row r="871" spans="1:11" ht="12.5" x14ac:dyDescent="0.25">
      <c r="A871" s="14" t="s">
        <v>2994</v>
      </c>
      <c r="B871" s="14" t="s">
        <v>4889</v>
      </c>
      <c r="C871" s="14" t="s">
        <v>4890</v>
      </c>
      <c r="D871" s="16">
        <v>45909</v>
      </c>
      <c r="E871" s="16"/>
      <c r="F871" s="14" t="s">
        <v>4377</v>
      </c>
      <c r="G871" s="14" t="s">
        <v>4378</v>
      </c>
      <c r="H871" s="14" t="s">
        <v>152</v>
      </c>
      <c r="I871" s="15">
        <v>4</v>
      </c>
      <c r="J871" s="77">
        <v>4</v>
      </c>
      <c r="K871" s="92"/>
    </row>
    <row r="872" spans="1:11" ht="12.5" x14ac:dyDescent="0.25">
      <c r="A872" s="14" t="s">
        <v>2994</v>
      </c>
      <c r="B872" s="14" t="s">
        <v>4891</v>
      </c>
      <c r="C872" s="14" t="s">
        <v>4892</v>
      </c>
      <c r="D872" s="16">
        <v>45905</v>
      </c>
      <c r="E872" s="16"/>
      <c r="F872" s="14" t="s">
        <v>4893</v>
      </c>
      <c r="G872" s="14" t="s">
        <v>4129</v>
      </c>
      <c r="H872" s="14" t="s">
        <v>4130</v>
      </c>
      <c r="I872" s="15">
        <v>529.03</v>
      </c>
      <c r="J872" s="77">
        <v>4</v>
      </c>
      <c r="K872" s="92"/>
    </row>
    <row r="873" spans="1:11" ht="20" x14ac:dyDescent="0.25">
      <c r="A873" s="14" t="s">
        <v>2994</v>
      </c>
      <c r="B873" s="14" t="s">
        <v>4894</v>
      </c>
      <c r="C873" s="14" t="s">
        <v>4895</v>
      </c>
      <c r="D873" s="16">
        <v>45905</v>
      </c>
      <c r="E873" s="16"/>
      <c r="F873" s="14" t="s">
        <v>4896</v>
      </c>
      <c r="G873" s="14" t="s">
        <v>4129</v>
      </c>
      <c r="H873" s="14" t="s">
        <v>4130</v>
      </c>
      <c r="I873" s="15">
        <v>206.81</v>
      </c>
      <c r="J873" s="77">
        <v>4</v>
      </c>
      <c r="K873" s="92"/>
    </row>
    <row r="874" spans="1:11" ht="12.5" x14ac:dyDescent="0.25">
      <c r="A874" s="14" t="s">
        <v>2994</v>
      </c>
      <c r="B874" s="14" t="s">
        <v>4897</v>
      </c>
      <c r="C874" s="14" t="s">
        <v>4898</v>
      </c>
      <c r="D874" s="16">
        <v>45996</v>
      </c>
      <c r="E874" s="16"/>
      <c r="F874" s="14" t="s">
        <v>4899</v>
      </c>
      <c r="G874" s="14" t="s">
        <v>4129</v>
      </c>
      <c r="H874" s="14" t="s">
        <v>4130</v>
      </c>
      <c r="I874" s="15">
        <v>54.35</v>
      </c>
      <c r="J874" s="77">
        <v>4</v>
      </c>
      <c r="K874" s="92"/>
    </row>
    <row r="875" spans="1:11" ht="12.5" x14ac:dyDescent="0.25">
      <c r="A875" s="14" t="s">
        <v>2994</v>
      </c>
      <c r="B875" s="14" t="s">
        <v>4900</v>
      </c>
      <c r="C875" s="14" t="s">
        <v>4901</v>
      </c>
      <c r="D875" s="16">
        <v>45946</v>
      </c>
      <c r="E875" s="16"/>
      <c r="F875" s="14" t="s">
        <v>4902</v>
      </c>
      <c r="G875" s="14" t="s">
        <v>4295</v>
      </c>
      <c r="H875" s="14" t="s">
        <v>4296</v>
      </c>
      <c r="I875" s="15">
        <v>1268.3900000000001</v>
      </c>
      <c r="J875" s="77">
        <v>3</v>
      </c>
      <c r="K875" s="92"/>
    </row>
    <row r="876" spans="1:11" ht="12.5" x14ac:dyDescent="0.25">
      <c r="A876" s="14" t="s">
        <v>2994</v>
      </c>
      <c r="B876" s="14" t="s">
        <v>4903</v>
      </c>
      <c r="C876" s="14" t="s">
        <v>4904</v>
      </c>
      <c r="D876" s="16">
        <v>45946</v>
      </c>
      <c r="E876" s="16"/>
      <c r="F876" s="14" t="s">
        <v>4902</v>
      </c>
      <c r="G876" s="14" t="s">
        <v>4295</v>
      </c>
      <c r="H876" s="14" t="s">
        <v>4296</v>
      </c>
      <c r="I876" s="15">
        <v>311.45</v>
      </c>
      <c r="J876" s="77">
        <v>3</v>
      </c>
      <c r="K876" s="92"/>
    </row>
    <row r="877" spans="1:11" ht="20" x14ac:dyDescent="0.25">
      <c r="A877" s="14" t="s">
        <v>2994</v>
      </c>
      <c r="B877" s="14" t="s">
        <v>4905</v>
      </c>
      <c r="C877" s="14" t="s">
        <v>4906</v>
      </c>
      <c r="D877" s="16">
        <v>45967</v>
      </c>
      <c r="E877" s="16"/>
      <c r="F877" s="14" t="s">
        <v>4907</v>
      </c>
      <c r="G877" s="14" t="s">
        <v>4302</v>
      </c>
      <c r="H877" s="14" t="s">
        <v>3143</v>
      </c>
      <c r="I877" s="15">
        <v>34.049999999999997</v>
      </c>
      <c r="J877" s="77">
        <v>4</v>
      </c>
      <c r="K877" s="92"/>
    </row>
    <row r="878" spans="1:11" ht="20" x14ac:dyDescent="0.25">
      <c r="A878" s="14" t="s">
        <v>2994</v>
      </c>
      <c r="B878" s="14" t="s">
        <v>4908</v>
      </c>
      <c r="C878" s="14" t="s">
        <v>4909</v>
      </c>
      <c r="D878" s="16">
        <v>45967</v>
      </c>
      <c r="E878" s="16"/>
      <c r="F878" s="14" t="s">
        <v>4910</v>
      </c>
      <c r="G878" s="14" t="s">
        <v>4302</v>
      </c>
      <c r="H878" s="14" t="s">
        <v>3143</v>
      </c>
      <c r="I878" s="15">
        <v>47.88</v>
      </c>
      <c r="J878" s="77">
        <v>4</v>
      </c>
      <c r="K878" s="92"/>
    </row>
    <row r="879" spans="1:11" ht="20" x14ac:dyDescent="0.25">
      <c r="A879" s="14" t="s">
        <v>2994</v>
      </c>
      <c r="B879" s="14" t="s">
        <v>4911</v>
      </c>
      <c r="C879" s="14" t="s">
        <v>4912</v>
      </c>
      <c r="D879" s="16">
        <v>45965</v>
      </c>
      <c r="E879" s="16"/>
      <c r="F879" s="14" t="s">
        <v>4913</v>
      </c>
      <c r="G879" s="14" t="s">
        <v>4302</v>
      </c>
      <c r="H879" s="14" t="s">
        <v>3143</v>
      </c>
      <c r="I879" s="15">
        <v>25.95</v>
      </c>
      <c r="J879" s="77">
        <v>4</v>
      </c>
      <c r="K879" s="92"/>
    </row>
    <row r="880" spans="1:11" ht="20" x14ac:dyDescent="0.25">
      <c r="A880" s="14" t="s">
        <v>2994</v>
      </c>
      <c r="B880" s="14" t="s">
        <v>4914</v>
      </c>
      <c r="C880" s="14" t="s">
        <v>4915</v>
      </c>
      <c r="D880" s="16">
        <v>45978</v>
      </c>
      <c r="E880" s="16"/>
      <c r="F880" s="14" t="s">
        <v>4916</v>
      </c>
      <c r="G880" s="14" t="s">
        <v>4134</v>
      </c>
      <c r="H880" s="14" t="s">
        <v>3174</v>
      </c>
      <c r="I880" s="15">
        <v>89.24</v>
      </c>
      <c r="J880" s="77">
        <v>4</v>
      </c>
      <c r="K880" s="92"/>
    </row>
    <row r="881" spans="1:11" ht="12.5" x14ac:dyDescent="0.25">
      <c r="A881" s="14" t="s">
        <v>2994</v>
      </c>
      <c r="B881" s="14" t="s">
        <v>4917</v>
      </c>
      <c r="C881" s="14" t="s">
        <v>4918</v>
      </c>
      <c r="D881" s="16">
        <v>45950</v>
      </c>
      <c r="E881" s="16"/>
      <c r="F881" s="14" t="s">
        <v>4919</v>
      </c>
      <c r="G881" s="14"/>
      <c r="H881" s="14" t="s">
        <v>4314</v>
      </c>
      <c r="I881" s="15">
        <v>19.670000000000002</v>
      </c>
      <c r="J881" s="77">
        <v>4</v>
      </c>
      <c r="K881" s="92"/>
    </row>
    <row r="882" spans="1:11" ht="12.5" x14ac:dyDescent="0.25">
      <c r="A882" s="14" t="s">
        <v>2994</v>
      </c>
      <c r="B882" s="14" t="s">
        <v>4920</v>
      </c>
      <c r="C882" s="14" t="s">
        <v>4921</v>
      </c>
      <c r="D882" s="16">
        <v>45996</v>
      </c>
      <c r="E882" s="16"/>
      <c r="F882" s="14" t="s">
        <v>4922</v>
      </c>
      <c r="G882" s="14" t="s">
        <v>4138</v>
      </c>
      <c r="H882" s="14" t="s">
        <v>4139</v>
      </c>
      <c r="I882" s="15">
        <v>1100</v>
      </c>
      <c r="J882" s="77">
        <v>4</v>
      </c>
      <c r="K882" s="92"/>
    </row>
    <row r="883" spans="1:11" ht="20" x14ac:dyDescent="0.25">
      <c r="A883" s="14" t="s">
        <v>2994</v>
      </c>
      <c r="B883" s="14" t="s">
        <v>4923</v>
      </c>
      <c r="C883" s="14" t="s">
        <v>4924</v>
      </c>
      <c r="D883" s="16">
        <v>45996</v>
      </c>
      <c r="E883" s="16"/>
      <c r="F883" s="14" t="s">
        <v>4925</v>
      </c>
      <c r="G883" s="14" t="s">
        <v>4138</v>
      </c>
      <c r="H883" s="14" t="s">
        <v>4139</v>
      </c>
      <c r="I883" s="15">
        <v>1650</v>
      </c>
      <c r="J883" s="77">
        <v>3</v>
      </c>
      <c r="K883" s="92"/>
    </row>
    <row r="884" spans="1:11" ht="12.5" x14ac:dyDescent="0.25">
      <c r="A884" s="14" t="s">
        <v>2994</v>
      </c>
      <c r="B884" s="14" t="s">
        <v>4926</v>
      </c>
      <c r="C884" s="14" t="s">
        <v>4927</v>
      </c>
      <c r="D884" s="16">
        <v>45943</v>
      </c>
      <c r="E884" s="16"/>
      <c r="F884" s="14" t="s">
        <v>4928</v>
      </c>
      <c r="G884" s="14" t="s">
        <v>4929</v>
      </c>
      <c r="H884" s="14" t="s">
        <v>4930</v>
      </c>
      <c r="I884" s="15">
        <v>40.9</v>
      </c>
      <c r="J884" s="77">
        <v>4</v>
      </c>
      <c r="K884" s="92"/>
    </row>
    <row r="885" spans="1:11" ht="20" x14ac:dyDescent="0.25">
      <c r="A885" s="14" t="s">
        <v>4183</v>
      </c>
      <c r="B885" s="14" t="s">
        <v>4931</v>
      </c>
      <c r="C885" s="14" t="s">
        <v>4932</v>
      </c>
      <c r="D885" s="16"/>
      <c r="E885" s="16">
        <v>45946</v>
      </c>
      <c r="F885" s="14" t="s">
        <v>5901</v>
      </c>
      <c r="G885" s="14" t="s">
        <v>4197</v>
      </c>
      <c r="H885" s="14" t="s">
        <v>3662</v>
      </c>
      <c r="I885" s="15">
        <v>214.36</v>
      </c>
      <c r="J885" s="77">
        <v>5</v>
      </c>
      <c r="K885" s="92"/>
    </row>
    <row r="886" spans="1:11" ht="30" x14ac:dyDescent="0.25">
      <c r="A886" s="14" t="s">
        <v>4183</v>
      </c>
      <c r="B886" s="14" t="s">
        <v>4933</v>
      </c>
      <c r="C886" s="14" t="s">
        <v>4934</v>
      </c>
      <c r="D886" s="16">
        <v>45925</v>
      </c>
      <c r="E886" s="16"/>
      <c r="F886" s="14" t="s">
        <v>4935</v>
      </c>
      <c r="G886" s="14" t="s">
        <v>4936</v>
      </c>
      <c r="H886" s="14" t="s">
        <v>3626</v>
      </c>
      <c r="I886" s="15">
        <v>750</v>
      </c>
      <c r="J886" s="77">
        <v>5</v>
      </c>
      <c r="K886" s="92"/>
    </row>
    <row r="887" spans="1:11" ht="12.5" x14ac:dyDescent="0.25">
      <c r="A887" s="14" t="s">
        <v>2994</v>
      </c>
      <c r="B887" s="14" t="s">
        <v>4937</v>
      </c>
      <c r="C887" s="14" t="s">
        <v>3770</v>
      </c>
      <c r="D887" s="16">
        <v>45933</v>
      </c>
      <c r="E887" s="16"/>
      <c r="F887" s="14" t="s">
        <v>4938</v>
      </c>
      <c r="G887" s="14" t="s">
        <v>4939</v>
      </c>
      <c r="H887" s="14" t="s">
        <v>4940</v>
      </c>
      <c r="I887" s="15">
        <v>7</v>
      </c>
      <c r="J887" s="77">
        <v>4</v>
      </c>
      <c r="K887" s="92"/>
    </row>
    <row r="888" spans="1:11" ht="60" x14ac:dyDescent="0.25">
      <c r="A888" s="14" t="s">
        <v>2994</v>
      </c>
      <c r="B888" s="14"/>
      <c r="C888" s="14"/>
      <c r="D888" s="16"/>
      <c r="E888" s="16"/>
      <c r="F888" s="14" t="s">
        <v>4941</v>
      </c>
      <c r="G888" s="14"/>
      <c r="H888" s="14"/>
      <c r="I888" s="15"/>
      <c r="J888" s="77"/>
      <c r="K888" s="92"/>
    </row>
    <row r="889" spans="1:11" ht="40" x14ac:dyDescent="0.25">
      <c r="A889" s="14" t="s">
        <v>2994</v>
      </c>
      <c r="B889" s="14" t="s">
        <v>4942</v>
      </c>
      <c r="C889" s="14" t="s">
        <v>4943</v>
      </c>
      <c r="D889" s="16">
        <v>45933</v>
      </c>
      <c r="E889" s="16"/>
      <c r="F889" s="14" t="s">
        <v>4944</v>
      </c>
      <c r="G889" s="14" t="s">
        <v>4945</v>
      </c>
      <c r="H889" s="14" t="s">
        <v>4946</v>
      </c>
      <c r="I889" s="15">
        <v>6036.25</v>
      </c>
      <c r="J889" s="77">
        <v>3</v>
      </c>
      <c r="K889" s="92"/>
    </row>
    <row r="890" spans="1:11" ht="20" x14ac:dyDescent="0.25">
      <c r="A890" s="14" t="s">
        <v>2994</v>
      </c>
      <c r="B890" s="14" t="s">
        <v>4947</v>
      </c>
      <c r="C890" s="14" t="s">
        <v>4948</v>
      </c>
      <c r="D890" s="16">
        <v>45932</v>
      </c>
      <c r="E890" s="16"/>
      <c r="F890" s="14" t="s">
        <v>4949</v>
      </c>
      <c r="G890" s="14" t="s">
        <v>3831</v>
      </c>
      <c r="H890" s="14" t="s">
        <v>3832</v>
      </c>
      <c r="I890" s="15">
        <v>37.799999999999997</v>
      </c>
      <c r="J890" s="77">
        <v>3</v>
      </c>
      <c r="K890" s="92"/>
    </row>
    <row r="891" spans="1:11" ht="20" x14ac:dyDescent="0.25">
      <c r="A891" s="14" t="s">
        <v>2994</v>
      </c>
      <c r="B891" s="14" t="s">
        <v>4950</v>
      </c>
      <c r="C891" s="14" t="s">
        <v>4951</v>
      </c>
      <c r="D891" s="16">
        <v>45932</v>
      </c>
      <c r="E891" s="16"/>
      <c r="F891" s="14" t="s">
        <v>4952</v>
      </c>
      <c r="G891" s="14" t="s">
        <v>3831</v>
      </c>
      <c r="H891" s="14" t="s">
        <v>3832</v>
      </c>
      <c r="I891" s="15">
        <v>16.2</v>
      </c>
      <c r="J891" s="77">
        <v>3</v>
      </c>
      <c r="K891" s="92"/>
    </row>
    <row r="892" spans="1:11" ht="20" x14ac:dyDescent="0.25">
      <c r="A892" s="14" t="s">
        <v>2994</v>
      </c>
      <c r="B892" s="14" t="s">
        <v>4953</v>
      </c>
      <c r="C892" s="14" t="s">
        <v>4954</v>
      </c>
      <c r="D892" s="16">
        <v>45936</v>
      </c>
      <c r="E892" s="16"/>
      <c r="F892" s="14" t="s">
        <v>4955</v>
      </c>
      <c r="G892" s="14" t="s">
        <v>4956</v>
      </c>
      <c r="H892" s="14" t="s">
        <v>4957</v>
      </c>
      <c r="I892" s="15">
        <v>3720</v>
      </c>
      <c r="J892" s="77">
        <v>3</v>
      </c>
      <c r="K892" s="92"/>
    </row>
    <row r="893" spans="1:11" ht="30" x14ac:dyDescent="0.25">
      <c r="A893" s="14" t="s">
        <v>2994</v>
      </c>
      <c r="B893" s="14" t="s">
        <v>4958</v>
      </c>
      <c r="C893" s="14" t="s">
        <v>4959</v>
      </c>
      <c r="D893" s="16">
        <v>45957</v>
      </c>
      <c r="E893" s="16"/>
      <c r="F893" s="14" t="s">
        <v>4960</v>
      </c>
      <c r="G893" s="14" t="s">
        <v>4961</v>
      </c>
      <c r="H893" s="14" t="s">
        <v>4962</v>
      </c>
      <c r="I893" s="15">
        <v>1999</v>
      </c>
      <c r="J893" s="77">
        <v>3</v>
      </c>
      <c r="K893" s="92"/>
    </row>
    <row r="894" spans="1:11" ht="30" x14ac:dyDescent="0.25">
      <c r="A894" s="14" t="s">
        <v>2994</v>
      </c>
      <c r="B894" s="14" t="s">
        <v>4963</v>
      </c>
      <c r="C894" s="14" t="s">
        <v>4964</v>
      </c>
      <c r="D894" s="16">
        <v>45943</v>
      </c>
      <c r="E894" s="16"/>
      <c r="F894" s="14" t="s">
        <v>4965</v>
      </c>
      <c r="G894" s="14" t="s">
        <v>4966</v>
      </c>
      <c r="H894" s="14" t="s">
        <v>4967</v>
      </c>
      <c r="I894" s="15">
        <v>3780</v>
      </c>
      <c r="J894" s="77">
        <v>3</v>
      </c>
      <c r="K894" s="92"/>
    </row>
    <row r="895" spans="1:11" ht="30" x14ac:dyDescent="0.25">
      <c r="A895" s="14" t="s">
        <v>2994</v>
      </c>
      <c r="B895" s="14" t="s">
        <v>4968</v>
      </c>
      <c r="C895" s="14" t="s">
        <v>4969</v>
      </c>
      <c r="D895" s="16"/>
      <c r="E895" s="16">
        <v>45978</v>
      </c>
      <c r="F895" s="14" t="s">
        <v>4970</v>
      </c>
      <c r="G895" s="14"/>
      <c r="H895" s="14" t="s">
        <v>4023</v>
      </c>
      <c r="I895" s="15">
        <v>18.559999999999999</v>
      </c>
      <c r="J895" s="77">
        <v>3</v>
      </c>
      <c r="K895" s="92"/>
    </row>
    <row r="896" spans="1:11" ht="30" x14ac:dyDescent="0.25">
      <c r="A896" s="14" t="s">
        <v>2994</v>
      </c>
      <c r="B896" s="14" t="s">
        <v>4971</v>
      </c>
      <c r="C896" s="14" t="s">
        <v>4972</v>
      </c>
      <c r="D896" s="16"/>
      <c r="E896" s="16">
        <v>45978</v>
      </c>
      <c r="F896" s="14" t="s">
        <v>4973</v>
      </c>
      <c r="G896" s="14"/>
      <c r="H896" s="14" t="s">
        <v>4023</v>
      </c>
      <c r="I896" s="15">
        <v>36</v>
      </c>
      <c r="J896" s="77">
        <v>3</v>
      </c>
      <c r="K896" s="92"/>
    </row>
    <row r="897" spans="1:11" ht="30" x14ac:dyDescent="0.25">
      <c r="A897" s="14" t="s">
        <v>2994</v>
      </c>
      <c r="B897" s="14" t="s">
        <v>4974</v>
      </c>
      <c r="C897" s="14" t="s">
        <v>4975</v>
      </c>
      <c r="D897" s="16"/>
      <c r="E897" s="16">
        <v>45996</v>
      </c>
      <c r="F897" s="14" t="s">
        <v>4976</v>
      </c>
      <c r="G897" s="14"/>
      <c r="H897" s="14" t="s">
        <v>4977</v>
      </c>
      <c r="I897" s="15">
        <v>56</v>
      </c>
      <c r="J897" s="77">
        <v>3</v>
      </c>
      <c r="K897" s="92"/>
    </row>
    <row r="898" spans="1:11" ht="30" x14ac:dyDescent="0.25">
      <c r="A898" s="14" t="s">
        <v>2994</v>
      </c>
      <c r="B898" s="14" t="s">
        <v>4978</v>
      </c>
      <c r="C898" s="14" t="s">
        <v>4979</v>
      </c>
      <c r="D898" s="16"/>
      <c r="E898" s="16">
        <v>45996</v>
      </c>
      <c r="F898" s="14" t="s">
        <v>4976</v>
      </c>
      <c r="G898" s="14"/>
      <c r="H898" s="14" t="s">
        <v>4980</v>
      </c>
      <c r="I898" s="15">
        <v>56</v>
      </c>
      <c r="J898" s="77">
        <v>3</v>
      </c>
      <c r="K898" s="92"/>
    </row>
    <row r="899" spans="1:11" ht="30" x14ac:dyDescent="0.25">
      <c r="A899" s="14" t="s">
        <v>2994</v>
      </c>
      <c r="B899" s="14" t="s">
        <v>4981</v>
      </c>
      <c r="C899" s="14" t="s">
        <v>4982</v>
      </c>
      <c r="D899" s="16"/>
      <c r="E899" s="16">
        <v>45979</v>
      </c>
      <c r="F899" s="14" t="s">
        <v>4983</v>
      </c>
      <c r="G899" s="14"/>
      <c r="H899" s="14" t="s">
        <v>4616</v>
      </c>
      <c r="I899" s="15">
        <v>259.64</v>
      </c>
      <c r="J899" s="77">
        <v>3</v>
      </c>
      <c r="K899" s="92"/>
    </row>
    <row r="900" spans="1:11" ht="20" x14ac:dyDescent="0.25">
      <c r="A900" s="14" t="s">
        <v>2994</v>
      </c>
      <c r="B900" s="14" t="s">
        <v>4984</v>
      </c>
      <c r="C900" s="14" t="s">
        <v>4985</v>
      </c>
      <c r="D900" s="16">
        <v>46021</v>
      </c>
      <c r="E900" s="16"/>
      <c r="F900" s="14" t="s">
        <v>4986</v>
      </c>
      <c r="G900" s="14" t="s">
        <v>4987</v>
      </c>
      <c r="H900" s="14" t="s">
        <v>4988</v>
      </c>
      <c r="I900" s="15">
        <v>242</v>
      </c>
      <c r="J900" s="77">
        <v>3</v>
      </c>
      <c r="K900" s="92"/>
    </row>
    <row r="901" spans="1:11" ht="20" x14ac:dyDescent="0.25">
      <c r="A901" s="14" t="s">
        <v>2994</v>
      </c>
      <c r="B901" s="14" t="s">
        <v>4989</v>
      </c>
      <c r="C901" s="14" t="s">
        <v>4990</v>
      </c>
      <c r="D901" s="16">
        <v>45996</v>
      </c>
      <c r="E901" s="16"/>
      <c r="F901" s="14" t="s">
        <v>4991</v>
      </c>
      <c r="G901" s="14" t="s">
        <v>4992</v>
      </c>
      <c r="H901" s="14" t="s">
        <v>4977</v>
      </c>
      <c r="I901" s="15">
        <v>240</v>
      </c>
      <c r="J901" s="77">
        <v>3</v>
      </c>
      <c r="K901" s="92"/>
    </row>
    <row r="902" spans="1:11" ht="20" x14ac:dyDescent="0.25">
      <c r="A902" s="14" t="s">
        <v>2994</v>
      </c>
      <c r="B902" s="14" t="s">
        <v>4993</v>
      </c>
      <c r="C902" s="14" t="s">
        <v>4994</v>
      </c>
      <c r="D902" s="16">
        <v>46055</v>
      </c>
      <c r="E902" s="16"/>
      <c r="F902" s="14" t="s">
        <v>4991</v>
      </c>
      <c r="G902" s="14" t="s">
        <v>3843</v>
      </c>
      <c r="H902" s="14" t="s">
        <v>3844</v>
      </c>
      <c r="I902" s="15">
        <v>337.5</v>
      </c>
      <c r="J902" s="77">
        <v>3</v>
      </c>
      <c r="K902" s="92"/>
    </row>
    <row r="903" spans="1:11" ht="30" x14ac:dyDescent="0.25">
      <c r="A903" s="14" t="s">
        <v>2994</v>
      </c>
      <c r="B903" s="14" t="s">
        <v>4995</v>
      </c>
      <c r="C903" s="14" t="s">
        <v>4996</v>
      </c>
      <c r="D903" s="16">
        <v>46055</v>
      </c>
      <c r="E903" s="16"/>
      <c r="F903" s="14" t="s">
        <v>4997</v>
      </c>
      <c r="G903" s="14"/>
      <c r="H903" s="14" t="s">
        <v>3844</v>
      </c>
      <c r="I903" s="15">
        <v>188.16</v>
      </c>
      <c r="J903" s="77">
        <v>3</v>
      </c>
      <c r="K903" s="92"/>
    </row>
    <row r="904" spans="1:11" ht="20" x14ac:dyDescent="0.25">
      <c r="A904" s="14" t="s">
        <v>2994</v>
      </c>
      <c r="B904" s="14" t="s">
        <v>4998</v>
      </c>
      <c r="C904" s="14" t="s">
        <v>4999</v>
      </c>
      <c r="D904" s="16">
        <v>45996</v>
      </c>
      <c r="E904" s="16"/>
      <c r="F904" s="14" t="s">
        <v>4991</v>
      </c>
      <c r="G904" s="14" t="s">
        <v>5000</v>
      </c>
      <c r="H904" s="14" t="s">
        <v>4980</v>
      </c>
      <c r="I904" s="15">
        <v>240</v>
      </c>
      <c r="J904" s="77">
        <v>3</v>
      </c>
      <c r="K904" s="92"/>
    </row>
    <row r="905" spans="1:11" ht="20" x14ac:dyDescent="0.25">
      <c r="A905" s="14" t="s">
        <v>2994</v>
      </c>
      <c r="B905" s="14" t="s">
        <v>5001</v>
      </c>
      <c r="C905" s="14" t="s">
        <v>5002</v>
      </c>
      <c r="D905" s="16">
        <v>45943</v>
      </c>
      <c r="E905" s="16"/>
      <c r="F905" s="14" t="s">
        <v>5003</v>
      </c>
      <c r="G905" s="14" t="s">
        <v>4212</v>
      </c>
      <c r="H905" s="14" t="s">
        <v>4213</v>
      </c>
      <c r="I905" s="15">
        <v>375</v>
      </c>
      <c r="J905" s="77">
        <v>3</v>
      </c>
      <c r="K905" s="92"/>
    </row>
    <row r="906" spans="1:11" ht="20" x14ac:dyDescent="0.25">
      <c r="A906" s="14" t="s">
        <v>2994</v>
      </c>
      <c r="B906" s="14" t="s">
        <v>5004</v>
      </c>
      <c r="C906" s="14" t="s">
        <v>4136</v>
      </c>
      <c r="D906" s="16">
        <v>45957</v>
      </c>
      <c r="E906" s="16"/>
      <c r="F906" s="14" t="s">
        <v>5003</v>
      </c>
      <c r="G906" s="14" t="s">
        <v>4216</v>
      </c>
      <c r="H906" s="14" t="s">
        <v>4217</v>
      </c>
      <c r="I906" s="15">
        <v>381</v>
      </c>
      <c r="J906" s="77">
        <v>3</v>
      </c>
      <c r="K906" s="92"/>
    </row>
    <row r="907" spans="1:11" ht="60" x14ac:dyDescent="0.25">
      <c r="A907" s="14" t="s">
        <v>2994</v>
      </c>
      <c r="B907" s="14"/>
      <c r="C907" s="14"/>
      <c r="D907" s="16"/>
      <c r="E907" s="16"/>
      <c r="F907" s="14" t="s">
        <v>5005</v>
      </c>
      <c r="G907" s="14"/>
      <c r="H907" s="14"/>
      <c r="I907" s="15"/>
      <c r="J907" s="77"/>
      <c r="K907" s="92"/>
    </row>
    <row r="908" spans="1:11" ht="40" x14ac:dyDescent="0.25">
      <c r="A908" s="14" t="s">
        <v>2994</v>
      </c>
      <c r="B908" s="14" t="s">
        <v>5006</v>
      </c>
      <c r="C908" s="14" t="s">
        <v>5007</v>
      </c>
      <c r="D908" s="16">
        <v>45957</v>
      </c>
      <c r="E908" s="16"/>
      <c r="F908" s="14" t="s">
        <v>5008</v>
      </c>
      <c r="G908" s="14" t="s">
        <v>4079</v>
      </c>
      <c r="H908" s="14" t="s">
        <v>4080</v>
      </c>
      <c r="I908" s="15">
        <v>7350</v>
      </c>
      <c r="J908" s="77">
        <v>3</v>
      </c>
      <c r="K908" s="92"/>
    </row>
    <row r="909" spans="1:11" ht="20" x14ac:dyDescent="0.25">
      <c r="A909" s="14" t="s">
        <v>2994</v>
      </c>
      <c r="B909" s="14" t="s">
        <v>5009</v>
      </c>
      <c r="C909" s="14" t="s">
        <v>5010</v>
      </c>
      <c r="D909" s="16">
        <v>45946</v>
      </c>
      <c r="E909" s="16"/>
      <c r="F909" s="14" t="s">
        <v>5011</v>
      </c>
      <c r="G909" s="14" t="s">
        <v>4058</v>
      </c>
      <c r="H909" s="14" t="s">
        <v>4209</v>
      </c>
      <c r="I909" s="15">
        <v>322.5</v>
      </c>
      <c r="J909" s="77">
        <v>3</v>
      </c>
      <c r="K909" s="92"/>
    </row>
    <row r="910" spans="1:11" ht="30" x14ac:dyDescent="0.25">
      <c r="A910" s="14" t="s">
        <v>2994</v>
      </c>
      <c r="B910" s="14" t="s">
        <v>5012</v>
      </c>
      <c r="C910" s="14" t="s">
        <v>5013</v>
      </c>
      <c r="D910" s="16"/>
      <c r="E910" s="16">
        <v>45946</v>
      </c>
      <c r="F910" s="14" t="s">
        <v>4997</v>
      </c>
      <c r="G910" s="14"/>
      <c r="H910" s="14" t="s">
        <v>4063</v>
      </c>
      <c r="I910" s="15">
        <v>190.66</v>
      </c>
      <c r="J910" s="77">
        <v>3</v>
      </c>
      <c r="K910" s="92"/>
    </row>
    <row r="911" spans="1:11" ht="70" x14ac:dyDescent="0.25">
      <c r="A911" s="14" t="s">
        <v>2994</v>
      </c>
      <c r="B911" s="14"/>
      <c r="C911" s="14"/>
      <c r="D911" s="16"/>
      <c r="E911" s="16"/>
      <c r="F911" s="14" t="s">
        <v>5014</v>
      </c>
      <c r="G911" s="14"/>
      <c r="H911" s="14"/>
      <c r="I911" s="15"/>
      <c r="J911" s="77"/>
      <c r="K911" s="92"/>
    </row>
    <row r="912" spans="1:11" ht="30" x14ac:dyDescent="0.25">
      <c r="A912" s="14" t="s">
        <v>2994</v>
      </c>
      <c r="B912" s="14" t="s">
        <v>5015</v>
      </c>
      <c r="C912" s="14" t="s">
        <v>5016</v>
      </c>
      <c r="D912" s="16">
        <v>45936</v>
      </c>
      <c r="E912" s="16"/>
      <c r="F912" s="14" t="s">
        <v>5017</v>
      </c>
      <c r="G912" s="14"/>
      <c r="H912" s="14" t="s">
        <v>5018</v>
      </c>
      <c r="I912" s="15">
        <v>1200</v>
      </c>
      <c r="J912" s="77">
        <v>3</v>
      </c>
      <c r="K912" s="92"/>
    </row>
    <row r="913" spans="1:11" ht="30" x14ac:dyDescent="0.25">
      <c r="A913" s="14" t="s">
        <v>2994</v>
      </c>
      <c r="B913" s="14" t="s">
        <v>5019</v>
      </c>
      <c r="C913" s="14" t="s">
        <v>5020</v>
      </c>
      <c r="D913" s="16">
        <v>45939</v>
      </c>
      <c r="E913" s="16"/>
      <c r="F913" s="14" t="s">
        <v>5021</v>
      </c>
      <c r="G913" s="14" t="s">
        <v>5022</v>
      </c>
      <c r="H913" s="14" t="s">
        <v>5023</v>
      </c>
      <c r="I913" s="15">
        <v>10563</v>
      </c>
      <c r="J913" s="77">
        <v>3</v>
      </c>
      <c r="K913" s="92"/>
    </row>
    <row r="914" spans="1:11" ht="20" x14ac:dyDescent="0.25">
      <c r="A914" s="14" t="s">
        <v>2994</v>
      </c>
      <c r="B914" s="14" t="s">
        <v>5024</v>
      </c>
      <c r="C914" s="14" t="s">
        <v>5020</v>
      </c>
      <c r="D914" s="16">
        <v>45944</v>
      </c>
      <c r="E914" s="16"/>
      <c r="F914" s="14" t="s">
        <v>5025</v>
      </c>
      <c r="G914" s="14" t="s">
        <v>5022</v>
      </c>
      <c r="H914" s="14" t="s">
        <v>5023</v>
      </c>
      <c r="I914" s="15">
        <v>1790</v>
      </c>
      <c r="J914" s="77">
        <v>3</v>
      </c>
      <c r="K914" s="92"/>
    </row>
    <row r="915" spans="1:11" ht="20" x14ac:dyDescent="0.25">
      <c r="A915" s="14" t="s">
        <v>2994</v>
      </c>
      <c r="B915" s="14" t="s">
        <v>5026</v>
      </c>
      <c r="C915" s="14" t="s">
        <v>5027</v>
      </c>
      <c r="D915" s="16">
        <v>45946</v>
      </c>
      <c r="E915" s="16"/>
      <c r="F915" s="14" t="s">
        <v>5028</v>
      </c>
      <c r="G915" s="14" t="s">
        <v>5029</v>
      </c>
      <c r="H915" s="14" t="s">
        <v>5030</v>
      </c>
      <c r="I915" s="15">
        <v>4968</v>
      </c>
      <c r="J915" s="77">
        <v>3</v>
      </c>
      <c r="K915" s="92"/>
    </row>
    <row r="916" spans="1:11" ht="30" x14ac:dyDescent="0.25">
      <c r="A916" s="14" t="s">
        <v>2994</v>
      </c>
      <c r="B916" s="14" t="s">
        <v>5031</v>
      </c>
      <c r="C916" s="14" t="s">
        <v>5032</v>
      </c>
      <c r="D916" s="16">
        <v>45944</v>
      </c>
      <c r="E916" s="16"/>
      <c r="F916" s="14" t="s">
        <v>5033</v>
      </c>
      <c r="G916" s="14" t="s">
        <v>3831</v>
      </c>
      <c r="H916" s="14" t="s">
        <v>3832</v>
      </c>
      <c r="I916" s="15">
        <v>172.8</v>
      </c>
      <c r="J916" s="77">
        <v>3</v>
      </c>
      <c r="K916" s="92"/>
    </row>
    <row r="917" spans="1:11" ht="30" x14ac:dyDescent="0.25">
      <c r="A917" s="14" t="s">
        <v>2994</v>
      </c>
      <c r="B917" s="14" t="s">
        <v>5034</v>
      </c>
      <c r="C917" s="14" t="s">
        <v>5035</v>
      </c>
      <c r="D917" s="16">
        <v>45944</v>
      </c>
      <c r="E917" s="16"/>
      <c r="F917" s="14" t="s">
        <v>5036</v>
      </c>
      <c r="G917" s="14" t="s">
        <v>3831</v>
      </c>
      <c r="H917" s="14" t="s">
        <v>3832</v>
      </c>
      <c r="I917" s="15">
        <v>54</v>
      </c>
      <c r="J917" s="77">
        <v>3</v>
      </c>
      <c r="K917" s="92"/>
    </row>
    <row r="918" spans="1:11" ht="30" x14ac:dyDescent="0.25">
      <c r="A918" s="14" t="s">
        <v>2994</v>
      </c>
      <c r="B918" s="14" t="s">
        <v>5037</v>
      </c>
      <c r="C918" s="14" t="s">
        <v>5038</v>
      </c>
      <c r="D918" s="16">
        <v>45957</v>
      </c>
      <c r="E918" s="16"/>
      <c r="F918" s="14" t="s">
        <v>5039</v>
      </c>
      <c r="G918" s="14" t="s">
        <v>5040</v>
      </c>
      <c r="H918" s="14" t="s">
        <v>5041</v>
      </c>
      <c r="I918" s="15">
        <v>290</v>
      </c>
      <c r="J918" s="77">
        <v>3</v>
      </c>
      <c r="K918" s="92"/>
    </row>
    <row r="919" spans="1:11" ht="20" x14ac:dyDescent="0.25">
      <c r="A919" s="14" t="s">
        <v>2994</v>
      </c>
      <c r="B919" s="14" t="s">
        <v>5042</v>
      </c>
      <c r="C919" s="14" t="s">
        <v>5043</v>
      </c>
      <c r="D919" s="16">
        <v>45978</v>
      </c>
      <c r="E919" s="16"/>
      <c r="F919" s="14" t="s">
        <v>5044</v>
      </c>
      <c r="G919" s="14" t="s">
        <v>5045</v>
      </c>
      <c r="H919" s="14" t="s">
        <v>5046</v>
      </c>
      <c r="I919" s="15">
        <v>730</v>
      </c>
      <c r="J919" s="77">
        <v>3</v>
      </c>
      <c r="K919" s="92"/>
    </row>
    <row r="920" spans="1:11" ht="40" x14ac:dyDescent="0.25">
      <c r="A920" s="14" t="s">
        <v>2994</v>
      </c>
      <c r="B920" s="14" t="s">
        <v>5047</v>
      </c>
      <c r="C920" s="14" t="s">
        <v>5048</v>
      </c>
      <c r="D920" s="16"/>
      <c r="E920" s="16">
        <v>45996</v>
      </c>
      <c r="F920" s="14" t="s">
        <v>5049</v>
      </c>
      <c r="G920" s="14"/>
      <c r="H920" s="14" t="s">
        <v>4035</v>
      </c>
      <c r="I920" s="15">
        <v>2076.4299999999998</v>
      </c>
      <c r="J920" s="77">
        <v>3</v>
      </c>
      <c r="K920" s="92"/>
    </row>
    <row r="921" spans="1:11" ht="40" x14ac:dyDescent="0.25">
      <c r="A921" s="14" t="s">
        <v>2994</v>
      </c>
      <c r="B921" s="14" t="s">
        <v>5050</v>
      </c>
      <c r="C921" s="14" t="s">
        <v>5051</v>
      </c>
      <c r="D921" s="16"/>
      <c r="E921" s="16">
        <v>45996</v>
      </c>
      <c r="F921" s="14" t="s">
        <v>5052</v>
      </c>
      <c r="G921" s="14"/>
      <c r="H921" s="14" t="s">
        <v>4031</v>
      </c>
      <c r="I921" s="15">
        <v>329.05</v>
      </c>
      <c r="J921" s="77">
        <v>3</v>
      </c>
      <c r="K921" s="92"/>
    </row>
    <row r="922" spans="1:11" ht="40" x14ac:dyDescent="0.25">
      <c r="A922" s="14" t="s">
        <v>2994</v>
      </c>
      <c r="B922" s="14" t="s">
        <v>5053</v>
      </c>
      <c r="C922" s="14" t="s">
        <v>5054</v>
      </c>
      <c r="D922" s="16"/>
      <c r="E922" s="16">
        <v>46090</v>
      </c>
      <c r="F922" s="14" t="s">
        <v>5055</v>
      </c>
      <c r="G922" s="14"/>
      <c r="H922" s="14" t="s">
        <v>3839</v>
      </c>
      <c r="I922" s="15">
        <v>1300.96</v>
      </c>
      <c r="J922" s="77">
        <v>3</v>
      </c>
      <c r="K922" s="92"/>
    </row>
    <row r="923" spans="1:11" ht="40" x14ac:dyDescent="0.25">
      <c r="A923" s="14" t="s">
        <v>2994</v>
      </c>
      <c r="B923" s="14" t="s">
        <v>5056</v>
      </c>
      <c r="C923" s="14" t="s">
        <v>5057</v>
      </c>
      <c r="D923" s="16"/>
      <c r="E923" s="16">
        <v>45978</v>
      </c>
      <c r="F923" s="14" t="s">
        <v>5052</v>
      </c>
      <c r="G923" s="14"/>
      <c r="H923" s="14" t="s">
        <v>5058</v>
      </c>
      <c r="I923" s="15">
        <v>338.59</v>
      </c>
      <c r="J923" s="77">
        <v>3</v>
      </c>
      <c r="K923" s="92"/>
    </row>
    <row r="924" spans="1:11" ht="30" x14ac:dyDescent="0.25">
      <c r="A924" s="14" t="s">
        <v>2994</v>
      </c>
      <c r="B924" s="14" t="s">
        <v>5059</v>
      </c>
      <c r="C924" s="14" t="s">
        <v>5060</v>
      </c>
      <c r="D924" s="16"/>
      <c r="E924" s="16">
        <v>45978</v>
      </c>
      <c r="F924" s="14" t="s">
        <v>5061</v>
      </c>
      <c r="G924" s="14"/>
      <c r="H924" s="14" t="s">
        <v>4656</v>
      </c>
      <c r="I924" s="15">
        <v>191.25</v>
      </c>
      <c r="J924" s="77">
        <v>3</v>
      </c>
      <c r="K924" s="92"/>
    </row>
    <row r="925" spans="1:11" ht="30" x14ac:dyDescent="0.25">
      <c r="A925" s="14" t="s">
        <v>2994</v>
      </c>
      <c r="B925" s="14" t="s">
        <v>5062</v>
      </c>
      <c r="C925" s="14" t="s">
        <v>5063</v>
      </c>
      <c r="D925" s="16">
        <v>46055</v>
      </c>
      <c r="E925" s="16"/>
      <c r="F925" s="14" t="s">
        <v>5064</v>
      </c>
      <c r="G925" s="14" t="s">
        <v>5065</v>
      </c>
      <c r="H925" s="14" t="s">
        <v>3844</v>
      </c>
      <c r="I925" s="15">
        <v>495</v>
      </c>
      <c r="J925" s="77">
        <v>3</v>
      </c>
      <c r="K925" s="92"/>
    </row>
    <row r="926" spans="1:11" ht="30" x14ac:dyDescent="0.25">
      <c r="A926" s="14" t="s">
        <v>2994</v>
      </c>
      <c r="B926" s="14" t="s">
        <v>5066</v>
      </c>
      <c r="C926" s="14" t="s">
        <v>5067</v>
      </c>
      <c r="D926" s="16"/>
      <c r="E926" s="16">
        <v>45996</v>
      </c>
      <c r="F926" s="14" t="s">
        <v>5068</v>
      </c>
      <c r="G926" s="14"/>
      <c r="H926" s="14" t="s">
        <v>3844</v>
      </c>
      <c r="I926" s="15">
        <v>191.25</v>
      </c>
      <c r="J926" s="77">
        <v>3</v>
      </c>
      <c r="K926" s="92"/>
    </row>
    <row r="927" spans="1:11" ht="30" x14ac:dyDescent="0.25">
      <c r="A927" s="14" t="s">
        <v>2994</v>
      </c>
      <c r="B927" s="14" t="s">
        <v>5069</v>
      </c>
      <c r="C927" s="14" t="s">
        <v>5070</v>
      </c>
      <c r="D927" s="16"/>
      <c r="E927" s="16">
        <v>46055</v>
      </c>
      <c r="F927" s="14" t="s">
        <v>5071</v>
      </c>
      <c r="G927" s="14"/>
      <c r="H927" s="14" t="s">
        <v>4023</v>
      </c>
      <c r="I927" s="15">
        <v>55.12</v>
      </c>
      <c r="J927" s="77">
        <v>3</v>
      </c>
      <c r="K927" s="92"/>
    </row>
    <row r="928" spans="1:11" ht="30" x14ac:dyDescent="0.25">
      <c r="A928" s="14" t="s">
        <v>2994</v>
      </c>
      <c r="B928" s="14" t="s">
        <v>5072</v>
      </c>
      <c r="C928" s="14" t="s">
        <v>5073</v>
      </c>
      <c r="D928" s="16"/>
      <c r="E928" s="16">
        <v>45978</v>
      </c>
      <c r="F928" s="14" t="s">
        <v>5068</v>
      </c>
      <c r="G928" s="14"/>
      <c r="H928" s="14" t="s">
        <v>4023</v>
      </c>
      <c r="I928" s="15">
        <v>191.25</v>
      </c>
      <c r="J928" s="77">
        <v>3</v>
      </c>
      <c r="K928" s="92"/>
    </row>
    <row r="929" spans="1:11" ht="30" x14ac:dyDescent="0.25">
      <c r="A929" s="14" t="s">
        <v>2994</v>
      </c>
      <c r="B929" s="14" t="s">
        <v>5074</v>
      </c>
      <c r="C929" s="14" t="s">
        <v>5075</v>
      </c>
      <c r="D929" s="16"/>
      <c r="E929" s="16">
        <v>46090</v>
      </c>
      <c r="F929" s="14" t="s">
        <v>5061</v>
      </c>
      <c r="G929" s="14"/>
      <c r="H929" s="14" t="s">
        <v>5076</v>
      </c>
      <c r="I929" s="15">
        <v>191.25</v>
      </c>
      <c r="J929" s="77">
        <v>3</v>
      </c>
      <c r="K929" s="92"/>
    </row>
    <row r="930" spans="1:11" ht="30" x14ac:dyDescent="0.25">
      <c r="A930" s="14" t="s">
        <v>2994</v>
      </c>
      <c r="B930" s="14" t="s">
        <v>5077</v>
      </c>
      <c r="C930" s="14" t="s">
        <v>5078</v>
      </c>
      <c r="D930" s="16"/>
      <c r="E930" s="16">
        <v>45978</v>
      </c>
      <c r="F930" s="14" t="s">
        <v>5061</v>
      </c>
      <c r="G930" s="14"/>
      <c r="H930" s="14" t="s">
        <v>3850</v>
      </c>
      <c r="I930" s="15">
        <v>191.25</v>
      </c>
      <c r="J930" s="77">
        <v>3</v>
      </c>
      <c r="K930" s="92"/>
    </row>
    <row r="931" spans="1:11" ht="30" x14ac:dyDescent="0.25">
      <c r="A931" s="14" t="s">
        <v>2994</v>
      </c>
      <c r="B931" s="14" t="s">
        <v>5079</v>
      </c>
      <c r="C931" s="14" t="s">
        <v>5080</v>
      </c>
      <c r="D931" s="16"/>
      <c r="E931" s="16">
        <v>45996</v>
      </c>
      <c r="F931" s="14" t="s">
        <v>5061</v>
      </c>
      <c r="G931" s="14"/>
      <c r="H931" s="14" t="s">
        <v>5081</v>
      </c>
      <c r="I931" s="15">
        <v>191.25</v>
      </c>
      <c r="J931" s="77">
        <v>3</v>
      </c>
      <c r="K931" s="92"/>
    </row>
    <row r="932" spans="1:11" ht="30" x14ac:dyDescent="0.25">
      <c r="A932" s="14" t="s">
        <v>2994</v>
      </c>
      <c r="B932" s="14" t="s">
        <v>5082</v>
      </c>
      <c r="C932" s="14" t="s">
        <v>5083</v>
      </c>
      <c r="D932" s="16"/>
      <c r="E932" s="16">
        <v>46099</v>
      </c>
      <c r="F932" s="14" t="s">
        <v>5061</v>
      </c>
      <c r="G932" s="14"/>
      <c r="H932" s="14" t="s">
        <v>5084</v>
      </c>
      <c r="I932" s="15">
        <v>191.25</v>
      </c>
      <c r="J932" s="77">
        <v>3</v>
      </c>
      <c r="K932" s="92"/>
    </row>
    <row r="933" spans="1:11" ht="30" x14ac:dyDescent="0.25">
      <c r="A933" s="14" t="s">
        <v>2994</v>
      </c>
      <c r="B933" s="14" t="s">
        <v>5085</v>
      </c>
      <c r="C933" s="14" t="s">
        <v>5086</v>
      </c>
      <c r="D933" s="16"/>
      <c r="E933" s="16">
        <v>45978</v>
      </c>
      <c r="F933" s="14" t="s">
        <v>5061</v>
      </c>
      <c r="G933" s="14"/>
      <c r="H933" s="14" t="s">
        <v>5087</v>
      </c>
      <c r="I933" s="15">
        <v>191.25</v>
      </c>
      <c r="J933" s="77">
        <v>3</v>
      </c>
      <c r="K933" s="92"/>
    </row>
    <row r="934" spans="1:11" ht="30" x14ac:dyDescent="0.25">
      <c r="A934" s="14" t="s">
        <v>2994</v>
      </c>
      <c r="B934" s="14" t="s">
        <v>5088</v>
      </c>
      <c r="C934" s="14" t="s">
        <v>5089</v>
      </c>
      <c r="D934" s="16"/>
      <c r="E934" s="16">
        <v>45978</v>
      </c>
      <c r="F934" s="14" t="s">
        <v>5061</v>
      </c>
      <c r="G934" s="14"/>
      <c r="H934" s="14" t="s">
        <v>3923</v>
      </c>
      <c r="I934" s="15">
        <v>191.25</v>
      </c>
      <c r="J934" s="77">
        <v>3</v>
      </c>
      <c r="K934" s="92"/>
    </row>
    <row r="935" spans="1:11" ht="30" x14ac:dyDescent="0.25">
      <c r="A935" s="14" t="s">
        <v>2994</v>
      </c>
      <c r="B935" s="14" t="s">
        <v>5090</v>
      </c>
      <c r="C935" s="14" t="s">
        <v>5091</v>
      </c>
      <c r="D935" s="16"/>
      <c r="E935" s="16">
        <v>45978</v>
      </c>
      <c r="F935" s="14" t="s">
        <v>5061</v>
      </c>
      <c r="G935" s="14"/>
      <c r="H935" s="14" t="s">
        <v>5092</v>
      </c>
      <c r="I935" s="15">
        <v>191.25</v>
      </c>
      <c r="J935" s="77">
        <v>3</v>
      </c>
      <c r="K935" s="92"/>
    </row>
    <row r="936" spans="1:11" ht="70" x14ac:dyDescent="0.25">
      <c r="A936" s="14" t="s">
        <v>2994</v>
      </c>
      <c r="B936" s="14"/>
      <c r="C936" s="14"/>
      <c r="D936" s="16"/>
      <c r="E936" s="16"/>
      <c r="F936" s="14" t="s">
        <v>5093</v>
      </c>
      <c r="G936" s="14"/>
      <c r="H936" s="14"/>
      <c r="I936" s="15"/>
      <c r="J936" s="77"/>
      <c r="K936" s="92"/>
    </row>
    <row r="937" spans="1:11" ht="40" x14ac:dyDescent="0.25">
      <c r="A937" s="14" t="s">
        <v>2994</v>
      </c>
      <c r="B937" s="14" t="s">
        <v>5094</v>
      </c>
      <c r="C937" s="14" t="s">
        <v>5095</v>
      </c>
      <c r="D937" s="16">
        <v>45953</v>
      </c>
      <c r="E937" s="16"/>
      <c r="F937" s="14" t="s">
        <v>5096</v>
      </c>
      <c r="G937" s="14" t="s">
        <v>5097</v>
      </c>
      <c r="H937" s="14" t="s">
        <v>5098</v>
      </c>
      <c r="I937" s="15">
        <v>1490.7</v>
      </c>
      <c r="J937" s="77">
        <v>2</v>
      </c>
      <c r="K937" s="92"/>
    </row>
    <row r="938" spans="1:11" ht="40" x14ac:dyDescent="0.25">
      <c r="A938" s="14" t="s">
        <v>2994</v>
      </c>
      <c r="B938" s="14" t="s">
        <v>5099</v>
      </c>
      <c r="C938" s="14" t="s">
        <v>5100</v>
      </c>
      <c r="D938" s="16">
        <v>45953</v>
      </c>
      <c r="E938" s="16"/>
      <c r="F938" s="14" t="s">
        <v>5101</v>
      </c>
      <c r="G938" s="14" t="s">
        <v>3831</v>
      </c>
      <c r="H938" s="14" t="s">
        <v>3832</v>
      </c>
      <c r="I938" s="15">
        <v>18</v>
      </c>
      <c r="J938" s="77">
        <v>2</v>
      </c>
      <c r="K938" s="92"/>
    </row>
    <row r="939" spans="1:11" ht="30" x14ac:dyDescent="0.25">
      <c r="A939" s="14" t="s">
        <v>2994</v>
      </c>
      <c r="B939" s="14" t="s">
        <v>5102</v>
      </c>
      <c r="C939" s="14" t="s">
        <v>5103</v>
      </c>
      <c r="D939" s="16">
        <v>45992</v>
      </c>
      <c r="E939" s="16"/>
      <c r="F939" s="14" t="s">
        <v>5104</v>
      </c>
      <c r="G939" s="14" t="s">
        <v>5105</v>
      </c>
      <c r="H939" s="14" t="s">
        <v>5106</v>
      </c>
      <c r="I939" s="15">
        <v>3900</v>
      </c>
      <c r="J939" s="77">
        <v>2</v>
      </c>
      <c r="K939" s="92"/>
    </row>
    <row r="940" spans="1:11" ht="20" x14ac:dyDescent="0.25">
      <c r="A940" s="14" t="s">
        <v>2994</v>
      </c>
      <c r="B940" s="14" t="s">
        <v>5107</v>
      </c>
      <c r="C940" s="14" t="s">
        <v>4181</v>
      </c>
      <c r="D940" s="16">
        <v>45995</v>
      </c>
      <c r="E940" s="16"/>
      <c r="F940" s="14" t="s">
        <v>5108</v>
      </c>
      <c r="G940" s="14" t="s">
        <v>4216</v>
      </c>
      <c r="H940" s="14" t="s">
        <v>4217</v>
      </c>
      <c r="I940" s="15">
        <v>737</v>
      </c>
      <c r="J940" s="77">
        <v>2</v>
      </c>
      <c r="K940" s="92"/>
    </row>
    <row r="941" spans="1:11" ht="20" x14ac:dyDescent="0.25">
      <c r="A941" s="14" t="s">
        <v>2994</v>
      </c>
      <c r="B941" s="14" t="s">
        <v>5109</v>
      </c>
      <c r="C941" s="14" t="s">
        <v>5110</v>
      </c>
      <c r="D941" s="16">
        <v>46055</v>
      </c>
      <c r="E941" s="16"/>
      <c r="F941" s="14" t="s">
        <v>5108</v>
      </c>
      <c r="G941" s="14" t="s">
        <v>5111</v>
      </c>
      <c r="H941" s="14" t="s">
        <v>5112</v>
      </c>
      <c r="I941" s="15">
        <v>602</v>
      </c>
      <c r="J941" s="77">
        <v>2</v>
      </c>
      <c r="K941" s="92"/>
    </row>
    <row r="942" spans="1:11" ht="60" x14ac:dyDescent="0.25">
      <c r="A942" s="14" t="s">
        <v>2994</v>
      </c>
      <c r="B942" s="14"/>
      <c r="C942" s="14"/>
      <c r="D942" s="16"/>
      <c r="E942" s="16"/>
      <c r="F942" s="14" t="s">
        <v>5113</v>
      </c>
      <c r="G942" s="14"/>
      <c r="H942" s="14"/>
      <c r="I942" s="15"/>
      <c r="J942" s="77"/>
      <c r="K942" s="92"/>
    </row>
    <row r="943" spans="1:11" ht="30" x14ac:dyDescent="0.25">
      <c r="A943" s="14" t="s">
        <v>2994</v>
      </c>
      <c r="B943" s="14" t="s">
        <v>5114</v>
      </c>
      <c r="C943" s="14" t="s">
        <v>5115</v>
      </c>
      <c r="D943" s="16">
        <v>45953</v>
      </c>
      <c r="E943" s="16"/>
      <c r="F943" s="14" t="s">
        <v>5116</v>
      </c>
      <c r="G943" s="14" t="s">
        <v>3831</v>
      </c>
      <c r="H943" s="14" t="s">
        <v>3832</v>
      </c>
      <c r="I943" s="15">
        <v>21.6</v>
      </c>
      <c r="J943" s="77">
        <v>2</v>
      </c>
      <c r="K943" s="92"/>
    </row>
    <row r="944" spans="1:11" ht="20" x14ac:dyDescent="0.25">
      <c r="A944" s="14" t="s">
        <v>2994</v>
      </c>
      <c r="B944" s="14" t="s">
        <v>5117</v>
      </c>
      <c r="C944" s="14" t="s">
        <v>5118</v>
      </c>
      <c r="D944" s="16">
        <v>45954</v>
      </c>
      <c r="E944" s="16"/>
      <c r="F944" s="14" t="s">
        <v>5119</v>
      </c>
      <c r="G944" s="14" t="s">
        <v>5120</v>
      </c>
      <c r="H944" s="14" t="s">
        <v>5121</v>
      </c>
      <c r="I944" s="15">
        <v>1650</v>
      </c>
      <c r="J944" s="77">
        <v>2</v>
      </c>
      <c r="K944" s="92"/>
    </row>
    <row r="945" spans="1:11" ht="20" x14ac:dyDescent="0.25">
      <c r="A945" s="14" t="s">
        <v>2994</v>
      </c>
      <c r="B945" s="14" t="s">
        <v>5122</v>
      </c>
      <c r="C945" s="14" t="s">
        <v>5123</v>
      </c>
      <c r="D945" s="16">
        <v>45954</v>
      </c>
      <c r="E945" s="16"/>
      <c r="F945" s="14" t="s">
        <v>5124</v>
      </c>
      <c r="G945" s="14" t="s">
        <v>5125</v>
      </c>
      <c r="H945" s="14" t="s">
        <v>5126</v>
      </c>
      <c r="I945" s="15">
        <v>1984.34</v>
      </c>
      <c r="J945" s="77">
        <v>2</v>
      </c>
      <c r="K945" s="92"/>
    </row>
    <row r="946" spans="1:11" ht="30" x14ac:dyDescent="0.25">
      <c r="A946" s="14" t="s">
        <v>2994</v>
      </c>
      <c r="B946" s="14" t="s">
        <v>5127</v>
      </c>
      <c r="C946" s="14" t="s">
        <v>5128</v>
      </c>
      <c r="D946" s="16">
        <v>45965</v>
      </c>
      <c r="E946" s="16"/>
      <c r="F946" s="14" t="s">
        <v>5129</v>
      </c>
      <c r="G946" s="14" t="s">
        <v>5130</v>
      </c>
      <c r="H946" s="14" t="s">
        <v>5131</v>
      </c>
      <c r="I946" s="15">
        <v>1700</v>
      </c>
      <c r="J946" s="77">
        <v>2</v>
      </c>
      <c r="K946" s="92"/>
    </row>
    <row r="947" spans="1:11" ht="30" x14ac:dyDescent="0.25">
      <c r="A947" s="14" t="s">
        <v>2994</v>
      </c>
      <c r="B947" s="14" t="s">
        <v>5132</v>
      </c>
      <c r="C947" s="14" t="s">
        <v>5133</v>
      </c>
      <c r="D947" s="16"/>
      <c r="E947" s="16">
        <v>46055</v>
      </c>
      <c r="F947" s="14" t="s">
        <v>5134</v>
      </c>
      <c r="G947" s="14"/>
      <c r="H947" s="14" t="s">
        <v>4023</v>
      </c>
      <c r="I947" s="15">
        <v>34.21</v>
      </c>
      <c r="J947" s="77">
        <v>2</v>
      </c>
      <c r="K947" s="92"/>
    </row>
    <row r="948" spans="1:11" ht="30" x14ac:dyDescent="0.25">
      <c r="A948" s="14" t="s">
        <v>2994</v>
      </c>
      <c r="B948" s="14" t="s">
        <v>5135</v>
      </c>
      <c r="C948" s="14" t="s">
        <v>5136</v>
      </c>
      <c r="D948" s="16"/>
      <c r="E948" s="16">
        <v>46055</v>
      </c>
      <c r="F948" s="14" t="s">
        <v>5137</v>
      </c>
      <c r="G948" s="14"/>
      <c r="H948" s="14" t="s">
        <v>4023</v>
      </c>
      <c r="I948" s="15">
        <v>18.559999999999999</v>
      </c>
      <c r="J948" s="77">
        <v>2</v>
      </c>
      <c r="K948" s="92"/>
    </row>
    <row r="949" spans="1:11" ht="30" x14ac:dyDescent="0.25">
      <c r="A949" s="14" t="s">
        <v>2994</v>
      </c>
      <c r="B949" s="14" t="s">
        <v>5138</v>
      </c>
      <c r="C949" s="14" t="s">
        <v>5139</v>
      </c>
      <c r="D949" s="16"/>
      <c r="E949" s="16">
        <v>46055</v>
      </c>
      <c r="F949" s="14" t="s">
        <v>5140</v>
      </c>
      <c r="G949" s="14"/>
      <c r="H949" s="14" t="s">
        <v>4980</v>
      </c>
      <c r="I949" s="15">
        <v>260.06</v>
      </c>
      <c r="J949" s="77">
        <v>2</v>
      </c>
      <c r="K949" s="92"/>
    </row>
    <row r="950" spans="1:11" ht="20" x14ac:dyDescent="0.25">
      <c r="A950" s="14" t="s">
        <v>2994</v>
      </c>
      <c r="B950" s="14" t="s">
        <v>5141</v>
      </c>
      <c r="C950" s="14" t="s">
        <v>5142</v>
      </c>
      <c r="D950" s="16">
        <v>45996</v>
      </c>
      <c r="E950" s="16"/>
      <c r="F950" s="14" t="s">
        <v>5143</v>
      </c>
      <c r="G950" s="14" t="s">
        <v>4212</v>
      </c>
      <c r="H950" s="14" t="s">
        <v>4213</v>
      </c>
      <c r="I950" s="15">
        <v>290</v>
      </c>
      <c r="J950" s="77">
        <v>2</v>
      </c>
      <c r="K950" s="92"/>
    </row>
    <row r="951" spans="1:11" ht="20" x14ac:dyDescent="0.25">
      <c r="A951" s="14" t="s">
        <v>2994</v>
      </c>
      <c r="B951" s="14" t="s">
        <v>5144</v>
      </c>
      <c r="C951" s="14" t="s">
        <v>5145</v>
      </c>
      <c r="D951" s="16">
        <v>46021</v>
      </c>
      <c r="E951" s="16"/>
      <c r="F951" s="14" t="s">
        <v>5146</v>
      </c>
      <c r="G951" s="14" t="s">
        <v>4987</v>
      </c>
      <c r="H951" s="14" t="s">
        <v>4988</v>
      </c>
      <c r="I951" s="15">
        <v>373.7</v>
      </c>
      <c r="J951" s="77">
        <v>2</v>
      </c>
      <c r="K951" s="92"/>
    </row>
    <row r="952" spans="1:11" ht="12.5" x14ac:dyDescent="0.25">
      <c r="A952" s="14" t="s">
        <v>2994</v>
      </c>
      <c r="B952" s="14">
        <v>2519504</v>
      </c>
      <c r="C952" s="14">
        <v>202510</v>
      </c>
      <c r="D952" s="16">
        <v>45967</v>
      </c>
      <c r="E952" s="16"/>
      <c r="F952" s="14" t="s">
        <v>5147</v>
      </c>
      <c r="G952" s="14"/>
      <c r="H952" s="14" t="s">
        <v>4273</v>
      </c>
      <c r="I952" s="15">
        <v>6975.2</v>
      </c>
      <c r="J952" s="77">
        <v>3</v>
      </c>
      <c r="K952" s="92"/>
    </row>
    <row r="953" spans="1:11" ht="12.5" x14ac:dyDescent="0.25">
      <c r="A953" s="14" t="s">
        <v>2994</v>
      </c>
      <c r="B953" s="14">
        <v>2519507</v>
      </c>
      <c r="C953" s="14">
        <v>202510</v>
      </c>
      <c r="D953" s="16">
        <v>45967</v>
      </c>
      <c r="E953" s="16"/>
      <c r="F953" s="14" t="s">
        <v>5148</v>
      </c>
      <c r="G953" s="14"/>
      <c r="H953" s="14" t="s">
        <v>4364</v>
      </c>
      <c r="I953" s="15">
        <v>4517.8999999999996</v>
      </c>
      <c r="J953" s="77">
        <v>4</v>
      </c>
      <c r="K953" s="92"/>
    </row>
    <row r="954" spans="1:11" ht="12.5" x14ac:dyDescent="0.25">
      <c r="A954" s="14" t="s">
        <v>2994</v>
      </c>
      <c r="B954" s="14">
        <v>2519499</v>
      </c>
      <c r="C954" s="14">
        <v>1001955130</v>
      </c>
      <c r="D954" s="16">
        <v>45967</v>
      </c>
      <c r="E954" s="16"/>
      <c r="F954" s="14" t="s">
        <v>5149</v>
      </c>
      <c r="G954" s="14" t="s">
        <v>4283</v>
      </c>
      <c r="H954" s="14" t="s">
        <v>4284</v>
      </c>
      <c r="I954" s="15">
        <v>1878.53</v>
      </c>
      <c r="J954" s="77">
        <v>4</v>
      </c>
      <c r="K954" s="92"/>
    </row>
    <row r="955" spans="1:11" ht="12.5" x14ac:dyDescent="0.25">
      <c r="A955" s="14" t="s">
        <v>2994</v>
      </c>
      <c r="B955" s="14">
        <v>2519499</v>
      </c>
      <c r="C955" s="14">
        <v>1001955130</v>
      </c>
      <c r="D955" s="16">
        <v>45967</v>
      </c>
      <c r="E955" s="16"/>
      <c r="F955" s="14" t="s">
        <v>5150</v>
      </c>
      <c r="G955" s="14" t="s">
        <v>4283</v>
      </c>
      <c r="H955" s="14" t="s">
        <v>4284</v>
      </c>
      <c r="I955" s="15">
        <v>2881.6</v>
      </c>
      <c r="J955" s="77">
        <v>3</v>
      </c>
      <c r="K955" s="92"/>
    </row>
    <row r="956" spans="1:11" ht="20" x14ac:dyDescent="0.25">
      <c r="A956" s="14" t="s">
        <v>2994</v>
      </c>
      <c r="B956" s="14">
        <v>2519498</v>
      </c>
      <c r="C956" s="14">
        <v>1100102025</v>
      </c>
      <c r="D956" s="16">
        <v>45967</v>
      </c>
      <c r="E956" s="16"/>
      <c r="F956" s="14" t="s">
        <v>5151</v>
      </c>
      <c r="G956" s="14"/>
      <c r="H956" s="14" t="s">
        <v>3787</v>
      </c>
      <c r="I956" s="15">
        <v>806.44</v>
      </c>
      <c r="J956" s="77">
        <v>4</v>
      </c>
      <c r="K956" s="92"/>
    </row>
    <row r="957" spans="1:11" ht="20" x14ac:dyDescent="0.25">
      <c r="A957" s="14" t="s">
        <v>2994</v>
      </c>
      <c r="B957" s="14">
        <v>2519498</v>
      </c>
      <c r="C957" s="14">
        <v>1100102025</v>
      </c>
      <c r="D957" s="16">
        <v>45967</v>
      </c>
      <c r="E957" s="16"/>
      <c r="F957" s="14" t="s">
        <v>5152</v>
      </c>
      <c r="G957" s="14"/>
      <c r="H957" s="14" t="s">
        <v>3787</v>
      </c>
      <c r="I957" s="15">
        <v>1244.69</v>
      </c>
      <c r="J957" s="77">
        <v>3</v>
      </c>
      <c r="K957" s="92"/>
    </row>
    <row r="958" spans="1:11" ht="20" x14ac:dyDescent="0.25">
      <c r="A958" s="14" t="s">
        <v>2994</v>
      </c>
      <c r="B958" s="14">
        <v>2519500</v>
      </c>
      <c r="C958" s="14">
        <v>3081157100</v>
      </c>
      <c r="D958" s="16">
        <v>45967</v>
      </c>
      <c r="E958" s="16"/>
      <c r="F958" s="14" t="s">
        <v>5153</v>
      </c>
      <c r="G958" s="14" t="s">
        <v>4280</v>
      </c>
      <c r="H958" s="14" t="s">
        <v>4281</v>
      </c>
      <c r="I958" s="15">
        <v>994.5</v>
      </c>
      <c r="J958" s="77">
        <v>3</v>
      </c>
      <c r="K958" s="92"/>
    </row>
    <row r="959" spans="1:11" ht="20" x14ac:dyDescent="0.25">
      <c r="A959" s="14" t="s">
        <v>2994</v>
      </c>
      <c r="B959" s="14">
        <v>2519500</v>
      </c>
      <c r="C959" s="14">
        <v>3081157100</v>
      </c>
      <c r="D959" s="16">
        <v>45967</v>
      </c>
      <c r="E959" s="16"/>
      <c r="F959" s="14" t="s">
        <v>5154</v>
      </c>
      <c r="G959" s="14" t="s">
        <v>4280</v>
      </c>
      <c r="H959" s="14" t="s">
        <v>4281</v>
      </c>
      <c r="I959" s="15">
        <v>562.5</v>
      </c>
      <c r="J959" s="77">
        <v>4</v>
      </c>
      <c r="K959" s="92"/>
    </row>
    <row r="960" spans="1:11" ht="12.5" x14ac:dyDescent="0.25">
      <c r="A960" s="14" t="s">
        <v>2994</v>
      </c>
      <c r="B960" s="14">
        <v>2519501</v>
      </c>
      <c r="C960" s="14">
        <v>3081157100</v>
      </c>
      <c r="D960" s="16">
        <v>45967</v>
      </c>
      <c r="E960" s="16"/>
      <c r="F960" s="14" t="s">
        <v>5153</v>
      </c>
      <c r="G960" s="14" t="s">
        <v>4278</v>
      </c>
      <c r="H960" s="14" t="s">
        <v>4279</v>
      </c>
      <c r="I960" s="15">
        <v>165.76</v>
      </c>
      <c r="J960" s="77">
        <v>3</v>
      </c>
      <c r="K960" s="92"/>
    </row>
    <row r="961" spans="1:11" ht="12.5" x14ac:dyDescent="0.25">
      <c r="A961" s="14" t="s">
        <v>2994</v>
      </c>
      <c r="B961" s="14">
        <v>2519502</v>
      </c>
      <c r="C961" s="14">
        <v>3081157100</v>
      </c>
      <c r="D961" s="16">
        <v>45967</v>
      </c>
      <c r="E961" s="16"/>
      <c r="F961" s="14" t="s">
        <v>5154</v>
      </c>
      <c r="G961" s="14" t="s">
        <v>4275</v>
      </c>
      <c r="H961" s="14" t="s">
        <v>4276</v>
      </c>
      <c r="I961" s="15">
        <v>67.5</v>
      </c>
      <c r="J961" s="77">
        <v>4</v>
      </c>
      <c r="K961" s="92"/>
    </row>
    <row r="962" spans="1:11" ht="12.5" x14ac:dyDescent="0.25">
      <c r="A962" s="14" t="s">
        <v>2994</v>
      </c>
      <c r="B962" s="14" t="s">
        <v>5155</v>
      </c>
      <c r="C962" s="14">
        <v>9</v>
      </c>
      <c r="D962" s="16">
        <v>45961</v>
      </c>
      <c r="E962" s="16"/>
      <c r="F962" s="14" t="s">
        <v>4380</v>
      </c>
      <c r="G962" s="14" t="s">
        <v>4381</v>
      </c>
      <c r="H962" s="14" t="s">
        <v>4382</v>
      </c>
      <c r="I962" s="15">
        <v>3.65</v>
      </c>
      <c r="J962" s="77">
        <v>4</v>
      </c>
      <c r="K962" s="92"/>
    </row>
    <row r="963" spans="1:11" ht="12.5" x14ac:dyDescent="0.25">
      <c r="A963" s="14" t="s">
        <v>2994</v>
      </c>
      <c r="B963" s="14" t="s">
        <v>5156</v>
      </c>
      <c r="C963" s="14">
        <v>9</v>
      </c>
      <c r="D963" s="16">
        <v>45961</v>
      </c>
      <c r="E963" s="16"/>
      <c r="F963" s="14" t="s">
        <v>4380</v>
      </c>
      <c r="G963" s="14" t="s">
        <v>4381</v>
      </c>
      <c r="H963" s="14" t="s">
        <v>4382</v>
      </c>
      <c r="I963" s="15">
        <v>22</v>
      </c>
      <c r="J963" s="77">
        <v>4</v>
      </c>
      <c r="K963" s="92"/>
    </row>
    <row r="964" spans="1:11" ht="12.5" x14ac:dyDescent="0.25">
      <c r="A964" s="14" t="s">
        <v>2994</v>
      </c>
      <c r="B964" s="14" t="s">
        <v>5157</v>
      </c>
      <c r="C964" s="14" t="s">
        <v>5158</v>
      </c>
      <c r="D964" s="16">
        <v>45943</v>
      </c>
      <c r="E964" s="16"/>
      <c r="F964" s="14" t="s">
        <v>5159</v>
      </c>
      <c r="G964" s="14" t="s">
        <v>4129</v>
      </c>
      <c r="H964" s="14" t="s">
        <v>4130</v>
      </c>
      <c r="I964" s="15">
        <v>529.03</v>
      </c>
      <c r="J964" s="77">
        <v>4</v>
      </c>
      <c r="K964" s="92"/>
    </row>
    <row r="965" spans="1:11" ht="20" x14ac:dyDescent="0.25">
      <c r="A965" s="14" t="s">
        <v>2994</v>
      </c>
      <c r="B965" s="14" t="s">
        <v>5160</v>
      </c>
      <c r="C965" s="14" t="s">
        <v>5161</v>
      </c>
      <c r="D965" s="16">
        <v>45943</v>
      </c>
      <c r="E965" s="16"/>
      <c r="F965" s="14" t="s">
        <v>5162</v>
      </c>
      <c r="G965" s="14" t="s">
        <v>4129</v>
      </c>
      <c r="H965" s="14" t="s">
        <v>4130</v>
      </c>
      <c r="I965" s="15">
        <v>206.81</v>
      </c>
      <c r="J965" s="77">
        <v>4</v>
      </c>
      <c r="K965" s="92"/>
    </row>
    <row r="966" spans="1:11" ht="12.5" x14ac:dyDescent="0.25">
      <c r="A966" s="14" t="s">
        <v>2994</v>
      </c>
      <c r="B966" s="14" t="s">
        <v>5163</v>
      </c>
      <c r="C966" s="14" t="s">
        <v>5164</v>
      </c>
      <c r="D966" s="16">
        <v>46006</v>
      </c>
      <c r="E966" s="16"/>
      <c r="F966" s="14" t="s">
        <v>5165</v>
      </c>
      <c r="G966" s="14" t="s">
        <v>4129</v>
      </c>
      <c r="H966" s="14" t="s">
        <v>4130</v>
      </c>
      <c r="I966" s="15">
        <v>50.95</v>
      </c>
      <c r="J966" s="77">
        <v>4</v>
      </c>
      <c r="K966" s="92"/>
    </row>
    <row r="967" spans="1:11" ht="12.5" x14ac:dyDescent="0.25">
      <c r="A967" s="14" t="s">
        <v>2994</v>
      </c>
      <c r="B967" s="14" t="s">
        <v>5166</v>
      </c>
      <c r="C967" s="14" t="s">
        <v>5167</v>
      </c>
      <c r="D967" s="16">
        <v>45978</v>
      </c>
      <c r="E967" s="16"/>
      <c r="F967" s="14" t="s">
        <v>5168</v>
      </c>
      <c r="G967" s="14" t="s">
        <v>4295</v>
      </c>
      <c r="H967" s="14" t="s">
        <v>4296</v>
      </c>
      <c r="I967" s="15">
        <v>1268.3900000000001</v>
      </c>
      <c r="J967" s="77">
        <v>3</v>
      </c>
      <c r="K967" s="92"/>
    </row>
    <row r="968" spans="1:11" ht="12.5" x14ac:dyDescent="0.25">
      <c r="A968" s="14" t="s">
        <v>2994</v>
      </c>
      <c r="B968" s="14" t="s">
        <v>5169</v>
      </c>
      <c r="C968" s="14" t="s">
        <v>5170</v>
      </c>
      <c r="D968" s="16">
        <v>45978</v>
      </c>
      <c r="E968" s="16"/>
      <c r="F968" s="14" t="s">
        <v>5168</v>
      </c>
      <c r="G968" s="14" t="s">
        <v>4295</v>
      </c>
      <c r="H968" s="14" t="s">
        <v>4296</v>
      </c>
      <c r="I968" s="15">
        <v>311.45</v>
      </c>
      <c r="J968" s="77">
        <v>3</v>
      </c>
      <c r="K968" s="92"/>
    </row>
    <row r="969" spans="1:11" ht="20" x14ac:dyDescent="0.25">
      <c r="A969" s="14" t="s">
        <v>2994</v>
      </c>
      <c r="B969" s="14" t="s">
        <v>5171</v>
      </c>
      <c r="C969" s="14">
        <v>8378903677</v>
      </c>
      <c r="D969" s="16">
        <v>45995</v>
      </c>
      <c r="E969" s="16"/>
      <c r="F969" s="14" t="s">
        <v>5172</v>
      </c>
      <c r="G969" s="14" t="s">
        <v>4302</v>
      </c>
      <c r="H969" s="14" t="s">
        <v>3143</v>
      </c>
      <c r="I969" s="15">
        <v>34.049999999999997</v>
      </c>
      <c r="J969" s="77">
        <v>4</v>
      </c>
      <c r="K969" s="92"/>
    </row>
    <row r="970" spans="1:11" ht="20" x14ac:dyDescent="0.25">
      <c r="A970" s="14" t="s">
        <v>2994</v>
      </c>
      <c r="B970" s="14" t="s">
        <v>5173</v>
      </c>
      <c r="C970" s="14" t="s">
        <v>5174</v>
      </c>
      <c r="D970" s="16">
        <v>46000</v>
      </c>
      <c r="E970" s="16"/>
      <c r="F970" s="14" t="s">
        <v>5175</v>
      </c>
      <c r="G970" s="14" t="s">
        <v>4302</v>
      </c>
      <c r="H970" s="14" t="s">
        <v>3143</v>
      </c>
      <c r="I970" s="15">
        <v>47.88</v>
      </c>
      <c r="J970" s="77">
        <v>4</v>
      </c>
      <c r="K970" s="92"/>
    </row>
    <row r="971" spans="1:11" ht="20" x14ac:dyDescent="0.25">
      <c r="A971" s="14" t="s">
        <v>2994</v>
      </c>
      <c r="B971" s="14" t="s">
        <v>5176</v>
      </c>
      <c r="C971" s="14" t="s">
        <v>5177</v>
      </c>
      <c r="D971" s="16">
        <v>46000</v>
      </c>
      <c r="E971" s="16"/>
      <c r="F971" s="14" t="s">
        <v>5178</v>
      </c>
      <c r="G971" s="14" t="s">
        <v>4302</v>
      </c>
      <c r="H971" s="14" t="s">
        <v>3143</v>
      </c>
      <c r="I971" s="15">
        <v>29.05</v>
      </c>
      <c r="J971" s="77">
        <v>4</v>
      </c>
      <c r="K971" s="92"/>
    </row>
    <row r="972" spans="1:11" ht="20" x14ac:dyDescent="0.25">
      <c r="A972" s="14" t="s">
        <v>2994</v>
      </c>
      <c r="B972" s="14" t="s">
        <v>5179</v>
      </c>
      <c r="C972" s="14" t="s">
        <v>5180</v>
      </c>
      <c r="D972" s="16">
        <v>46007</v>
      </c>
      <c r="E972" s="16"/>
      <c r="F972" s="14" t="s">
        <v>5181</v>
      </c>
      <c r="G972" s="14" t="s">
        <v>4134</v>
      </c>
      <c r="H972" s="14" t="s">
        <v>3174</v>
      </c>
      <c r="I972" s="15">
        <v>65.06</v>
      </c>
      <c r="J972" s="77">
        <v>4</v>
      </c>
      <c r="K972" s="92"/>
    </row>
    <row r="973" spans="1:11" ht="12.5" x14ac:dyDescent="0.25">
      <c r="A973" s="14" t="s">
        <v>2994</v>
      </c>
      <c r="B973" s="14" t="s">
        <v>5182</v>
      </c>
      <c r="C973" s="14" t="s">
        <v>5183</v>
      </c>
      <c r="D973" s="16">
        <v>45979</v>
      </c>
      <c r="E973" s="16"/>
      <c r="F973" s="14" t="s">
        <v>5184</v>
      </c>
      <c r="G973" s="14"/>
      <c r="H973" s="14" t="s">
        <v>4314</v>
      </c>
      <c r="I973" s="15">
        <v>19.670000000000002</v>
      </c>
      <c r="J973" s="77">
        <v>4</v>
      </c>
      <c r="K973" s="92"/>
    </row>
    <row r="974" spans="1:11" ht="12.5" x14ac:dyDescent="0.25">
      <c r="A974" s="14" t="s">
        <v>2994</v>
      </c>
      <c r="B974" s="14" t="s">
        <v>5185</v>
      </c>
      <c r="C974" s="14" t="s">
        <v>5186</v>
      </c>
      <c r="D974" s="16">
        <v>46014</v>
      </c>
      <c r="E974" s="16"/>
      <c r="F974" s="14" t="s">
        <v>5187</v>
      </c>
      <c r="G974" s="14" t="s">
        <v>4138</v>
      </c>
      <c r="H974" s="14" t="s">
        <v>4139</v>
      </c>
      <c r="I974" s="15">
        <v>1100</v>
      </c>
      <c r="J974" s="77">
        <v>4</v>
      </c>
      <c r="K974" s="92"/>
    </row>
    <row r="975" spans="1:11" ht="20" x14ac:dyDescent="0.25">
      <c r="A975" s="14" t="s">
        <v>2994</v>
      </c>
      <c r="B975" s="14" t="s">
        <v>5188</v>
      </c>
      <c r="C975" s="14" t="s">
        <v>5189</v>
      </c>
      <c r="D975" s="16">
        <v>46014</v>
      </c>
      <c r="E975" s="16"/>
      <c r="F975" s="14" t="s">
        <v>5190</v>
      </c>
      <c r="G975" s="14" t="s">
        <v>4138</v>
      </c>
      <c r="H975" s="14" t="s">
        <v>4139</v>
      </c>
      <c r="I975" s="15">
        <v>1650</v>
      </c>
      <c r="J975" s="77">
        <v>3</v>
      </c>
      <c r="K975" s="92"/>
    </row>
    <row r="976" spans="1:11" ht="20" x14ac:dyDescent="0.25">
      <c r="A976" s="14" t="s">
        <v>2994</v>
      </c>
      <c r="B976" s="14" t="s">
        <v>5191</v>
      </c>
      <c r="C976" s="14" t="s">
        <v>5192</v>
      </c>
      <c r="D976" s="16">
        <v>45965</v>
      </c>
      <c r="E976" s="16"/>
      <c r="F976" s="14" t="s">
        <v>5193</v>
      </c>
      <c r="G976" s="14" t="s">
        <v>5194</v>
      </c>
      <c r="H976" s="14" t="s">
        <v>5195</v>
      </c>
      <c r="I976" s="15">
        <v>25.14</v>
      </c>
      <c r="J976" s="77">
        <v>3</v>
      </c>
      <c r="K976" s="92"/>
    </row>
    <row r="977" spans="1:11" ht="20" x14ac:dyDescent="0.25">
      <c r="A977" s="14" t="s">
        <v>2994</v>
      </c>
      <c r="B977" s="14" t="s">
        <v>5196</v>
      </c>
      <c r="C977" s="14" t="s">
        <v>5197</v>
      </c>
      <c r="D977" s="16">
        <v>45965</v>
      </c>
      <c r="E977" s="16"/>
      <c r="F977" s="14" t="s">
        <v>5198</v>
      </c>
      <c r="G977" s="14" t="s">
        <v>5199</v>
      </c>
      <c r="H977" s="14" t="s">
        <v>5200</v>
      </c>
      <c r="I977" s="15">
        <v>78.84</v>
      </c>
      <c r="J977" s="77">
        <v>3</v>
      </c>
      <c r="K977" s="92"/>
    </row>
    <row r="978" spans="1:11" ht="12.5" x14ac:dyDescent="0.25">
      <c r="A978" s="14" t="s">
        <v>2994</v>
      </c>
      <c r="B978" s="14" t="s">
        <v>5201</v>
      </c>
      <c r="C978" s="14" t="s">
        <v>5202</v>
      </c>
      <c r="D978" s="16">
        <v>45965</v>
      </c>
      <c r="E978" s="16"/>
      <c r="F978" s="14" t="s">
        <v>5203</v>
      </c>
      <c r="G978" s="14" t="s">
        <v>5204</v>
      </c>
      <c r="H978" s="14" t="s">
        <v>5205</v>
      </c>
      <c r="I978" s="15">
        <v>34.07</v>
      </c>
      <c r="J978" s="77">
        <v>3</v>
      </c>
      <c r="K978" s="92"/>
    </row>
    <row r="979" spans="1:11" ht="20" x14ac:dyDescent="0.25">
      <c r="A979" s="14" t="s">
        <v>2994</v>
      </c>
      <c r="B979" s="14" t="s">
        <v>5206</v>
      </c>
      <c r="C979" s="14" t="s">
        <v>5207</v>
      </c>
      <c r="D979" s="16"/>
      <c r="E979" s="16">
        <v>45978</v>
      </c>
      <c r="F979" s="14" t="s">
        <v>5208</v>
      </c>
      <c r="G979" s="14"/>
      <c r="H979" s="14" t="s">
        <v>5209</v>
      </c>
      <c r="I979" s="15">
        <v>320</v>
      </c>
      <c r="J979" s="77">
        <v>3</v>
      </c>
      <c r="K979" s="92"/>
    </row>
    <row r="980" spans="1:11" ht="20" x14ac:dyDescent="0.25">
      <c r="A980" s="14" t="s">
        <v>2994</v>
      </c>
      <c r="B980" s="14" t="s">
        <v>5210</v>
      </c>
      <c r="C980" s="14" t="s">
        <v>5211</v>
      </c>
      <c r="D980" s="16"/>
      <c r="E980" s="16">
        <v>45978</v>
      </c>
      <c r="F980" s="14" t="s">
        <v>5212</v>
      </c>
      <c r="G980" s="14"/>
      <c r="H980" s="14" t="s">
        <v>3926</v>
      </c>
      <c r="I980" s="15">
        <v>243.87</v>
      </c>
      <c r="J980" s="77">
        <v>3</v>
      </c>
      <c r="K980" s="92"/>
    </row>
    <row r="981" spans="1:11" ht="30" x14ac:dyDescent="0.25">
      <c r="A981" s="14" t="s">
        <v>2994</v>
      </c>
      <c r="B981" s="14" t="s">
        <v>5213</v>
      </c>
      <c r="C981" s="14" t="s">
        <v>5214</v>
      </c>
      <c r="D981" s="16"/>
      <c r="E981" s="16">
        <v>45967</v>
      </c>
      <c r="F981" s="14" t="s">
        <v>5215</v>
      </c>
      <c r="G981" s="14"/>
      <c r="H981" s="14" t="s">
        <v>4009</v>
      </c>
      <c r="I981" s="15">
        <v>185</v>
      </c>
      <c r="J981" s="77">
        <v>3</v>
      </c>
      <c r="K981" s="92"/>
    </row>
    <row r="982" spans="1:11" ht="20" x14ac:dyDescent="0.25">
      <c r="A982" s="14" t="s">
        <v>3846</v>
      </c>
      <c r="B982" s="14" t="s">
        <v>5216</v>
      </c>
      <c r="C982" s="14" t="s">
        <v>5217</v>
      </c>
      <c r="D982" s="16"/>
      <c r="E982" s="16">
        <v>46021</v>
      </c>
      <c r="F982" s="14" t="s">
        <v>5218</v>
      </c>
      <c r="G982" s="14"/>
      <c r="H982" s="14" t="s">
        <v>3850</v>
      </c>
      <c r="I982" s="15">
        <v>137.63</v>
      </c>
      <c r="J982" s="77">
        <v>5</v>
      </c>
      <c r="K982" s="92"/>
    </row>
    <row r="983" spans="1:11" ht="60" x14ac:dyDescent="0.25">
      <c r="A983" s="14" t="s">
        <v>2994</v>
      </c>
      <c r="B983" s="14"/>
      <c r="C983" s="14"/>
      <c r="D983" s="16"/>
      <c r="E983" s="16"/>
      <c r="F983" s="14" t="s">
        <v>5219</v>
      </c>
      <c r="G983" s="14"/>
      <c r="H983" s="14"/>
      <c r="I983" s="15"/>
      <c r="J983" s="77"/>
      <c r="K983" s="92"/>
    </row>
    <row r="984" spans="1:11" ht="40" x14ac:dyDescent="0.25">
      <c r="A984" s="14" t="s">
        <v>2994</v>
      </c>
      <c r="B984" s="14" t="s">
        <v>5220</v>
      </c>
      <c r="C984" s="14" t="s">
        <v>5221</v>
      </c>
      <c r="D984" s="16">
        <v>45996</v>
      </c>
      <c r="E984" s="16"/>
      <c r="F984" s="14" t="s">
        <v>5222</v>
      </c>
      <c r="G984" s="14" t="s">
        <v>4676</v>
      </c>
      <c r="H984" s="14" t="s">
        <v>4677</v>
      </c>
      <c r="I984" s="15">
        <v>80</v>
      </c>
      <c r="J984" s="77">
        <v>2</v>
      </c>
      <c r="K984" s="92"/>
    </row>
    <row r="985" spans="1:11" ht="40" x14ac:dyDescent="0.25">
      <c r="A985" s="14" t="s">
        <v>2994</v>
      </c>
      <c r="B985" s="14" t="s">
        <v>5223</v>
      </c>
      <c r="C985" s="14" t="s">
        <v>5224</v>
      </c>
      <c r="D985" s="16">
        <v>45978</v>
      </c>
      <c r="E985" s="16"/>
      <c r="F985" s="14" t="s">
        <v>5225</v>
      </c>
      <c r="G985" s="14" t="s">
        <v>5226</v>
      </c>
      <c r="H985" s="14" t="s">
        <v>5227</v>
      </c>
      <c r="I985" s="15">
        <v>410</v>
      </c>
      <c r="J985" s="77">
        <v>2</v>
      </c>
      <c r="K985" s="92"/>
    </row>
    <row r="986" spans="1:11" ht="50" x14ac:dyDescent="0.25">
      <c r="A986" s="14" t="s">
        <v>2994</v>
      </c>
      <c r="B986" s="14" t="s">
        <v>5228</v>
      </c>
      <c r="C986" s="14" t="s">
        <v>5229</v>
      </c>
      <c r="D986" s="16">
        <v>45996</v>
      </c>
      <c r="E986" s="16"/>
      <c r="F986" s="14" t="s">
        <v>5230</v>
      </c>
      <c r="G986" s="14" t="s">
        <v>5231</v>
      </c>
      <c r="H986" s="14" t="s">
        <v>5232</v>
      </c>
      <c r="I986" s="15">
        <v>1476</v>
      </c>
      <c r="J986" s="77">
        <v>2</v>
      </c>
      <c r="K986" s="92"/>
    </row>
    <row r="987" spans="1:11" ht="40" x14ac:dyDescent="0.25">
      <c r="A987" s="14" t="s">
        <v>2994</v>
      </c>
      <c r="B987" s="14" t="s">
        <v>5233</v>
      </c>
      <c r="C987" s="14" t="s">
        <v>5234</v>
      </c>
      <c r="D987" s="16"/>
      <c r="E987" s="16">
        <v>45996</v>
      </c>
      <c r="F987" s="14" t="s">
        <v>5235</v>
      </c>
      <c r="G987" s="14"/>
      <c r="H987" s="14" t="s">
        <v>4005</v>
      </c>
      <c r="I987" s="15">
        <v>94.3</v>
      </c>
      <c r="J987" s="77">
        <v>2</v>
      </c>
      <c r="K987" s="92"/>
    </row>
    <row r="988" spans="1:11" ht="40" x14ac:dyDescent="0.25">
      <c r="A988" s="14" t="s">
        <v>2994</v>
      </c>
      <c r="B988" s="14" t="s">
        <v>5236</v>
      </c>
      <c r="C988" s="14" t="s">
        <v>5237</v>
      </c>
      <c r="D988" s="16"/>
      <c r="E988" s="16">
        <v>45996</v>
      </c>
      <c r="F988" s="14" t="s">
        <v>5238</v>
      </c>
      <c r="G988" s="14"/>
      <c r="H988" s="14" t="s">
        <v>4005</v>
      </c>
      <c r="I988" s="15">
        <v>99.12</v>
      </c>
      <c r="J988" s="77">
        <v>2</v>
      </c>
      <c r="K988" s="92"/>
    </row>
    <row r="989" spans="1:11" ht="40" x14ac:dyDescent="0.25">
      <c r="A989" s="14" t="s">
        <v>2994</v>
      </c>
      <c r="B989" s="14" t="s">
        <v>5239</v>
      </c>
      <c r="C989" s="14" t="s">
        <v>5240</v>
      </c>
      <c r="D989" s="16"/>
      <c r="E989" s="16">
        <v>45978</v>
      </c>
      <c r="F989" s="14" t="s">
        <v>5241</v>
      </c>
      <c r="G989" s="14"/>
      <c r="H989" s="14" t="s">
        <v>4001</v>
      </c>
      <c r="I989" s="15">
        <v>319.2</v>
      </c>
      <c r="J989" s="77">
        <v>2</v>
      </c>
      <c r="K989" s="92"/>
    </row>
    <row r="990" spans="1:11" ht="20" x14ac:dyDescent="0.25">
      <c r="A990" s="14" t="s">
        <v>2994</v>
      </c>
      <c r="B990" s="14" t="s">
        <v>5242</v>
      </c>
      <c r="C990" s="14" t="s">
        <v>5243</v>
      </c>
      <c r="D990" s="16">
        <v>45979</v>
      </c>
      <c r="E990" s="16"/>
      <c r="F990" s="14" t="s">
        <v>5244</v>
      </c>
      <c r="G990" s="14"/>
      <c r="H990" s="14" t="s">
        <v>5245</v>
      </c>
      <c r="I990" s="15">
        <v>18.38</v>
      </c>
      <c r="J990" s="77">
        <v>2</v>
      </c>
      <c r="K990" s="92"/>
    </row>
    <row r="991" spans="1:11" ht="20" x14ac:dyDescent="0.25">
      <c r="A991" s="14" t="s">
        <v>2994</v>
      </c>
      <c r="B991" s="14" t="s">
        <v>5246</v>
      </c>
      <c r="C991" s="14" t="s">
        <v>5243</v>
      </c>
      <c r="D991" s="16">
        <v>45979</v>
      </c>
      <c r="E991" s="16"/>
      <c r="F991" s="14" t="s">
        <v>5244</v>
      </c>
      <c r="G991" s="14"/>
      <c r="H991" s="14" t="s">
        <v>5247</v>
      </c>
      <c r="I991" s="15">
        <v>9.7799999999999994</v>
      </c>
      <c r="J991" s="77">
        <v>2</v>
      </c>
      <c r="K991" s="92"/>
    </row>
    <row r="992" spans="1:11" ht="20" x14ac:dyDescent="0.25">
      <c r="A992" s="14" t="s">
        <v>2994</v>
      </c>
      <c r="B992" s="14" t="s">
        <v>5248</v>
      </c>
      <c r="C992" s="14" t="s">
        <v>5243</v>
      </c>
      <c r="D992" s="16">
        <v>45979</v>
      </c>
      <c r="E992" s="16"/>
      <c r="F992" s="14" t="s">
        <v>5244</v>
      </c>
      <c r="G992" s="14"/>
      <c r="H992" s="14" t="s">
        <v>5249</v>
      </c>
      <c r="I992" s="15">
        <v>18.38</v>
      </c>
      <c r="J992" s="77">
        <v>2</v>
      </c>
      <c r="K992" s="92"/>
    </row>
    <row r="993" spans="1:11" ht="20" x14ac:dyDescent="0.25">
      <c r="A993" s="14" t="s">
        <v>2994</v>
      </c>
      <c r="B993" s="14" t="s">
        <v>5250</v>
      </c>
      <c r="C993" s="14" t="s">
        <v>5243</v>
      </c>
      <c r="D993" s="16">
        <v>45979</v>
      </c>
      <c r="E993" s="16"/>
      <c r="F993" s="14" t="s">
        <v>5244</v>
      </c>
      <c r="G993" s="14"/>
      <c r="H993" s="14" t="s">
        <v>5251</v>
      </c>
      <c r="I993" s="15">
        <v>39.25</v>
      </c>
      <c r="J993" s="77">
        <v>2</v>
      </c>
      <c r="K993" s="92"/>
    </row>
    <row r="994" spans="1:11" ht="20" x14ac:dyDescent="0.25">
      <c r="A994" s="14" t="s">
        <v>2994</v>
      </c>
      <c r="B994" s="14" t="s">
        <v>5252</v>
      </c>
      <c r="C994" s="14" t="s">
        <v>5243</v>
      </c>
      <c r="D994" s="16">
        <v>45979</v>
      </c>
      <c r="E994" s="16"/>
      <c r="F994" s="14" t="s">
        <v>5244</v>
      </c>
      <c r="G994" s="14"/>
      <c r="H994" s="14" t="s">
        <v>5253</v>
      </c>
      <c r="I994" s="15">
        <v>19.100000000000001</v>
      </c>
      <c r="J994" s="77">
        <v>2</v>
      </c>
      <c r="K994" s="92"/>
    </row>
    <row r="995" spans="1:11" ht="20" x14ac:dyDescent="0.25">
      <c r="A995" s="14" t="s">
        <v>2994</v>
      </c>
      <c r="B995" s="14" t="s">
        <v>5254</v>
      </c>
      <c r="C995" s="14" t="s">
        <v>5243</v>
      </c>
      <c r="D995" s="16">
        <v>45979</v>
      </c>
      <c r="E995" s="16"/>
      <c r="F995" s="14" t="s">
        <v>5244</v>
      </c>
      <c r="G995" s="14"/>
      <c r="H995" s="14" t="s">
        <v>5255</v>
      </c>
      <c r="I995" s="15">
        <v>21.8</v>
      </c>
      <c r="J995" s="77">
        <v>2</v>
      </c>
      <c r="K995" s="92"/>
    </row>
    <row r="996" spans="1:11" ht="20" x14ac:dyDescent="0.25">
      <c r="A996" s="14" t="s">
        <v>2994</v>
      </c>
      <c r="B996" s="14" t="s">
        <v>5256</v>
      </c>
      <c r="C996" s="14" t="s">
        <v>5243</v>
      </c>
      <c r="D996" s="16">
        <v>45979</v>
      </c>
      <c r="E996" s="16"/>
      <c r="F996" s="14" t="s">
        <v>5244</v>
      </c>
      <c r="G996" s="14"/>
      <c r="H996" s="14" t="s">
        <v>5257</v>
      </c>
      <c r="I996" s="15">
        <v>9.7799999999999994</v>
      </c>
      <c r="J996" s="77">
        <v>2</v>
      </c>
      <c r="K996" s="92"/>
    </row>
    <row r="997" spans="1:11" ht="20" x14ac:dyDescent="0.25">
      <c r="A997" s="14" t="s">
        <v>2994</v>
      </c>
      <c r="B997" s="14" t="s">
        <v>5258</v>
      </c>
      <c r="C997" s="14" t="s">
        <v>5243</v>
      </c>
      <c r="D997" s="16">
        <v>45979</v>
      </c>
      <c r="E997" s="16"/>
      <c r="F997" s="14" t="s">
        <v>5244</v>
      </c>
      <c r="G997" s="14"/>
      <c r="H997" s="14" t="s">
        <v>5259</v>
      </c>
      <c r="I997" s="15">
        <v>10.54</v>
      </c>
      <c r="J997" s="77">
        <v>2</v>
      </c>
      <c r="K997" s="92"/>
    </row>
    <row r="998" spans="1:11" ht="20" x14ac:dyDescent="0.25">
      <c r="A998" s="14" t="s">
        <v>2994</v>
      </c>
      <c r="B998" s="14" t="s">
        <v>5260</v>
      </c>
      <c r="C998" s="14" t="s">
        <v>5243</v>
      </c>
      <c r="D998" s="16">
        <v>45979</v>
      </c>
      <c r="E998" s="16"/>
      <c r="F998" s="14" t="s">
        <v>5244</v>
      </c>
      <c r="G998" s="14"/>
      <c r="H998" s="14" t="s">
        <v>5261</v>
      </c>
      <c r="I998" s="15">
        <v>10.54</v>
      </c>
      <c r="J998" s="77">
        <v>2</v>
      </c>
      <c r="K998" s="92"/>
    </row>
    <row r="999" spans="1:11" ht="20" x14ac:dyDescent="0.25">
      <c r="A999" s="14" t="s">
        <v>2994</v>
      </c>
      <c r="B999" s="14" t="s">
        <v>5262</v>
      </c>
      <c r="C999" s="14" t="s">
        <v>5243</v>
      </c>
      <c r="D999" s="16">
        <v>45979</v>
      </c>
      <c r="E999" s="16"/>
      <c r="F999" s="14" t="s">
        <v>5244</v>
      </c>
      <c r="G999" s="14"/>
      <c r="H999" s="14" t="s">
        <v>5263</v>
      </c>
      <c r="I999" s="15">
        <v>28.58</v>
      </c>
      <c r="J999" s="77">
        <v>2</v>
      </c>
      <c r="K999" s="92"/>
    </row>
    <row r="1000" spans="1:11" ht="20" x14ac:dyDescent="0.25">
      <c r="A1000" s="14" t="s">
        <v>2994</v>
      </c>
      <c r="B1000" s="14" t="s">
        <v>5264</v>
      </c>
      <c r="C1000" s="14" t="s">
        <v>5243</v>
      </c>
      <c r="D1000" s="16">
        <v>45979</v>
      </c>
      <c r="E1000" s="16"/>
      <c r="F1000" s="14" t="s">
        <v>5244</v>
      </c>
      <c r="G1000" s="14"/>
      <c r="H1000" s="14" t="s">
        <v>5265</v>
      </c>
      <c r="I1000" s="15">
        <v>12.62</v>
      </c>
      <c r="J1000" s="77">
        <v>2</v>
      </c>
      <c r="K1000" s="92"/>
    </row>
    <row r="1001" spans="1:11" ht="20" x14ac:dyDescent="0.25">
      <c r="A1001" s="14" t="s">
        <v>2994</v>
      </c>
      <c r="B1001" s="14" t="s">
        <v>5266</v>
      </c>
      <c r="C1001" s="14" t="s">
        <v>5243</v>
      </c>
      <c r="D1001" s="16">
        <v>45979</v>
      </c>
      <c r="E1001" s="16"/>
      <c r="F1001" s="14" t="s">
        <v>5244</v>
      </c>
      <c r="G1001" s="14"/>
      <c r="H1001" s="14" t="s">
        <v>5267</v>
      </c>
      <c r="I1001" s="15">
        <v>28.53</v>
      </c>
      <c r="J1001" s="77">
        <v>2</v>
      </c>
      <c r="K1001" s="92"/>
    </row>
    <row r="1002" spans="1:11" ht="20" x14ac:dyDescent="0.25">
      <c r="A1002" s="14" t="s">
        <v>2994</v>
      </c>
      <c r="B1002" s="14" t="s">
        <v>5268</v>
      </c>
      <c r="C1002" s="14" t="s">
        <v>5243</v>
      </c>
      <c r="D1002" s="16">
        <v>45979</v>
      </c>
      <c r="E1002" s="16"/>
      <c r="F1002" s="14" t="s">
        <v>5244</v>
      </c>
      <c r="G1002" s="14"/>
      <c r="H1002" s="14" t="s">
        <v>5269</v>
      </c>
      <c r="I1002" s="15">
        <v>13.9</v>
      </c>
      <c r="J1002" s="77">
        <v>2</v>
      </c>
      <c r="K1002" s="92"/>
    </row>
    <row r="1003" spans="1:11" ht="20" x14ac:dyDescent="0.25">
      <c r="A1003" s="14" t="s">
        <v>2994</v>
      </c>
      <c r="B1003" s="14" t="s">
        <v>5270</v>
      </c>
      <c r="C1003" s="14" t="s">
        <v>5243</v>
      </c>
      <c r="D1003" s="16">
        <v>45979</v>
      </c>
      <c r="E1003" s="16"/>
      <c r="F1003" s="14" t="s">
        <v>5244</v>
      </c>
      <c r="G1003" s="14"/>
      <c r="H1003" s="14" t="s">
        <v>4125</v>
      </c>
      <c r="I1003" s="15">
        <v>28.53</v>
      </c>
      <c r="J1003" s="77">
        <v>2</v>
      </c>
      <c r="K1003" s="92"/>
    </row>
    <row r="1004" spans="1:11" ht="20" x14ac:dyDescent="0.25">
      <c r="A1004" s="14" t="s">
        <v>2994</v>
      </c>
      <c r="B1004" s="14" t="s">
        <v>5271</v>
      </c>
      <c r="C1004" s="14" t="s">
        <v>5243</v>
      </c>
      <c r="D1004" s="16">
        <v>45979</v>
      </c>
      <c r="E1004" s="16"/>
      <c r="F1004" s="14" t="s">
        <v>5244</v>
      </c>
      <c r="G1004" s="14"/>
      <c r="H1004" s="14" t="s">
        <v>5272</v>
      </c>
      <c r="I1004" s="15">
        <v>13.96</v>
      </c>
      <c r="J1004" s="77">
        <v>2</v>
      </c>
      <c r="K1004" s="92"/>
    </row>
    <row r="1005" spans="1:11" ht="20" x14ac:dyDescent="0.25">
      <c r="A1005" s="14" t="s">
        <v>2994</v>
      </c>
      <c r="B1005" s="14" t="s">
        <v>5273</v>
      </c>
      <c r="C1005" s="14" t="s">
        <v>5243</v>
      </c>
      <c r="D1005" s="16">
        <v>45979</v>
      </c>
      <c r="E1005" s="16"/>
      <c r="F1005" s="14" t="s">
        <v>5244</v>
      </c>
      <c r="G1005" s="14"/>
      <c r="H1005" s="14" t="s">
        <v>4112</v>
      </c>
      <c r="I1005" s="15">
        <v>12.87</v>
      </c>
      <c r="J1005" s="77">
        <v>2</v>
      </c>
      <c r="K1005" s="92"/>
    </row>
    <row r="1006" spans="1:11" ht="20" x14ac:dyDescent="0.25">
      <c r="A1006" s="14" t="s">
        <v>2994</v>
      </c>
      <c r="B1006" s="14" t="s">
        <v>5274</v>
      </c>
      <c r="C1006" s="14" t="s">
        <v>5243</v>
      </c>
      <c r="D1006" s="16">
        <v>45979</v>
      </c>
      <c r="E1006" s="16"/>
      <c r="F1006" s="14" t="s">
        <v>5244</v>
      </c>
      <c r="G1006" s="14"/>
      <c r="H1006" s="14" t="s">
        <v>5275</v>
      </c>
      <c r="I1006" s="15">
        <v>2.4</v>
      </c>
      <c r="J1006" s="77">
        <v>2</v>
      </c>
      <c r="K1006" s="92"/>
    </row>
    <row r="1007" spans="1:11" ht="20" x14ac:dyDescent="0.25">
      <c r="A1007" s="14" t="s">
        <v>2994</v>
      </c>
      <c r="B1007" s="14" t="s">
        <v>5276</v>
      </c>
      <c r="C1007" s="14" t="s">
        <v>5243</v>
      </c>
      <c r="D1007" s="16">
        <v>45979</v>
      </c>
      <c r="E1007" s="16"/>
      <c r="F1007" s="14" t="s">
        <v>5244</v>
      </c>
      <c r="G1007" s="14"/>
      <c r="H1007" s="14" t="s">
        <v>5277</v>
      </c>
      <c r="I1007" s="15">
        <v>18.38</v>
      </c>
      <c r="J1007" s="77">
        <v>2</v>
      </c>
      <c r="K1007" s="92"/>
    </row>
    <row r="1008" spans="1:11" ht="20" x14ac:dyDescent="0.25">
      <c r="A1008" s="14" t="s">
        <v>2994</v>
      </c>
      <c r="B1008" s="14" t="s">
        <v>5278</v>
      </c>
      <c r="C1008" s="14" t="s">
        <v>5243</v>
      </c>
      <c r="D1008" s="16">
        <v>45979</v>
      </c>
      <c r="E1008" s="16"/>
      <c r="F1008" s="14" t="s">
        <v>5244</v>
      </c>
      <c r="G1008" s="14"/>
      <c r="H1008" s="14" t="s">
        <v>5279</v>
      </c>
      <c r="I1008" s="15">
        <v>16.559999999999999</v>
      </c>
      <c r="J1008" s="77">
        <v>2</v>
      </c>
      <c r="K1008" s="92"/>
    </row>
    <row r="1009" spans="1:11" ht="20" x14ac:dyDescent="0.25">
      <c r="A1009" s="14" t="s">
        <v>2994</v>
      </c>
      <c r="B1009" s="14" t="s">
        <v>5280</v>
      </c>
      <c r="C1009" s="14" t="s">
        <v>5243</v>
      </c>
      <c r="D1009" s="16">
        <v>45979</v>
      </c>
      <c r="E1009" s="16"/>
      <c r="F1009" s="14" t="s">
        <v>5244</v>
      </c>
      <c r="G1009" s="14"/>
      <c r="H1009" s="14" t="s">
        <v>5281</v>
      </c>
      <c r="I1009" s="15">
        <v>13.96</v>
      </c>
      <c r="J1009" s="77">
        <v>2</v>
      </c>
      <c r="K1009" s="92"/>
    </row>
    <row r="1010" spans="1:11" ht="20" x14ac:dyDescent="0.25">
      <c r="A1010" s="14" t="s">
        <v>2994</v>
      </c>
      <c r="B1010" s="14" t="s">
        <v>5282</v>
      </c>
      <c r="C1010" s="14" t="s">
        <v>5243</v>
      </c>
      <c r="D1010" s="16">
        <v>45979</v>
      </c>
      <c r="E1010" s="16"/>
      <c r="F1010" s="14" t="s">
        <v>5244</v>
      </c>
      <c r="G1010" s="14"/>
      <c r="H1010" s="14" t="s">
        <v>5283</v>
      </c>
      <c r="I1010" s="15">
        <v>11.52</v>
      </c>
      <c r="J1010" s="77">
        <v>2</v>
      </c>
      <c r="K1010" s="92"/>
    </row>
    <row r="1011" spans="1:11" ht="20" x14ac:dyDescent="0.25">
      <c r="A1011" s="14" t="s">
        <v>2994</v>
      </c>
      <c r="B1011" s="14" t="s">
        <v>5284</v>
      </c>
      <c r="C1011" s="14" t="s">
        <v>5243</v>
      </c>
      <c r="D1011" s="16">
        <v>45979</v>
      </c>
      <c r="E1011" s="16"/>
      <c r="F1011" s="14" t="s">
        <v>5244</v>
      </c>
      <c r="G1011" s="14"/>
      <c r="H1011" s="14" t="s">
        <v>5285</v>
      </c>
      <c r="I1011" s="15">
        <v>11.25</v>
      </c>
      <c r="J1011" s="77">
        <v>2</v>
      </c>
      <c r="K1011" s="92"/>
    </row>
    <row r="1012" spans="1:11" ht="20" x14ac:dyDescent="0.25">
      <c r="A1012" s="14" t="s">
        <v>2994</v>
      </c>
      <c r="B1012" s="14" t="s">
        <v>5286</v>
      </c>
      <c r="C1012" s="14" t="s">
        <v>5243</v>
      </c>
      <c r="D1012" s="16">
        <v>45979</v>
      </c>
      <c r="E1012" s="16"/>
      <c r="F1012" s="14" t="s">
        <v>5244</v>
      </c>
      <c r="G1012" s="14"/>
      <c r="H1012" s="14" t="s">
        <v>4115</v>
      </c>
      <c r="I1012" s="15">
        <v>10.199999999999999</v>
      </c>
      <c r="J1012" s="77">
        <v>2</v>
      </c>
      <c r="K1012" s="92"/>
    </row>
    <row r="1013" spans="1:11" ht="20" x14ac:dyDescent="0.25">
      <c r="A1013" s="14" t="s">
        <v>2994</v>
      </c>
      <c r="B1013" s="14" t="s">
        <v>5287</v>
      </c>
      <c r="C1013" s="14" t="s">
        <v>5243</v>
      </c>
      <c r="D1013" s="16">
        <v>45979</v>
      </c>
      <c r="E1013" s="16"/>
      <c r="F1013" s="14" t="s">
        <v>5244</v>
      </c>
      <c r="G1013" s="14"/>
      <c r="H1013" s="14" t="s">
        <v>5288</v>
      </c>
      <c r="I1013" s="15">
        <v>13.92</v>
      </c>
      <c r="J1013" s="77">
        <v>2</v>
      </c>
      <c r="K1013" s="92"/>
    </row>
    <row r="1014" spans="1:11" ht="20" x14ac:dyDescent="0.25">
      <c r="A1014" s="14" t="s">
        <v>2994</v>
      </c>
      <c r="B1014" s="14" t="s">
        <v>5289</v>
      </c>
      <c r="C1014" s="14" t="s">
        <v>5243</v>
      </c>
      <c r="D1014" s="16">
        <v>45979</v>
      </c>
      <c r="E1014" s="16"/>
      <c r="F1014" s="14" t="s">
        <v>5244</v>
      </c>
      <c r="G1014" s="14"/>
      <c r="H1014" s="14" t="s">
        <v>4777</v>
      </c>
      <c r="I1014" s="15">
        <v>28.53</v>
      </c>
      <c r="J1014" s="77">
        <v>2</v>
      </c>
      <c r="K1014" s="92"/>
    </row>
    <row r="1015" spans="1:11" ht="20" x14ac:dyDescent="0.25">
      <c r="A1015" s="14" t="s">
        <v>2994</v>
      </c>
      <c r="B1015" s="14" t="s">
        <v>5290</v>
      </c>
      <c r="C1015" s="14" t="s">
        <v>5243</v>
      </c>
      <c r="D1015" s="16">
        <v>45979</v>
      </c>
      <c r="E1015" s="16"/>
      <c r="F1015" s="14" t="s">
        <v>5244</v>
      </c>
      <c r="G1015" s="14"/>
      <c r="H1015" s="14" t="s">
        <v>5291</v>
      </c>
      <c r="I1015" s="15">
        <v>12.88</v>
      </c>
      <c r="J1015" s="77">
        <v>2</v>
      </c>
      <c r="K1015" s="92"/>
    </row>
    <row r="1016" spans="1:11" ht="20" x14ac:dyDescent="0.25">
      <c r="A1016" s="14" t="s">
        <v>2994</v>
      </c>
      <c r="B1016" s="14" t="s">
        <v>5292</v>
      </c>
      <c r="C1016" s="14" t="s">
        <v>5243</v>
      </c>
      <c r="D1016" s="16">
        <v>45979</v>
      </c>
      <c r="E1016" s="16"/>
      <c r="F1016" s="14" t="s">
        <v>5244</v>
      </c>
      <c r="G1016" s="14"/>
      <c r="H1016" s="14" t="s">
        <v>4109</v>
      </c>
      <c r="I1016" s="15">
        <v>12.88</v>
      </c>
      <c r="J1016" s="77">
        <v>2</v>
      </c>
      <c r="K1016" s="92"/>
    </row>
    <row r="1017" spans="1:11" ht="20" x14ac:dyDescent="0.25">
      <c r="A1017" s="14" t="s">
        <v>2994</v>
      </c>
      <c r="B1017" s="14" t="s">
        <v>5293</v>
      </c>
      <c r="C1017" s="14" t="s">
        <v>5243</v>
      </c>
      <c r="D1017" s="16">
        <v>45979</v>
      </c>
      <c r="E1017" s="16"/>
      <c r="F1017" s="14" t="s">
        <v>5244</v>
      </c>
      <c r="G1017" s="14"/>
      <c r="H1017" s="14" t="s">
        <v>5294</v>
      </c>
      <c r="I1017" s="15">
        <v>28.62</v>
      </c>
      <c r="J1017" s="77">
        <v>2</v>
      </c>
      <c r="K1017" s="92"/>
    </row>
    <row r="1018" spans="1:11" ht="20" x14ac:dyDescent="0.25">
      <c r="A1018" s="14" t="s">
        <v>2994</v>
      </c>
      <c r="B1018" s="14" t="s">
        <v>5295</v>
      </c>
      <c r="C1018" s="14" t="s">
        <v>5243</v>
      </c>
      <c r="D1018" s="16">
        <v>45979</v>
      </c>
      <c r="E1018" s="16"/>
      <c r="F1018" s="14" t="s">
        <v>5296</v>
      </c>
      <c r="G1018" s="14"/>
      <c r="H1018" s="14" t="s">
        <v>5297</v>
      </c>
      <c r="I1018" s="15">
        <v>62.53</v>
      </c>
      <c r="J1018" s="77">
        <v>2</v>
      </c>
      <c r="K1018" s="92"/>
    </row>
    <row r="1019" spans="1:11" ht="20" x14ac:dyDescent="0.25">
      <c r="A1019" s="14" t="s">
        <v>2994</v>
      </c>
      <c r="B1019" s="14" t="s">
        <v>5298</v>
      </c>
      <c r="C1019" s="14" t="s">
        <v>5243</v>
      </c>
      <c r="D1019" s="16">
        <v>45979</v>
      </c>
      <c r="E1019" s="16"/>
      <c r="F1019" s="14" t="s">
        <v>5296</v>
      </c>
      <c r="G1019" s="14"/>
      <c r="H1019" s="14" t="s">
        <v>4121</v>
      </c>
      <c r="I1019" s="15">
        <v>62.53</v>
      </c>
      <c r="J1019" s="77">
        <v>2</v>
      </c>
      <c r="K1019" s="92"/>
    </row>
    <row r="1020" spans="1:11" ht="20" x14ac:dyDescent="0.25">
      <c r="A1020" s="14" t="s">
        <v>2994</v>
      </c>
      <c r="B1020" s="14" t="s">
        <v>5299</v>
      </c>
      <c r="C1020" s="14" t="s">
        <v>5243</v>
      </c>
      <c r="D1020" s="16">
        <v>45979</v>
      </c>
      <c r="E1020" s="16"/>
      <c r="F1020" s="14" t="s">
        <v>5244</v>
      </c>
      <c r="G1020" s="14"/>
      <c r="H1020" s="14" t="s">
        <v>5300</v>
      </c>
      <c r="I1020" s="15">
        <v>11.38</v>
      </c>
      <c r="J1020" s="77">
        <v>2</v>
      </c>
      <c r="K1020" s="92"/>
    </row>
    <row r="1021" spans="1:11" ht="20" x14ac:dyDescent="0.25">
      <c r="A1021" s="14" t="s">
        <v>2994</v>
      </c>
      <c r="B1021" s="14" t="s">
        <v>5301</v>
      </c>
      <c r="C1021" s="14" t="s">
        <v>5243</v>
      </c>
      <c r="D1021" s="16">
        <v>45979</v>
      </c>
      <c r="E1021" s="16"/>
      <c r="F1021" s="14" t="s">
        <v>5244</v>
      </c>
      <c r="G1021" s="14"/>
      <c r="H1021" s="14" t="s">
        <v>5302</v>
      </c>
      <c r="I1021" s="15">
        <v>30.8</v>
      </c>
      <c r="J1021" s="77">
        <v>2</v>
      </c>
      <c r="K1021" s="92"/>
    </row>
    <row r="1022" spans="1:11" ht="20" x14ac:dyDescent="0.25">
      <c r="A1022" s="14" t="s">
        <v>2994</v>
      </c>
      <c r="B1022" s="14" t="s">
        <v>5303</v>
      </c>
      <c r="C1022" s="14" t="s">
        <v>5243</v>
      </c>
      <c r="D1022" s="16">
        <v>45979</v>
      </c>
      <c r="E1022" s="16"/>
      <c r="F1022" s="14" t="s">
        <v>5244</v>
      </c>
      <c r="G1022" s="14"/>
      <c r="H1022" s="14" t="s">
        <v>5304</v>
      </c>
      <c r="I1022" s="15">
        <v>11.52</v>
      </c>
      <c r="J1022" s="77">
        <v>2</v>
      </c>
      <c r="K1022" s="92"/>
    </row>
    <row r="1023" spans="1:11" ht="20" x14ac:dyDescent="0.25">
      <c r="A1023" s="14" t="s">
        <v>2994</v>
      </c>
      <c r="B1023" s="14" t="s">
        <v>5305</v>
      </c>
      <c r="C1023" s="14" t="s">
        <v>5243</v>
      </c>
      <c r="D1023" s="16">
        <v>45979</v>
      </c>
      <c r="E1023" s="16"/>
      <c r="F1023" s="14" t="s">
        <v>5244</v>
      </c>
      <c r="G1023" s="14"/>
      <c r="H1023" s="14" t="s">
        <v>5306</v>
      </c>
      <c r="I1023" s="15">
        <v>11.86</v>
      </c>
      <c r="J1023" s="77">
        <v>2</v>
      </c>
      <c r="K1023" s="92"/>
    </row>
    <row r="1024" spans="1:11" ht="20" x14ac:dyDescent="0.25">
      <c r="A1024" s="14" t="s">
        <v>2994</v>
      </c>
      <c r="B1024" s="14" t="s">
        <v>5307</v>
      </c>
      <c r="C1024" s="14" t="s">
        <v>5243</v>
      </c>
      <c r="D1024" s="16">
        <v>45979</v>
      </c>
      <c r="E1024" s="16"/>
      <c r="F1024" s="14" t="s">
        <v>5244</v>
      </c>
      <c r="G1024" s="14"/>
      <c r="H1024" s="14" t="s">
        <v>4213</v>
      </c>
      <c r="I1024" s="15">
        <v>9.9600000000000009</v>
      </c>
      <c r="J1024" s="77">
        <v>2</v>
      </c>
      <c r="K1024" s="92"/>
    </row>
    <row r="1025" spans="1:11" ht="20" x14ac:dyDescent="0.25">
      <c r="A1025" s="14" t="s">
        <v>2994</v>
      </c>
      <c r="B1025" s="14" t="s">
        <v>5308</v>
      </c>
      <c r="C1025" s="14" t="s">
        <v>5243</v>
      </c>
      <c r="D1025" s="16">
        <v>45979</v>
      </c>
      <c r="E1025" s="16"/>
      <c r="F1025" s="14" t="s">
        <v>5244</v>
      </c>
      <c r="G1025" s="14"/>
      <c r="H1025" s="14" t="s">
        <v>5309</v>
      </c>
      <c r="I1025" s="15">
        <v>11.52</v>
      </c>
      <c r="J1025" s="77">
        <v>2</v>
      </c>
      <c r="K1025" s="92"/>
    </row>
    <row r="1026" spans="1:11" ht="30" x14ac:dyDescent="0.25">
      <c r="A1026" s="14" t="s">
        <v>2994</v>
      </c>
      <c r="B1026" s="14" t="s">
        <v>5310</v>
      </c>
      <c r="C1026" s="14" t="s">
        <v>5311</v>
      </c>
      <c r="D1026" s="16">
        <v>45982</v>
      </c>
      <c r="E1026" s="16"/>
      <c r="F1026" s="14" t="s">
        <v>5312</v>
      </c>
      <c r="G1026" s="14" t="s">
        <v>4761</v>
      </c>
      <c r="H1026" s="14" t="s">
        <v>4762</v>
      </c>
      <c r="I1026" s="15">
        <v>81</v>
      </c>
      <c r="J1026" s="77">
        <v>2</v>
      </c>
      <c r="K1026" s="92"/>
    </row>
    <row r="1027" spans="1:11" ht="30" x14ac:dyDescent="0.25">
      <c r="A1027" s="14" t="s">
        <v>2994</v>
      </c>
      <c r="B1027" s="14" t="s">
        <v>5313</v>
      </c>
      <c r="C1027" s="14" t="s">
        <v>5311</v>
      </c>
      <c r="D1027" s="16">
        <v>45982</v>
      </c>
      <c r="E1027" s="16"/>
      <c r="F1027" s="14" t="s">
        <v>5312</v>
      </c>
      <c r="G1027" s="14" t="s">
        <v>4776</v>
      </c>
      <c r="H1027" s="14" t="s">
        <v>4777</v>
      </c>
      <c r="I1027" s="15">
        <v>64.8</v>
      </c>
      <c r="J1027" s="77">
        <v>2</v>
      </c>
      <c r="K1027" s="92"/>
    </row>
    <row r="1028" spans="1:11" ht="30" x14ac:dyDescent="0.25">
      <c r="A1028" s="14" t="s">
        <v>2994</v>
      </c>
      <c r="B1028" s="14" t="s">
        <v>5314</v>
      </c>
      <c r="C1028" s="14" t="s">
        <v>5311</v>
      </c>
      <c r="D1028" s="16">
        <v>45982</v>
      </c>
      <c r="E1028" s="16"/>
      <c r="F1028" s="14" t="s">
        <v>5312</v>
      </c>
      <c r="G1028" s="14" t="s">
        <v>4707</v>
      </c>
      <c r="H1028" s="14" t="s">
        <v>3857</v>
      </c>
      <c r="I1028" s="15">
        <v>81</v>
      </c>
      <c r="J1028" s="77">
        <v>2</v>
      </c>
      <c r="K1028" s="92"/>
    </row>
    <row r="1029" spans="1:11" ht="30" x14ac:dyDescent="0.25">
      <c r="A1029" s="14" t="s">
        <v>2994</v>
      </c>
      <c r="B1029" s="14" t="s">
        <v>5315</v>
      </c>
      <c r="C1029" s="14" t="s">
        <v>5311</v>
      </c>
      <c r="D1029" s="16">
        <v>45982</v>
      </c>
      <c r="E1029" s="16"/>
      <c r="F1029" s="14" t="s">
        <v>5312</v>
      </c>
      <c r="G1029" s="14" t="s">
        <v>4764</v>
      </c>
      <c r="H1029" s="14" t="s">
        <v>4765</v>
      </c>
      <c r="I1029" s="15">
        <v>89.1</v>
      </c>
      <c r="J1029" s="77">
        <v>2</v>
      </c>
      <c r="K1029" s="92"/>
    </row>
    <row r="1030" spans="1:11" ht="30" x14ac:dyDescent="0.25">
      <c r="A1030" s="14" t="s">
        <v>2994</v>
      </c>
      <c r="B1030" s="14" t="s">
        <v>5316</v>
      </c>
      <c r="C1030" s="14" t="s">
        <v>5311</v>
      </c>
      <c r="D1030" s="16">
        <v>45982</v>
      </c>
      <c r="E1030" s="16"/>
      <c r="F1030" s="14" t="s">
        <v>5312</v>
      </c>
      <c r="G1030" s="14" t="s">
        <v>4730</v>
      </c>
      <c r="H1030" s="14" t="s">
        <v>4731</v>
      </c>
      <c r="I1030" s="15">
        <v>64.8</v>
      </c>
      <c r="J1030" s="77">
        <v>2</v>
      </c>
      <c r="K1030" s="92"/>
    </row>
    <row r="1031" spans="1:11" ht="30" x14ac:dyDescent="0.25">
      <c r="A1031" s="14" t="s">
        <v>2994</v>
      </c>
      <c r="B1031" s="14" t="s">
        <v>5317</v>
      </c>
      <c r="C1031" s="14" t="s">
        <v>5311</v>
      </c>
      <c r="D1031" s="16">
        <v>45982</v>
      </c>
      <c r="E1031" s="16"/>
      <c r="F1031" s="14" t="s">
        <v>5318</v>
      </c>
      <c r="G1031" s="14" t="s">
        <v>4212</v>
      </c>
      <c r="H1031" s="14" t="s">
        <v>4213</v>
      </c>
      <c r="I1031" s="15">
        <v>113.4</v>
      </c>
      <c r="J1031" s="77">
        <v>2</v>
      </c>
      <c r="K1031" s="92"/>
    </row>
    <row r="1032" spans="1:11" ht="30" x14ac:dyDescent="0.25">
      <c r="A1032" s="14" t="s">
        <v>2994</v>
      </c>
      <c r="B1032" s="14" t="s">
        <v>5319</v>
      </c>
      <c r="C1032" s="14" t="s">
        <v>5311</v>
      </c>
      <c r="D1032" s="16">
        <v>45982</v>
      </c>
      <c r="E1032" s="16"/>
      <c r="F1032" s="14" t="s">
        <v>5312</v>
      </c>
      <c r="G1032" s="14" t="s">
        <v>5320</v>
      </c>
      <c r="H1032" s="14" t="s">
        <v>5321</v>
      </c>
      <c r="I1032" s="15">
        <v>81</v>
      </c>
      <c r="J1032" s="77">
        <v>2</v>
      </c>
      <c r="K1032" s="92"/>
    </row>
    <row r="1033" spans="1:11" ht="30" x14ac:dyDescent="0.25">
      <c r="A1033" s="14" t="s">
        <v>2994</v>
      </c>
      <c r="B1033" s="14" t="s">
        <v>5322</v>
      </c>
      <c r="C1033" s="14" t="s">
        <v>5311</v>
      </c>
      <c r="D1033" s="16">
        <v>45982</v>
      </c>
      <c r="E1033" s="16"/>
      <c r="F1033" s="14" t="s">
        <v>5312</v>
      </c>
      <c r="G1033" s="14" t="s">
        <v>5323</v>
      </c>
      <c r="H1033" s="14" t="s">
        <v>5324</v>
      </c>
      <c r="I1033" s="15">
        <v>81</v>
      </c>
      <c r="J1033" s="77">
        <v>2</v>
      </c>
      <c r="K1033" s="92"/>
    </row>
    <row r="1034" spans="1:11" ht="30" x14ac:dyDescent="0.25">
      <c r="A1034" s="14" t="s">
        <v>2994</v>
      </c>
      <c r="B1034" s="14" t="s">
        <v>5325</v>
      </c>
      <c r="C1034" s="14" t="s">
        <v>5311</v>
      </c>
      <c r="D1034" s="16">
        <v>45982</v>
      </c>
      <c r="E1034" s="16"/>
      <c r="F1034" s="14" t="s">
        <v>5312</v>
      </c>
      <c r="G1034" s="14" t="s">
        <v>5326</v>
      </c>
      <c r="H1034" s="14" t="s">
        <v>5327</v>
      </c>
      <c r="I1034" s="15">
        <v>81</v>
      </c>
      <c r="J1034" s="77">
        <v>2</v>
      </c>
      <c r="K1034" s="92"/>
    </row>
    <row r="1035" spans="1:11" ht="30" x14ac:dyDescent="0.25">
      <c r="A1035" s="14" t="s">
        <v>2994</v>
      </c>
      <c r="B1035" s="14" t="s">
        <v>5328</v>
      </c>
      <c r="C1035" s="14" t="s">
        <v>5311</v>
      </c>
      <c r="D1035" s="16">
        <v>45982</v>
      </c>
      <c r="E1035" s="16"/>
      <c r="F1035" s="14" t="s">
        <v>5312</v>
      </c>
      <c r="G1035" s="14" t="s">
        <v>4712</v>
      </c>
      <c r="H1035" s="14" t="s">
        <v>4713</v>
      </c>
      <c r="I1035" s="15">
        <v>89.1</v>
      </c>
      <c r="J1035" s="77">
        <v>2</v>
      </c>
      <c r="K1035" s="92"/>
    </row>
    <row r="1036" spans="1:11" ht="30" x14ac:dyDescent="0.25">
      <c r="A1036" s="14" t="s">
        <v>2994</v>
      </c>
      <c r="B1036" s="14" t="s">
        <v>5329</v>
      </c>
      <c r="C1036" s="14" t="s">
        <v>5311</v>
      </c>
      <c r="D1036" s="16">
        <v>45982</v>
      </c>
      <c r="E1036" s="16"/>
      <c r="F1036" s="14" t="s">
        <v>5312</v>
      </c>
      <c r="G1036" s="14" t="s">
        <v>4721</v>
      </c>
      <c r="H1036" s="14" t="s">
        <v>4722</v>
      </c>
      <c r="I1036" s="15">
        <v>89.1</v>
      </c>
      <c r="J1036" s="77">
        <v>2</v>
      </c>
      <c r="K1036" s="92"/>
    </row>
    <row r="1037" spans="1:11" ht="30" x14ac:dyDescent="0.25">
      <c r="A1037" s="14" t="s">
        <v>2994</v>
      </c>
      <c r="B1037" s="14" t="s">
        <v>5330</v>
      </c>
      <c r="C1037" s="14" t="s">
        <v>5311</v>
      </c>
      <c r="D1037" s="16">
        <v>45982</v>
      </c>
      <c r="E1037" s="16"/>
      <c r="F1037" s="14" t="s">
        <v>5312</v>
      </c>
      <c r="G1037" s="14" t="s">
        <v>4788</v>
      </c>
      <c r="H1037" s="14" t="s">
        <v>4789</v>
      </c>
      <c r="I1037" s="15">
        <v>81</v>
      </c>
      <c r="J1037" s="77">
        <v>2</v>
      </c>
      <c r="K1037" s="92"/>
    </row>
    <row r="1038" spans="1:11" ht="30" x14ac:dyDescent="0.25">
      <c r="A1038" s="14" t="s">
        <v>2994</v>
      </c>
      <c r="B1038" s="14" t="s">
        <v>5331</v>
      </c>
      <c r="C1038" s="14" t="s">
        <v>5311</v>
      </c>
      <c r="D1038" s="16">
        <v>45982</v>
      </c>
      <c r="E1038" s="16"/>
      <c r="F1038" s="14" t="s">
        <v>5312</v>
      </c>
      <c r="G1038" s="14" t="s">
        <v>4709</v>
      </c>
      <c r="H1038" s="14" t="s">
        <v>4710</v>
      </c>
      <c r="I1038" s="15">
        <v>81</v>
      </c>
      <c r="J1038" s="77">
        <v>2</v>
      </c>
      <c r="K1038" s="92"/>
    </row>
    <row r="1039" spans="1:11" ht="30" x14ac:dyDescent="0.25">
      <c r="A1039" s="14" t="s">
        <v>2994</v>
      </c>
      <c r="B1039" s="14" t="s">
        <v>5332</v>
      </c>
      <c r="C1039" s="14" t="s">
        <v>5311</v>
      </c>
      <c r="D1039" s="16">
        <v>45982</v>
      </c>
      <c r="E1039" s="16"/>
      <c r="F1039" s="14" t="s">
        <v>5312</v>
      </c>
      <c r="G1039" s="14" t="s">
        <v>4791</v>
      </c>
      <c r="H1039" s="14" t="s">
        <v>4792</v>
      </c>
      <c r="I1039" s="15">
        <v>81</v>
      </c>
      <c r="J1039" s="77">
        <v>2</v>
      </c>
      <c r="K1039" s="92"/>
    </row>
    <row r="1040" spans="1:11" ht="30" x14ac:dyDescent="0.25">
      <c r="A1040" s="14" t="s">
        <v>2994</v>
      </c>
      <c r="B1040" s="14" t="s">
        <v>5333</v>
      </c>
      <c r="C1040" s="14" t="s">
        <v>5311</v>
      </c>
      <c r="D1040" s="16">
        <v>45982</v>
      </c>
      <c r="E1040" s="16"/>
      <c r="F1040" s="14" t="s">
        <v>5334</v>
      </c>
      <c r="G1040" s="14" t="s">
        <v>5335</v>
      </c>
      <c r="H1040" s="14" t="s">
        <v>4031</v>
      </c>
      <c r="I1040" s="15">
        <v>101.25</v>
      </c>
      <c r="J1040" s="77">
        <v>2</v>
      </c>
      <c r="K1040" s="92"/>
    </row>
    <row r="1041" spans="1:11" ht="30" x14ac:dyDescent="0.25">
      <c r="A1041" s="14" t="s">
        <v>2994</v>
      </c>
      <c r="B1041" s="14" t="s">
        <v>5336</v>
      </c>
      <c r="C1041" s="14" t="s">
        <v>5311</v>
      </c>
      <c r="D1041" s="16">
        <v>45982</v>
      </c>
      <c r="E1041" s="16"/>
      <c r="F1041" s="14" t="s">
        <v>5312</v>
      </c>
      <c r="G1041" s="14" t="s">
        <v>5337</v>
      </c>
      <c r="H1041" s="14" t="s">
        <v>5338</v>
      </c>
      <c r="I1041" s="15">
        <v>89.1</v>
      </c>
      <c r="J1041" s="77">
        <v>2</v>
      </c>
      <c r="K1041" s="92"/>
    </row>
    <row r="1042" spans="1:11" ht="30" x14ac:dyDescent="0.25">
      <c r="A1042" s="14" t="s">
        <v>2994</v>
      </c>
      <c r="B1042" s="14" t="s">
        <v>5339</v>
      </c>
      <c r="C1042" s="14" t="s">
        <v>5311</v>
      </c>
      <c r="D1042" s="16">
        <v>45982</v>
      </c>
      <c r="E1042" s="16"/>
      <c r="F1042" s="14" t="s">
        <v>5312</v>
      </c>
      <c r="G1042" s="14" t="s">
        <v>5340</v>
      </c>
      <c r="H1042" s="14" t="s">
        <v>5304</v>
      </c>
      <c r="I1042" s="15">
        <v>89.1</v>
      </c>
      <c r="J1042" s="77">
        <v>2</v>
      </c>
      <c r="K1042" s="92"/>
    </row>
    <row r="1043" spans="1:11" ht="30" x14ac:dyDescent="0.25">
      <c r="A1043" s="14" t="s">
        <v>2994</v>
      </c>
      <c r="B1043" s="14" t="s">
        <v>5341</v>
      </c>
      <c r="C1043" s="14" t="s">
        <v>5311</v>
      </c>
      <c r="D1043" s="16">
        <v>45982</v>
      </c>
      <c r="E1043" s="16"/>
      <c r="F1043" s="14" t="s">
        <v>5312</v>
      </c>
      <c r="G1043" s="14" t="s">
        <v>4718</v>
      </c>
      <c r="H1043" s="14" t="s">
        <v>4719</v>
      </c>
      <c r="I1043" s="15">
        <v>64.8</v>
      </c>
      <c r="J1043" s="77">
        <v>2</v>
      </c>
      <c r="K1043" s="92"/>
    </row>
    <row r="1044" spans="1:11" ht="30" x14ac:dyDescent="0.25">
      <c r="A1044" s="14" t="s">
        <v>2994</v>
      </c>
      <c r="B1044" s="14" t="s">
        <v>5342</v>
      </c>
      <c r="C1044" s="14" t="s">
        <v>5311</v>
      </c>
      <c r="D1044" s="16">
        <v>45982</v>
      </c>
      <c r="E1044" s="16"/>
      <c r="F1044" s="14" t="s">
        <v>5312</v>
      </c>
      <c r="G1044" s="14" t="s">
        <v>4770</v>
      </c>
      <c r="H1044" s="14" t="s">
        <v>4771</v>
      </c>
      <c r="I1044" s="15">
        <v>81</v>
      </c>
      <c r="J1044" s="77">
        <v>2</v>
      </c>
      <c r="K1044" s="92"/>
    </row>
    <row r="1045" spans="1:11" ht="30" x14ac:dyDescent="0.25">
      <c r="A1045" s="14" t="s">
        <v>2994</v>
      </c>
      <c r="B1045" s="14" t="s">
        <v>5343</v>
      </c>
      <c r="C1045" s="14" t="s">
        <v>5311</v>
      </c>
      <c r="D1045" s="16">
        <v>45982</v>
      </c>
      <c r="E1045" s="16"/>
      <c r="F1045" s="14" t="s">
        <v>5312</v>
      </c>
      <c r="G1045" s="14" t="s">
        <v>5344</v>
      </c>
      <c r="H1045" s="14" t="s">
        <v>5345</v>
      </c>
      <c r="I1045" s="15">
        <v>89.1</v>
      </c>
      <c r="J1045" s="77">
        <v>2</v>
      </c>
      <c r="K1045" s="92"/>
    </row>
    <row r="1046" spans="1:11" ht="30" x14ac:dyDescent="0.25">
      <c r="A1046" s="14" t="s">
        <v>2994</v>
      </c>
      <c r="B1046" s="14" t="s">
        <v>5346</v>
      </c>
      <c r="C1046" s="14" t="s">
        <v>5311</v>
      </c>
      <c r="D1046" s="16">
        <v>45982</v>
      </c>
      <c r="E1046" s="16"/>
      <c r="F1046" s="14" t="s">
        <v>5334</v>
      </c>
      <c r="G1046" s="14" t="s">
        <v>4803</v>
      </c>
      <c r="H1046" s="14" t="s">
        <v>4804</v>
      </c>
      <c r="I1046" s="15">
        <v>101.25</v>
      </c>
      <c r="J1046" s="77">
        <v>2</v>
      </c>
      <c r="K1046" s="92"/>
    </row>
    <row r="1047" spans="1:11" ht="30" x14ac:dyDescent="0.25">
      <c r="A1047" s="14" t="s">
        <v>2994</v>
      </c>
      <c r="B1047" s="14" t="s">
        <v>5347</v>
      </c>
      <c r="C1047" s="14" t="s">
        <v>5311</v>
      </c>
      <c r="D1047" s="16">
        <v>45982</v>
      </c>
      <c r="E1047" s="16"/>
      <c r="F1047" s="14" t="s">
        <v>5312</v>
      </c>
      <c r="G1047" s="14" t="s">
        <v>4794</v>
      </c>
      <c r="H1047" s="14" t="s">
        <v>4795</v>
      </c>
      <c r="I1047" s="15">
        <v>64.8</v>
      </c>
      <c r="J1047" s="77">
        <v>2</v>
      </c>
      <c r="K1047" s="92"/>
    </row>
    <row r="1048" spans="1:11" ht="30" x14ac:dyDescent="0.25">
      <c r="A1048" s="14" t="s">
        <v>2994</v>
      </c>
      <c r="B1048" s="14" t="s">
        <v>5348</v>
      </c>
      <c r="C1048" s="14" t="s">
        <v>5311</v>
      </c>
      <c r="D1048" s="16">
        <v>45982</v>
      </c>
      <c r="E1048" s="16"/>
      <c r="F1048" s="14" t="s">
        <v>5312</v>
      </c>
      <c r="G1048" s="14" t="s">
        <v>5349</v>
      </c>
      <c r="H1048" s="14" t="s">
        <v>5350</v>
      </c>
      <c r="I1048" s="15">
        <v>81</v>
      </c>
      <c r="J1048" s="77">
        <v>2</v>
      </c>
      <c r="K1048" s="92"/>
    </row>
    <row r="1049" spans="1:11" ht="30" x14ac:dyDescent="0.25">
      <c r="A1049" s="14" t="s">
        <v>2994</v>
      </c>
      <c r="B1049" s="14" t="s">
        <v>5351</v>
      </c>
      <c r="C1049" s="14" t="s">
        <v>5311</v>
      </c>
      <c r="D1049" s="16">
        <v>45982</v>
      </c>
      <c r="E1049" s="16"/>
      <c r="F1049" s="14" t="s">
        <v>5312</v>
      </c>
      <c r="G1049" s="14" t="s">
        <v>4747</v>
      </c>
      <c r="H1049" s="14" t="s">
        <v>4748</v>
      </c>
      <c r="I1049" s="15">
        <v>89.1</v>
      </c>
      <c r="J1049" s="77">
        <v>2</v>
      </c>
      <c r="K1049" s="92"/>
    </row>
    <row r="1050" spans="1:11" ht="30" x14ac:dyDescent="0.25">
      <c r="A1050" s="14" t="s">
        <v>2994</v>
      </c>
      <c r="B1050" s="14" t="s">
        <v>5352</v>
      </c>
      <c r="C1050" s="14" t="s">
        <v>5311</v>
      </c>
      <c r="D1050" s="16">
        <v>45982</v>
      </c>
      <c r="E1050" s="16"/>
      <c r="F1050" s="14" t="s">
        <v>5312</v>
      </c>
      <c r="G1050" s="14" t="s">
        <v>5353</v>
      </c>
      <c r="H1050" s="14" t="s">
        <v>5354</v>
      </c>
      <c r="I1050" s="15">
        <v>89.1</v>
      </c>
      <c r="J1050" s="77">
        <v>2</v>
      </c>
      <c r="K1050" s="92"/>
    </row>
    <row r="1051" spans="1:11" ht="30" x14ac:dyDescent="0.25">
      <c r="A1051" s="14" t="s">
        <v>2994</v>
      </c>
      <c r="B1051" s="14" t="s">
        <v>5355</v>
      </c>
      <c r="C1051" s="14" t="s">
        <v>5311</v>
      </c>
      <c r="D1051" s="16">
        <v>45982</v>
      </c>
      <c r="E1051" s="16"/>
      <c r="F1051" s="14" t="s">
        <v>5312</v>
      </c>
      <c r="G1051" s="14" t="s">
        <v>5356</v>
      </c>
      <c r="H1051" s="14" t="s">
        <v>5357</v>
      </c>
      <c r="I1051" s="15">
        <v>64.8</v>
      </c>
      <c r="J1051" s="77">
        <v>2</v>
      </c>
      <c r="K1051" s="92"/>
    </row>
    <row r="1052" spans="1:11" ht="30" x14ac:dyDescent="0.25">
      <c r="A1052" s="14" t="s">
        <v>2994</v>
      </c>
      <c r="B1052" s="14" t="s">
        <v>5358</v>
      </c>
      <c r="C1052" s="14" t="s">
        <v>5311</v>
      </c>
      <c r="D1052" s="16">
        <v>45982</v>
      </c>
      <c r="E1052" s="16"/>
      <c r="F1052" s="14" t="s">
        <v>5312</v>
      </c>
      <c r="G1052" s="14" t="s">
        <v>4798</v>
      </c>
      <c r="H1052" s="14" t="s">
        <v>4121</v>
      </c>
      <c r="I1052" s="15">
        <v>113.4</v>
      </c>
      <c r="J1052" s="77">
        <v>2</v>
      </c>
      <c r="K1052" s="92"/>
    </row>
    <row r="1053" spans="1:11" ht="30" x14ac:dyDescent="0.25">
      <c r="A1053" s="14" t="s">
        <v>2994</v>
      </c>
      <c r="B1053" s="14" t="s">
        <v>5359</v>
      </c>
      <c r="C1053" s="14" t="s">
        <v>5311</v>
      </c>
      <c r="D1053" s="16">
        <v>45982</v>
      </c>
      <c r="E1053" s="16"/>
      <c r="F1053" s="14" t="s">
        <v>5334</v>
      </c>
      <c r="G1053" s="14" t="s">
        <v>5360</v>
      </c>
      <c r="H1053" s="14" t="s">
        <v>5361</v>
      </c>
      <c r="I1053" s="15">
        <v>101.25</v>
      </c>
      <c r="J1053" s="77">
        <v>2</v>
      </c>
      <c r="K1053" s="92"/>
    </row>
    <row r="1054" spans="1:11" ht="30" x14ac:dyDescent="0.25">
      <c r="A1054" s="14" t="s">
        <v>2994</v>
      </c>
      <c r="B1054" s="14" t="s">
        <v>5362</v>
      </c>
      <c r="C1054" s="14" t="s">
        <v>5311</v>
      </c>
      <c r="D1054" s="16">
        <v>45982</v>
      </c>
      <c r="E1054" s="16"/>
      <c r="F1054" s="14" t="s">
        <v>5312</v>
      </c>
      <c r="G1054" s="14" t="s">
        <v>4736</v>
      </c>
      <c r="H1054" s="14" t="s">
        <v>3997</v>
      </c>
      <c r="I1054" s="15">
        <v>89.1</v>
      </c>
      <c r="J1054" s="77">
        <v>2</v>
      </c>
      <c r="K1054" s="92"/>
    </row>
    <row r="1055" spans="1:11" ht="30" x14ac:dyDescent="0.25">
      <c r="A1055" s="14" t="s">
        <v>2994</v>
      </c>
      <c r="B1055" s="14" t="s">
        <v>5363</v>
      </c>
      <c r="C1055" s="14" t="s">
        <v>5311</v>
      </c>
      <c r="D1055" s="16">
        <v>45982</v>
      </c>
      <c r="E1055" s="16"/>
      <c r="F1055" s="14" t="s">
        <v>5312</v>
      </c>
      <c r="G1055" s="14" t="s">
        <v>4738</v>
      </c>
      <c r="H1055" s="14" t="s">
        <v>4739</v>
      </c>
      <c r="I1055" s="15">
        <v>113.4</v>
      </c>
      <c r="J1055" s="77">
        <v>2</v>
      </c>
      <c r="K1055" s="92"/>
    </row>
    <row r="1056" spans="1:11" ht="30" x14ac:dyDescent="0.25">
      <c r="A1056" s="14" t="s">
        <v>2994</v>
      </c>
      <c r="B1056" s="14" t="s">
        <v>5364</v>
      </c>
      <c r="C1056" s="14" t="s">
        <v>5311</v>
      </c>
      <c r="D1056" s="16">
        <v>45982</v>
      </c>
      <c r="E1056" s="16"/>
      <c r="F1056" s="14" t="s">
        <v>5312</v>
      </c>
      <c r="G1056" s="14" t="s">
        <v>4744</v>
      </c>
      <c r="H1056" s="14" t="s">
        <v>4745</v>
      </c>
      <c r="I1056" s="15">
        <v>64.8</v>
      </c>
      <c r="J1056" s="77">
        <v>2</v>
      </c>
      <c r="K1056" s="92"/>
    </row>
    <row r="1057" spans="1:11" ht="30" x14ac:dyDescent="0.25">
      <c r="A1057" s="14" t="s">
        <v>2994</v>
      </c>
      <c r="B1057" s="14" t="s">
        <v>5365</v>
      </c>
      <c r="C1057" s="14" t="s">
        <v>5311</v>
      </c>
      <c r="D1057" s="16">
        <v>45982</v>
      </c>
      <c r="E1057" s="16"/>
      <c r="F1057" s="14" t="s">
        <v>5334</v>
      </c>
      <c r="G1057" s="14" t="s">
        <v>4750</v>
      </c>
      <c r="H1057" s="14" t="s">
        <v>4035</v>
      </c>
      <c r="I1057" s="15">
        <v>101.25</v>
      </c>
      <c r="J1057" s="77">
        <v>2</v>
      </c>
      <c r="K1057" s="92"/>
    </row>
    <row r="1058" spans="1:11" ht="30" x14ac:dyDescent="0.25">
      <c r="A1058" s="14" t="s">
        <v>2994</v>
      </c>
      <c r="B1058" s="14" t="s">
        <v>5366</v>
      </c>
      <c r="C1058" s="14" t="s">
        <v>5311</v>
      </c>
      <c r="D1058" s="16">
        <v>45982</v>
      </c>
      <c r="E1058" s="16"/>
      <c r="F1058" s="14" t="s">
        <v>5312</v>
      </c>
      <c r="G1058" s="14" t="s">
        <v>5367</v>
      </c>
      <c r="H1058" s="14" t="s">
        <v>5368</v>
      </c>
      <c r="I1058" s="15">
        <v>93.15</v>
      </c>
      <c r="J1058" s="77">
        <v>2</v>
      </c>
      <c r="K1058" s="92"/>
    </row>
    <row r="1059" spans="1:11" ht="30" x14ac:dyDescent="0.25">
      <c r="A1059" s="14" t="s">
        <v>2994</v>
      </c>
      <c r="B1059" s="14" t="s">
        <v>5369</v>
      </c>
      <c r="C1059" s="14" t="s">
        <v>5311</v>
      </c>
      <c r="D1059" s="16">
        <v>45982</v>
      </c>
      <c r="E1059" s="16"/>
      <c r="F1059" s="14" t="s">
        <v>5312</v>
      </c>
      <c r="G1059" s="14" t="s">
        <v>5370</v>
      </c>
      <c r="H1059" s="14" t="s">
        <v>5371</v>
      </c>
      <c r="I1059" s="15">
        <v>93.15</v>
      </c>
      <c r="J1059" s="77">
        <v>2</v>
      </c>
      <c r="K1059" s="92"/>
    </row>
    <row r="1060" spans="1:11" ht="30" x14ac:dyDescent="0.25">
      <c r="A1060" s="14" t="s">
        <v>2994</v>
      </c>
      <c r="B1060" s="14" t="s">
        <v>5372</v>
      </c>
      <c r="C1060" s="14" t="s">
        <v>5311</v>
      </c>
      <c r="D1060" s="16">
        <v>45982</v>
      </c>
      <c r="E1060" s="16"/>
      <c r="F1060" s="14" t="s">
        <v>5312</v>
      </c>
      <c r="G1060" s="14" t="s">
        <v>4779</v>
      </c>
      <c r="H1060" s="14" t="s">
        <v>4780</v>
      </c>
      <c r="I1060" s="15">
        <v>64.8</v>
      </c>
      <c r="J1060" s="77">
        <v>2</v>
      </c>
      <c r="K1060" s="92"/>
    </row>
    <row r="1061" spans="1:11" ht="30" x14ac:dyDescent="0.25">
      <c r="A1061" s="14" t="s">
        <v>2994</v>
      </c>
      <c r="B1061" s="14" t="s">
        <v>5373</v>
      </c>
      <c r="C1061" s="14" t="s">
        <v>5311</v>
      </c>
      <c r="D1061" s="16">
        <v>45982</v>
      </c>
      <c r="E1061" s="16"/>
      <c r="F1061" s="14" t="s">
        <v>5312</v>
      </c>
      <c r="G1061" s="14" t="s">
        <v>4782</v>
      </c>
      <c r="H1061" s="14" t="s">
        <v>4783</v>
      </c>
      <c r="I1061" s="15">
        <v>89.1</v>
      </c>
      <c r="J1061" s="77">
        <v>2</v>
      </c>
      <c r="K1061" s="92"/>
    </row>
    <row r="1062" spans="1:11" ht="30" x14ac:dyDescent="0.25">
      <c r="A1062" s="14" t="s">
        <v>2994</v>
      </c>
      <c r="B1062" s="14" t="s">
        <v>5374</v>
      </c>
      <c r="C1062" s="14" t="s">
        <v>5311</v>
      </c>
      <c r="D1062" s="16">
        <v>45982</v>
      </c>
      <c r="E1062" s="16"/>
      <c r="F1062" s="14" t="s">
        <v>5312</v>
      </c>
      <c r="G1062" s="14" t="s">
        <v>5375</v>
      </c>
      <c r="H1062" s="14" t="s">
        <v>5249</v>
      </c>
      <c r="I1062" s="15">
        <v>93.15</v>
      </c>
      <c r="J1062" s="77">
        <v>2</v>
      </c>
      <c r="K1062" s="92"/>
    </row>
    <row r="1063" spans="1:11" ht="30" x14ac:dyDescent="0.25">
      <c r="A1063" s="14" t="s">
        <v>2994</v>
      </c>
      <c r="B1063" s="14" t="s">
        <v>5376</v>
      </c>
      <c r="C1063" s="14" t="s">
        <v>5311</v>
      </c>
      <c r="D1063" s="16">
        <v>45982</v>
      </c>
      <c r="E1063" s="16"/>
      <c r="F1063" s="14" t="s">
        <v>5312</v>
      </c>
      <c r="G1063" s="14" t="s">
        <v>4724</v>
      </c>
      <c r="H1063" s="14" t="s">
        <v>4725</v>
      </c>
      <c r="I1063" s="15">
        <v>64.8</v>
      </c>
      <c r="J1063" s="77">
        <v>2</v>
      </c>
      <c r="K1063" s="92"/>
    </row>
    <row r="1064" spans="1:11" ht="40" x14ac:dyDescent="0.25">
      <c r="A1064" s="14" t="s">
        <v>4183</v>
      </c>
      <c r="B1064" s="14" t="s">
        <v>5377</v>
      </c>
      <c r="C1064" s="14" t="s">
        <v>5378</v>
      </c>
      <c r="D1064" s="16"/>
      <c r="E1064" s="16">
        <v>46099</v>
      </c>
      <c r="F1064" s="14" t="s">
        <v>5379</v>
      </c>
      <c r="G1064" s="14">
        <v>55622828</v>
      </c>
      <c r="H1064" s="14" t="s">
        <v>3065</v>
      </c>
      <c r="I1064" s="15">
        <v>144.27000000000001</v>
      </c>
      <c r="J1064" s="77">
        <v>5</v>
      </c>
      <c r="K1064" s="92"/>
    </row>
    <row r="1065" spans="1:11" ht="60" x14ac:dyDescent="0.25">
      <c r="A1065" s="14" t="s">
        <v>2994</v>
      </c>
      <c r="B1065" s="14"/>
      <c r="C1065" s="14"/>
      <c r="D1065" s="16"/>
      <c r="E1065" s="16"/>
      <c r="F1065" s="14" t="s">
        <v>5380</v>
      </c>
      <c r="G1065" s="14"/>
      <c r="H1065" s="14"/>
      <c r="I1065" s="15"/>
      <c r="J1065" s="77"/>
      <c r="K1065" s="92"/>
    </row>
    <row r="1066" spans="1:11" ht="40" x14ac:dyDescent="0.25">
      <c r="A1066" s="14" t="s">
        <v>2994</v>
      </c>
      <c r="B1066" s="14" t="s">
        <v>5381</v>
      </c>
      <c r="C1066" s="14" t="s">
        <v>5382</v>
      </c>
      <c r="D1066" s="16">
        <v>45996</v>
      </c>
      <c r="E1066" s="16"/>
      <c r="F1066" s="14" t="s">
        <v>5383</v>
      </c>
      <c r="G1066" s="14" t="s">
        <v>4079</v>
      </c>
      <c r="H1066" s="14" t="s">
        <v>4080</v>
      </c>
      <c r="I1066" s="15">
        <v>2950</v>
      </c>
      <c r="J1066" s="77">
        <v>3</v>
      </c>
      <c r="K1066" s="92"/>
    </row>
    <row r="1067" spans="1:11" ht="30" x14ac:dyDescent="0.25">
      <c r="A1067" s="14" t="s">
        <v>2994</v>
      </c>
      <c r="B1067" s="14" t="s">
        <v>5384</v>
      </c>
      <c r="C1067" s="14" t="s">
        <v>5385</v>
      </c>
      <c r="D1067" s="16">
        <v>46014</v>
      </c>
      <c r="E1067" s="16"/>
      <c r="F1067" s="14" t="s">
        <v>5386</v>
      </c>
      <c r="G1067" s="14" t="s">
        <v>3843</v>
      </c>
      <c r="H1067" s="14" t="s">
        <v>3844</v>
      </c>
      <c r="I1067" s="15">
        <v>240</v>
      </c>
      <c r="J1067" s="77">
        <v>3</v>
      </c>
      <c r="K1067" s="92"/>
    </row>
    <row r="1068" spans="1:11" ht="30" x14ac:dyDescent="0.25">
      <c r="A1068" s="14" t="s">
        <v>2994</v>
      </c>
      <c r="B1068" s="14" t="s">
        <v>5387</v>
      </c>
      <c r="C1068" s="14" t="s">
        <v>5388</v>
      </c>
      <c r="D1068" s="16"/>
      <c r="E1068" s="16">
        <v>46055</v>
      </c>
      <c r="F1068" s="14" t="s">
        <v>5389</v>
      </c>
      <c r="G1068" s="14"/>
      <c r="H1068" s="14" t="s">
        <v>4023</v>
      </c>
      <c r="I1068" s="15">
        <v>74.2</v>
      </c>
      <c r="J1068" s="77">
        <v>3</v>
      </c>
      <c r="K1068" s="92"/>
    </row>
    <row r="1069" spans="1:11" ht="60" x14ac:dyDescent="0.25">
      <c r="A1069" s="14" t="s">
        <v>2994</v>
      </c>
      <c r="B1069" s="14"/>
      <c r="C1069" s="14"/>
      <c r="D1069" s="16"/>
      <c r="E1069" s="16"/>
      <c r="F1069" s="14" t="s">
        <v>5390</v>
      </c>
      <c r="G1069" s="14"/>
      <c r="H1069" s="14"/>
      <c r="I1069" s="15"/>
      <c r="J1069" s="77"/>
      <c r="K1069" s="92"/>
    </row>
    <row r="1070" spans="1:11" ht="20" x14ac:dyDescent="0.25">
      <c r="A1070" s="14" t="s">
        <v>2994</v>
      </c>
      <c r="B1070" s="14" t="s">
        <v>5391</v>
      </c>
      <c r="C1070" s="14" t="s">
        <v>5392</v>
      </c>
      <c r="D1070" s="16">
        <v>45995</v>
      </c>
      <c r="E1070" s="16"/>
      <c r="F1070" s="14" t="s">
        <v>5393</v>
      </c>
      <c r="G1070" s="14" t="s">
        <v>5394</v>
      </c>
      <c r="H1070" s="14" t="s">
        <v>5395</v>
      </c>
      <c r="I1070" s="15">
        <v>756.48</v>
      </c>
      <c r="J1070" s="77">
        <v>2</v>
      </c>
      <c r="K1070" s="92"/>
    </row>
    <row r="1071" spans="1:11" ht="20" x14ac:dyDescent="0.25">
      <c r="A1071" s="14" t="s">
        <v>2994</v>
      </c>
      <c r="B1071" s="14" t="s">
        <v>5396</v>
      </c>
      <c r="C1071" s="14" t="s">
        <v>5397</v>
      </c>
      <c r="D1071" s="16">
        <v>45995</v>
      </c>
      <c r="E1071" s="16"/>
      <c r="F1071" s="14" t="s">
        <v>5398</v>
      </c>
      <c r="G1071" s="14" t="s">
        <v>3902</v>
      </c>
      <c r="H1071" s="14" t="s">
        <v>3041</v>
      </c>
      <c r="I1071" s="15">
        <v>623.79999999999995</v>
      </c>
      <c r="J1071" s="77">
        <v>2</v>
      </c>
      <c r="K1071" s="92"/>
    </row>
    <row r="1072" spans="1:11" ht="40" x14ac:dyDescent="0.25">
      <c r="A1072" s="14" t="s">
        <v>2994</v>
      </c>
      <c r="B1072" s="14" t="s">
        <v>5399</v>
      </c>
      <c r="C1072" s="14" t="s">
        <v>5400</v>
      </c>
      <c r="D1072" s="16">
        <v>45996</v>
      </c>
      <c r="E1072" s="16"/>
      <c r="F1072" s="14" t="s">
        <v>5401</v>
      </c>
      <c r="G1072" s="14" t="s">
        <v>4676</v>
      </c>
      <c r="H1072" s="14" t="s">
        <v>4677</v>
      </c>
      <c r="I1072" s="15">
        <v>80</v>
      </c>
      <c r="J1072" s="77">
        <v>2</v>
      </c>
      <c r="K1072" s="92"/>
    </row>
    <row r="1073" spans="1:11" ht="20" x14ac:dyDescent="0.25">
      <c r="A1073" s="14" t="s">
        <v>2994</v>
      </c>
      <c r="B1073" s="14" t="s">
        <v>5402</v>
      </c>
      <c r="C1073" s="14" t="s">
        <v>5403</v>
      </c>
      <c r="D1073" s="16">
        <v>45986</v>
      </c>
      <c r="E1073" s="16"/>
      <c r="F1073" s="14" t="s">
        <v>5404</v>
      </c>
      <c r="G1073" s="14" t="s">
        <v>4741</v>
      </c>
      <c r="H1073" s="14" t="s">
        <v>4742</v>
      </c>
      <c r="I1073" s="15">
        <v>64.8</v>
      </c>
      <c r="J1073" s="77">
        <v>2</v>
      </c>
      <c r="K1073" s="92"/>
    </row>
    <row r="1074" spans="1:11" ht="20" x14ac:dyDescent="0.25">
      <c r="A1074" s="14" t="s">
        <v>2994</v>
      </c>
      <c r="B1074" s="14" t="s">
        <v>5405</v>
      </c>
      <c r="C1074" s="14" t="s">
        <v>5403</v>
      </c>
      <c r="D1074" s="16">
        <v>45986</v>
      </c>
      <c r="E1074" s="16"/>
      <c r="F1074" s="14" t="s">
        <v>5406</v>
      </c>
      <c r="G1074" s="14" t="s">
        <v>4738</v>
      </c>
      <c r="H1074" s="14" t="s">
        <v>4739</v>
      </c>
      <c r="I1074" s="15">
        <v>113.4</v>
      </c>
      <c r="J1074" s="77">
        <v>2</v>
      </c>
      <c r="K1074" s="92"/>
    </row>
    <row r="1075" spans="1:11" ht="20" x14ac:dyDescent="0.25">
      <c r="A1075" s="14" t="s">
        <v>2994</v>
      </c>
      <c r="B1075" s="14" t="s">
        <v>5407</v>
      </c>
      <c r="C1075" s="14" t="s">
        <v>5403</v>
      </c>
      <c r="D1075" s="16">
        <v>45986</v>
      </c>
      <c r="E1075" s="16"/>
      <c r="F1075" s="14" t="s">
        <v>5404</v>
      </c>
      <c r="G1075" s="14" t="s">
        <v>4724</v>
      </c>
      <c r="H1075" s="14" t="s">
        <v>4725</v>
      </c>
      <c r="I1075" s="15">
        <v>64.8</v>
      </c>
      <c r="J1075" s="77">
        <v>2</v>
      </c>
      <c r="K1075" s="92"/>
    </row>
    <row r="1076" spans="1:11" ht="20" x14ac:dyDescent="0.25">
      <c r="A1076" s="14" t="s">
        <v>2994</v>
      </c>
      <c r="B1076" s="14" t="s">
        <v>5408</v>
      </c>
      <c r="C1076" s="14" t="s">
        <v>5403</v>
      </c>
      <c r="D1076" s="16">
        <v>45986</v>
      </c>
      <c r="E1076" s="16"/>
      <c r="F1076" s="14" t="s">
        <v>5404</v>
      </c>
      <c r="G1076" s="14" t="s">
        <v>4800</v>
      </c>
      <c r="H1076" s="14" t="s">
        <v>4801</v>
      </c>
      <c r="I1076" s="15">
        <v>81</v>
      </c>
      <c r="J1076" s="77">
        <v>2</v>
      </c>
      <c r="K1076" s="92"/>
    </row>
    <row r="1077" spans="1:11" ht="20" x14ac:dyDescent="0.25">
      <c r="A1077" s="14" t="s">
        <v>2994</v>
      </c>
      <c r="B1077" s="14" t="s">
        <v>5409</v>
      </c>
      <c r="C1077" s="14" t="s">
        <v>5403</v>
      </c>
      <c r="D1077" s="16">
        <v>45999</v>
      </c>
      <c r="E1077" s="16"/>
      <c r="F1077" s="14" t="s">
        <v>5410</v>
      </c>
      <c r="G1077" s="14"/>
      <c r="H1077" s="14" t="s">
        <v>4801</v>
      </c>
      <c r="I1077" s="15">
        <v>27.2</v>
      </c>
      <c r="J1077" s="77">
        <v>2</v>
      </c>
      <c r="K1077" s="92"/>
    </row>
    <row r="1078" spans="1:11" ht="20" x14ac:dyDescent="0.25">
      <c r="A1078" s="14" t="s">
        <v>2994</v>
      </c>
      <c r="B1078" s="14" t="s">
        <v>5411</v>
      </c>
      <c r="C1078" s="14" t="s">
        <v>5403</v>
      </c>
      <c r="D1078" s="16">
        <v>45986</v>
      </c>
      <c r="E1078" s="16"/>
      <c r="F1078" s="14" t="s">
        <v>5404</v>
      </c>
      <c r="G1078" s="14" t="s">
        <v>5412</v>
      </c>
      <c r="H1078" s="14" t="s">
        <v>5413</v>
      </c>
      <c r="I1078" s="15">
        <v>64.8</v>
      </c>
      <c r="J1078" s="77">
        <v>2</v>
      </c>
      <c r="K1078" s="92"/>
    </row>
    <row r="1079" spans="1:11" ht="20" x14ac:dyDescent="0.25">
      <c r="A1079" s="14" t="s">
        <v>2994</v>
      </c>
      <c r="B1079" s="14" t="s">
        <v>5414</v>
      </c>
      <c r="C1079" s="14" t="s">
        <v>5403</v>
      </c>
      <c r="D1079" s="16">
        <v>45986</v>
      </c>
      <c r="E1079" s="16"/>
      <c r="F1079" s="14" t="s">
        <v>5404</v>
      </c>
      <c r="G1079" s="14">
        <v>57069085</v>
      </c>
      <c r="H1079" s="14" t="s">
        <v>5415</v>
      </c>
      <c r="I1079" s="15">
        <v>81</v>
      </c>
      <c r="J1079" s="77">
        <v>2</v>
      </c>
      <c r="K1079" s="92"/>
    </row>
    <row r="1080" spans="1:11" ht="20" x14ac:dyDescent="0.25">
      <c r="A1080" s="14" t="s">
        <v>2994</v>
      </c>
      <c r="B1080" s="14" t="s">
        <v>5416</v>
      </c>
      <c r="C1080" s="14" t="s">
        <v>5403</v>
      </c>
      <c r="D1080" s="16">
        <v>45986</v>
      </c>
      <c r="E1080" s="16"/>
      <c r="F1080" s="14" t="s">
        <v>5417</v>
      </c>
      <c r="G1080" s="14" t="s">
        <v>4755</v>
      </c>
      <c r="H1080" s="14" t="s">
        <v>4756</v>
      </c>
      <c r="I1080" s="15">
        <v>101.25</v>
      </c>
      <c r="J1080" s="77">
        <v>2</v>
      </c>
      <c r="K1080" s="92"/>
    </row>
    <row r="1081" spans="1:11" ht="20" x14ac:dyDescent="0.25">
      <c r="A1081" s="14" t="s">
        <v>2994</v>
      </c>
      <c r="B1081" s="14" t="s">
        <v>5418</v>
      </c>
      <c r="C1081" s="14" t="s">
        <v>5403</v>
      </c>
      <c r="D1081" s="16">
        <v>45986</v>
      </c>
      <c r="E1081" s="16"/>
      <c r="F1081" s="14" t="s">
        <v>5404</v>
      </c>
      <c r="G1081" s="14" t="s">
        <v>4712</v>
      </c>
      <c r="H1081" s="14" t="s">
        <v>4713</v>
      </c>
      <c r="I1081" s="15">
        <v>89.1</v>
      </c>
      <c r="J1081" s="77">
        <v>2</v>
      </c>
      <c r="K1081" s="92"/>
    </row>
    <row r="1082" spans="1:11" ht="20" x14ac:dyDescent="0.25">
      <c r="A1082" s="14" t="s">
        <v>2994</v>
      </c>
      <c r="B1082" s="14" t="s">
        <v>5419</v>
      </c>
      <c r="C1082" s="14" t="s">
        <v>5403</v>
      </c>
      <c r="D1082" s="16">
        <v>45986</v>
      </c>
      <c r="E1082" s="16"/>
      <c r="F1082" s="14" t="s">
        <v>5404</v>
      </c>
      <c r="G1082" s="14" t="s">
        <v>4721</v>
      </c>
      <c r="H1082" s="14" t="s">
        <v>4722</v>
      </c>
      <c r="I1082" s="15">
        <v>89.1</v>
      </c>
      <c r="J1082" s="77">
        <v>2</v>
      </c>
      <c r="K1082" s="92"/>
    </row>
    <row r="1083" spans="1:11" ht="20" x14ac:dyDescent="0.25">
      <c r="A1083" s="14" t="s">
        <v>2994</v>
      </c>
      <c r="B1083" s="14" t="s">
        <v>5420</v>
      </c>
      <c r="C1083" s="14" t="s">
        <v>5403</v>
      </c>
      <c r="D1083" s="16">
        <v>45986</v>
      </c>
      <c r="E1083" s="16"/>
      <c r="F1083" s="14" t="s">
        <v>5404</v>
      </c>
      <c r="G1083" s="14" t="s">
        <v>5344</v>
      </c>
      <c r="H1083" s="14" t="s">
        <v>5345</v>
      </c>
      <c r="I1083" s="15">
        <v>89.1</v>
      </c>
      <c r="J1083" s="77">
        <v>2</v>
      </c>
      <c r="K1083" s="92"/>
    </row>
    <row r="1084" spans="1:11" ht="20" x14ac:dyDescent="0.25">
      <c r="A1084" s="14" t="s">
        <v>2994</v>
      </c>
      <c r="B1084" s="14" t="s">
        <v>5421</v>
      </c>
      <c r="C1084" s="14" t="s">
        <v>5403</v>
      </c>
      <c r="D1084" s="16">
        <v>45986</v>
      </c>
      <c r="E1084" s="16"/>
      <c r="F1084" s="14" t="s">
        <v>5417</v>
      </c>
      <c r="G1084" s="14" t="s">
        <v>4715</v>
      </c>
      <c r="H1084" s="14" t="s">
        <v>4716</v>
      </c>
      <c r="I1084" s="15">
        <v>101.25</v>
      </c>
      <c r="J1084" s="77">
        <v>2</v>
      </c>
      <c r="K1084" s="92"/>
    </row>
    <row r="1085" spans="1:11" ht="20" x14ac:dyDescent="0.25">
      <c r="A1085" s="14" t="s">
        <v>2994</v>
      </c>
      <c r="B1085" s="14" t="s">
        <v>5422</v>
      </c>
      <c r="C1085" s="14" t="s">
        <v>5403</v>
      </c>
      <c r="D1085" s="16">
        <v>45986</v>
      </c>
      <c r="E1085" s="16"/>
      <c r="F1085" s="14" t="s">
        <v>5404</v>
      </c>
      <c r="G1085" s="14" t="s">
        <v>4707</v>
      </c>
      <c r="H1085" s="14" t="s">
        <v>3857</v>
      </c>
      <c r="I1085" s="15">
        <v>81</v>
      </c>
      <c r="J1085" s="77">
        <v>2</v>
      </c>
      <c r="K1085" s="92"/>
    </row>
    <row r="1086" spans="1:11" ht="20" x14ac:dyDescent="0.25">
      <c r="A1086" s="14" t="s">
        <v>2994</v>
      </c>
      <c r="B1086" s="14" t="s">
        <v>5423</v>
      </c>
      <c r="C1086" s="14" t="s">
        <v>5403</v>
      </c>
      <c r="D1086" s="16">
        <v>45986</v>
      </c>
      <c r="E1086" s="16"/>
      <c r="F1086" s="14" t="s">
        <v>5404</v>
      </c>
      <c r="G1086" s="14" t="s">
        <v>5356</v>
      </c>
      <c r="H1086" s="14" t="s">
        <v>5357</v>
      </c>
      <c r="I1086" s="15">
        <v>64.8</v>
      </c>
      <c r="J1086" s="77">
        <v>2</v>
      </c>
      <c r="K1086" s="92"/>
    </row>
    <row r="1087" spans="1:11" ht="20" x14ac:dyDescent="0.25">
      <c r="A1087" s="14" t="s">
        <v>2994</v>
      </c>
      <c r="B1087" s="14" t="s">
        <v>5424</v>
      </c>
      <c r="C1087" s="14" t="s">
        <v>5403</v>
      </c>
      <c r="D1087" s="16">
        <v>45986</v>
      </c>
      <c r="E1087" s="16"/>
      <c r="F1087" s="14" t="s">
        <v>5425</v>
      </c>
      <c r="G1087" s="14" t="s">
        <v>4798</v>
      </c>
      <c r="H1087" s="14" t="s">
        <v>4121</v>
      </c>
      <c r="I1087" s="15">
        <v>113.4</v>
      </c>
      <c r="J1087" s="77">
        <v>2</v>
      </c>
      <c r="K1087" s="92"/>
    </row>
    <row r="1088" spans="1:11" ht="20" x14ac:dyDescent="0.25">
      <c r="A1088" s="14" t="s">
        <v>2994</v>
      </c>
      <c r="B1088" s="14" t="s">
        <v>5426</v>
      </c>
      <c r="C1088" s="14" t="s">
        <v>5403</v>
      </c>
      <c r="D1088" s="16">
        <v>45986</v>
      </c>
      <c r="E1088" s="16"/>
      <c r="F1088" s="14" t="s">
        <v>5417</v>
      </c>
      <c r="G1088" s="14" t="s">
        <v>5375</v>
      </c>
      <c r="H1088" s="14" t="s">
        <v>5249</v>
      </c>
      <c r="I1088" s="15">
        <v>101.25</v>
      </c>
      <c r="J1088" s="77">
        <v>2</v>
      </c>
      <c r="K1088" s="92"/>
    </row>
    <row r="1089" spans="1:11" ht="20" x14ac:dyDescent="0.25">
      <c r="A1089" s="14" t="s">
        <v>2994</v>
      </c>
      <c r="B1089" s="14" t="s">
        <v>5427</v>
      </c>
      <c r="C1089" s="14" t="s">
        <v>5403</v>
      </c>
      <c r="D1089" s="16">
        <v>45986</v>
      </c>
      <c r="E1089" s="16"/>
      <c r="F1089" s="14" t="s">
        <v>5404</v>
      </c>
      <c r="G1089" s="14" t="s">
        <v>4761</v>
      </c>
      <c r="H1089" s="14" t="s">
        <v>4762</v>
      </c>
      <c r="I1089" s="15">
        <v>81</v>
      </c>
      <c r="J1089" s="77">
        <v>2</v>
      </c>
      <c r="K1089" s="92"/>
    </row>
    <row r="1090" spans="1:11" ht="20" x14ac:dyDescent="0.25">
      <c r="A1090" s="14" t="s">
        <v>2994</v>
      </c>
      <c r="B1090" s="14" t="s">
        <v>5428</v>
      </c>
      <c r="C1090" s="14" t="s">
        <v>5403</v>
      </c>
      <c r="D1090" s="16">
        <v>45986</v>
      </c>
      <c r="E1090" s="16"/>
      <c r="F1090" s="14" t="s">
        <v>5404</v>
      </c>
      <c r="G1090" s="14" t="s">
        <v>4788</v>
      </c>
      <c r="H1090" s="14" t="s">
        <v>4789</v>
      </c>
      <c r="I1090" s="15">
        <v>81</v>
      </c>
      <c r="J1090" s="77">
        <v>2</v>
      </c>
      <c r="K1090" s="92"/>
    </row>
    <row r="1091" spans="1:11" ht="20" x14ac:dyDescent="0.25">
      <c r="A1091" s="14" t="s">
        <v>2994</v>
      </c>
      <c r="B1091" s="14" t="s">
        <v>5429</v>
      </c>
      <c r="C1091" s="14" t="s">
        <v>5403</v>
      </c>
      <c r="D1091" s="16">
        <v>45986</v>
      </c>
      <c r="E1091" s="16"/>
      <c r="F1091" s="14" t="s">
        <v>5404</v>
      </c>
      <c r="G1091" s="14" t="s">
        <v>4767</v>
      </c>
      <c r="H1091" s="14" t="s">
        <v>4768</v>
      </c>
      <c r="I1091" s="15">
        <v>64.8</v>
      </c>
      <c r="J1091" s="77">
        <v>2</v>
      </c>
      <c r="K1091" s="92"/>
    </row>
    <row r="1092" spans="1:11" ht="20" x14ac:dyDescent="0.25">
      <c r="A1092" s="14" t="s">
        <v>2994</v>
      </c>
      <c r="B1092" s="14" t="s">
        <v>5430</v>
      </c>
      <c r="C1092" s="14" t="s">
        <v>5403</v>
      </c>
      <c r="D1092" s="16">
        <v>45986</v>
      </c>
      <c r="E1092" s="16"/>
      <c r="F1092" s="14" t="s">
        <v>5404</v>
      </c>
      <c r="G1092" s="14" t="s">
        <v>5431</v>
      </c>
      <c r="H1092" s="14" t="s">
        <v>5432</v>
      </c>
      <c r="I1092" s="15">
        <v>64.8</v>
      </c>
      <c r="J1092" s="77">
        <v>2</v>
      </c>
      <c r="K1092" s="92"/>
    </row>
    <row r="1093" spans="1:11" ht="20" x14ac:dyDescent="0.25">
      <c r="A1093" s="14" t="s">
        <v>2994</v>
      </c>
      <c r="B1093" s="14" t="s">
        <v>5433</v>
      </c>
      <c r="C1093" s="14" t="s">
        <v>5403</v>
      </c>
      <c r="D1093" s="16">
        <v>45986</v>
      </c>
      <c r="E1093" s="16"/>
      <c r="F1093" s="14" t="s">
        <v>5404</v>
      </c>
      <c r="G1093" s="14" t="s">
        <v>4764</v>
      </c>
      <c r="H1093" s="14" t="s">
        <v>4765</v>
      </c>
      <c r="I1093" s="15">
        <v>89.1</v>
      </c>
      <c r="J1093" s="77">
        <v>2</v>
      </c>
      <c r="K1093" s="92"/>
    </row>
    <row r="1094" spans="1:11" ht="20" x14ac:dyDescent="0.25">
      <c r="A1094" s="14" t="s">
        <v>2994</v>
      </c>
      <c r="B1094" s="14" t="s">
        <v>5434</v>
      </c>
      <c r="C1094" s="14" t="s">
        <v>5403</v>
      </c>
      <c r="D1094" s="16">
        <v>45986</v>
      </c>
      <c r="E1094" s="16"/>
      <c r="F1094" s="14" t="s">
        <v>5417</v>
      </c>
      <c r="G1094" s="14" t="s">
        <v>5335</v>
      </c>
      <c r="H1094" s="14" t="s">
        <v>4031</v>
      </c>
      <c r="I1094" s="15">
        <v>101.25</v>
      </c>
      <c r="J1094" s="77">
        <v>2</v>
      </c>
      <c r="K1094" s="92"/>
    </row>
    <row r="1095" spans="1:11" ht="20" x14ac:dyDescent="0.25">
      <c r="A1095" s="14" t="s">
        <v>2994</v>
      </c>
      <c r="B1095" s="14" t="s">
        <v>5435</v>
      </c>
      <c r="C1095" s="14" t="s">
        <v>5403</v>
      </c>
      <c r="D1095" s="16">
        <v>45986</v>
      </c>
      <c r="E1095" s="16"/>
      <c r="F1095" s="14" t="s">
        <v>5436</v>
      </c>
      <c r="G1095" s="14" t="s">
        <v>5340</v>
      </c>
      <c r="H1095" s="14" t="s">
        <v>5304</v>
      </c>
      <c r="I1095" s="15">
        <v>113.4</v>
      </c>
      <c r="J1095" s="77">
        <v>2</v>
      </c>
      <c r="K1095" s="92"/>
    </row>
    <row r="1096" spans="1:11" ht="20" x14ac:dyDescent="0.25">
      <c r="A1096" s="14" t="s">
        <v>2994</v>
      </c>
      <c r="B1096" s="14" t="s">
        <v>5437</v>
      </c>
      <c r="C1096" s="14" t="s">
        <v>5403</v>
      </c>
      <c r="D1096" s="16">
        <v>45986</v>
      </c>
      <c r="E1096" s="16"/>
      <c r="F1096" s="14" t="s">
        <v>5404</v>
      </c>
      <c r="G1096" s="14" t="s">
        <v>5360</v>
      </c>
      <c r="H1096" s="14" t="s">
        <v>5361</v>
      </c>
      <c r="I1096" s="15">
        <v>89.1</v>
      </c>
      <c r="J1096" s="77">
        <v>2</v>
      </c>
      <c r="K1096" s="92"/>
    </row>
    <row r="1097" spans="1:11" ht="20" x14ac:dyDescent="0.25">
      <c r="A1097" s="14" t="s">
        <v>2994</v>
      </c>
      <c r="B1097" s="14" t="s">
        <v>5438</v>
      </c>
      <c r="C1097" s="14" t="s">
        <v>5403</v>
      </c>
      <c r="D1097" s="16">
        <v>45986</v>
      </c>
      <c r="E1097" s="16"/>
      <c r="F1097" s="14" t="s">
        <v>5404</v>
      </c>
      <c r="G1097" s="14" t="s">
        <v>4806</v>
      </c>
      <c r="H1097" s="14" t="s">
        <v>3926</v>
      </c>
      <c r="I1097" s="15">
        <v>81</v>
      </c>
      <c r="J1097" s="77">
        <v>2</v>
      </c>
      <c r="K1097" s="92"/>
    </row>
    <row r="1098" spans="1:11" ht="20" x14ac:dyDescent="0.25">
      <c r="A1098" s="14" t="s">
        <v>2994</v>
      </c>
      <c r="B1098" s="14" t="s">
        <v>5439</v>
      </c>
      <c r="C1098" s="14" t="s">
        <v>5403</v>
      </c>
      <c r="D1098" s="16">
        <v>45986</v>
      </c>
      <c r="E1098" s="16"/>
      <c r="F1098" s="14" t="s">
        <v>5404</v>
      </c>
      <c r="G1098" s="14" t="s">
        <v>5440</v>
      </c>
      <c r="H1098" s="14" t="s">
        <v>5441</v>
      </c>
      <c r="I1098" s="15">
        <v>64.8</v>
      </c>
      <c r="J1098" s="77">
        <v>2</v>
      </c>
      <c r="K1098" s="92"/>
    </row>
    <row r="1099" spans="1:11" ht="20" x14ac:dyDescent="0.25">
      <c r="A1099" s="14" t="s">
        <v>2994</v>
      </c>
      <c r="B1099" s="14" t="s">
        <v>5442</v>
      </c>
      <c r="C1099" s="14" t="s">
        <v>5403</v>
      </c>
      <c r="D1099" s="16">
        <v>45986</v>
      </c>
      <c r="E1099" s="16"/>
      <c r="F1099" s="14" t="s">
        <v>5404</v>
      </c>
      <c r="G1099" s="14" t="s">
        <v>4779</v>
      </c>
      <c r="H1099" s="14" t="s">
        <v>4780</v>
      </c>
      <c r="I1099" s="15">
        <v>64.8</v>
      </c>
      <c r="J1099" s="77">
        <v>2</v>
      </c>
      <c r="K1099" s="92"/>
    </row>
    <row r="1100" spans="1:11" ht="20" x14ac:dyDescent="0.25">
      <c r="A1100" s="14" t="s">
        <v>2994</v>
      </c>
      <c r="B1100" s="14" t="s">
        <v>5443</v>
      </c>
      <c r="C1100" s="14" t="s">
        <v>5403</v>
      </c>
      <c r="D1100" s="16">
        <v>45986</v>
      </c>
      <c r="E1100" s="16"/>
      <c r="F1100" s="14" t="s">
        <v>5417</v>
      </c>
      <c r="G1100" s="14" t="s">
        <v>4750</v>
      </c>
      <c r="H1100" s="14" t="s">
        <v>4035</v>
      </c>
      <c r="I1100" s="15">
        <v>101.25</v>
      </c>
      <c r="J1100" s="77">
        <v>2</v>
      </c>
      <c r="K1100" s="92"/>
    </row>
    <row r="1101" spans="1:11" ht="20" x14ac:dyDescent="0.25">
      <c r="A1101" s="14" t="s">
        <v>2994</v>
      </c>
      <c r="B1101" s="14" t="s">
        <v>5444</v>
      </c>
      <c r="C1101" s="14" t="s">
        <v>5403</v>
      </c>
      <c r="D1101" s="16">
        <v>45986</v>
      </c>
      <c r="E1101" s="16"/>
      <c r="F1101" s="14" t="s">
        <v>5404</v>
      </c>
      <c r="G1101" s="14" t="s">
        <v>4758</v>
      </c>
      <c r="H1101" s="14" t="s">
        <v>4759</v>
      </c>
      <c r="I1101" s="15">
        <v>64.8</v>
      </c>
      <c r="J1101" s="77">
        <v>2</v>
      </c>
      <c r="K1101" s="92"/>
    </row>
    <row r="1102" spans="1:11" ht="20" x14ac:dyDescent="0.25">
      <c r="A1102" s="14" t="s">
        <v>2994</v>
      </c>
      <c r="B1102" s="14" t="s">
        <v>5445</v>
      </c>
      <c r="C1102" s="14" t="s">
        <v>5403</v>
      </c>
      <c r="D1102" s="16">
        <v>45986</v>
      </c>
      <c r="E1102" s="16"/>
      <c r="F1102" s="14" t="s">
        <v>5417</v>
      </c>
      <c r="G1102" s="14" t="s">
        <v>4212</v>
      </c>
      <c r="H1102" s="14" t="s">
        <v>4213</v>
      </c>
      <c r="I1102" s="15">
        <v>101.25</v>
      </c>
      <c r="J1102" s="77">
        <v>2</v>
      </c>
      <c r="K1102" s="92"/>
    </row>
    <row r="1103" spans="1:11" ht="20" x14ac:dyDescent="0.25">
      <c r="A1103" s="14" t="s">
        <v>2994</v>
      </c>
      <c r="B1103" s="14" t="s">
        <v>5446</v>
      </c>
      <c r="C1103" s="14" t="s">
        <v>5403</v>
      </c>
      <c r="D1103" s="16">
        <v>45986</v>
      </c>
      <c r="E1103" s="16"/>
      <c r="F1103" s="14" t="s">
        <v>5404</v>
      </c>
      <c r="G1103" s="14" t="s">
        <v>4776</v>
      </c>
      <c r="H1103" s="14" t="s">
        <v>4777</v>
      </c>
      <c r="I1103" s="15">
        <v>64.8</v>
      </c>
      <c r="J1103" s="77">
        <v>2</v>
      </c>
      <c r="K1103" s="92"/>
    </row>
    <row r="1104" spans="1:11" ht="20" x14ac:dyDescent="0.25">
      <c r="A1104" s="14" t="s">
        <v>2994</v>
      </c>
      <c r="B1104" s="14" t="s">
        <v>5447</v>
      </c>
      <c r="C1104" s="14" t="s">
        <v>5403</v>
      </c>
      <c r="D1104" s="16">
        <v>45986</v>
      </c>
      <c r="E1104" s="16"/>
      <c r="F1104" s="14" t="s">
        <v>5404</v>
      </c>
      <c r="G1104" s="14" t="s">
        <v>5448</v>
      </c>
      <c r="H1104" s="14" t="s">
        <v>5449</v>
      </c>
      <c r="I1104" s="15">
        <v>64.8</v>
      </c>
      <c r="J1104" s="77">
        <v>2</v>
      </c>
      <c r="K1104" s="92"/>
    </row>
    <row r="1105" spans="1:11" ht="20" x14ac:dyDescent="0.25">
      <c r="A1105" s="14" t="s">
        <v>2994</v>
      </c>
      <c r="B1105" s="14" t="s">
        <v>5450</v>
      </c>
      <c r="C1105" s="14" t="s">
        <v>5403</v>
      </c>
      <c r="D1105" s="16">
        <v>45986</v>
      </c>
      <c r="E1105" s="16"/>
      <c r="F1105" s="14" t="s">
        <v>5404</v>
      </c>
      <c r="G1105" s="14" t="s">
        <v>4744</v>
      </c>
      <c r="H1105" s="14" t="s">
        <v>4745</v>
      </c>
      <c r="I1105" s="15">
        <v>64.8</v>
      </c>
      <c r="J1105" s="77">
        <v>2</v>
      </c>
      <c r="K1105" s="92"/>
    </row>
    <row r="1106" spans="1:11" ht="20" x14ac:dyDescent="0.25">
      <c r="A1106" s="14" t="s">
        <v>2994</v>
      </c>
      <c r="B1106" s="14" t="s">
        <v>5451</v>
      </c>
      <c r="C1106" s="14" t="s">
        <v>5403</v>
      </c>
      <c r="D1106" s="16">
        <v>45986</v>
      </c>
      <c r="E1106" s="16"/>
      <c r="F1106" s="14" t="s">
        <v>5404</v>
      </c>
      <c r="G1106" s="14" t="s">
        <v>4785</v>
      </c>
      <c r="H1106" s="14" t="s">
        <v>4786</v>
      </c>
      <c r="I1106" s="15">
        <v>64.8</v>
      </c>
      <c r="J1106" s="77">
        <v>2</v>
      </c>
      <c r="K1106" s="92"/>
    </row>
    <row r="1107" spans="1:11" ht="20" x14ac:dyDescent="0.25">
      <c r="A1107" s="14" t="s">
        <v>2994</v>
      </c>
      <c r="B1107" s="14" t="s">
        <v>5452</v>
      </c>
      <c r="C1107" s="14" t="s">
        <v>5403</v>
      </c>
      <c r="D1107" s="16">
        <v>45986</v>
      </c>
      <c r="E1107" s="16"/>
      <c r="F1107" s="14" t="s">
        <v>5404</v>
      </c>
      <c r="G1107" s="14" t="s">
        <v>4730</v>
      </c>
      <c r="H1107" s="14" t="s">
        <v>4731</v>
      </c>
      <c r="I1107" s="15">
        <v>64.8</v>
      </c>
      <c r="J1107" s="77">
        <v>2</v>
      </c>
      <c r="K1107" s="92"/>
    </row>
    <row r="1108" spans="1:11" ht="40" x14ac:dyDescent="0.25">
      <c r="A1108" s="14" t="s">
        <v>2994</v>
      </c>
      <c r="B1108" s="14" t="s">
        <v>5453</v>
      </c>
      <c r="C1108" s="14" t="s">
        <v>5454</v>
      </c>
      <c r="D1108" s="16">
        <v>46006</v>
      </c>
      <c r="E1108" s="16"/>
      <c r="F1108" s="14" t="s">
        <v>5455</v>
      </c>
      <c r="G1108" s="14" t="s">
        <v>3894</v>
      </c>
      <c r="H1108" s="14" t="s">
        <v>5456</v>
      </c>
      <c r="I1108" s="15">
        <v>185.66</v>
      </c>
      <c r="J1108" s="77">
        <v>2</v>
      </c>
      <c r="K1108" s="92"/>
    </row>
    <row r="1109" spans="1:11" ht="20" x14ac:dyDescent="0.25">
      <c r="A1109" s="14" t="s">
        <v>2994</v>
      </c>
      <c r="B1109" s="14" t="s">
        <v>5457</v>
      </c>
      <c r="C1109" s="14" t="s">
        <v>5403</v>
      </c>
      <c r="D1109" s="16">
        <v>45999</v>
      </c>
      <c r="E1109" s="16"/>
      <c r="F1109" s="14" t="s">
        <v>5458</v>
      </c>
      <c r="G1109" s="14"/>
      <c r="H1109" s="14" t="s">
        <v>5459</v>
      </c>
      <c r="I1109" s="15">
        <v>11.32</v>
      </c>
      <c r="J1109" s="77">
        <v>2</v>
      </c>
      <c r="K1109" s="92"/>
    </row>
    <row r="1110" spans="1:11" ht="20" x14ac:dyDescent="0.25">
      <c r="A1110" s="14" t="s">
        <v>2994</v>
      </c>
      <c r="B1110" s="14" t="s">
        <v>5409</v>
      </c>
      <c r="C1110" s="14" t="s">
        <v>5403</v>
      </c>
      <c r="D1110" s="16">
        <v>45999</v>
      </c>
      <c r="E1110" s="16"/>
      <c r="F1110" s="14" t="s">
        <v>5458</v>
      </c>
      <c r="G1110" s="14"/>
      <c r="H1110" s="14" t="s">
        <v>5460</v>
      </c>
      <c r="I1110" s="15">
        <v>27.2</v>
      </c>
      <c r="J1110" s="77">
        <v>2</v>
      </c>
      <c r="K1110" s="92"/>
    </row>
    <row r="1111" spans="1:11" ht="20" x14ac:dyDescent="0.25">
      <c r="A1111" s="14" t="s">
        <v>2994</v>
      </c>
      <c r="B1111" s="14" t="s">
        <v>5461</v>
      </c>
      <c r="C1111" s="14" t="s">
        <v>5403</v>
      </c>
      <c r="D1111" s="16">
        <v>45999</v>
      </c>
      <c r="E1111" s="16"/>
      <c r="F1111" s="14" t="s">
        <v>5458</v>
      </c>
      <c r="G1111" s="14"/>
      <c r="H1111" s="14" t="s">
        <v>4112</v>
      </c>
      <c r="I1111" s="15">
        <v>16.16</v>
      </c>
      <c r="J1111" s="77">
        <v>2</v>
      </c>
      <c r="K1111" s="92"/>
    </row>
    <row r="1112" spans="1:11" ht="20" x14ac:dyDescent="0.25">
      <c r="A1112" s="14" t="s">
        <v>2994</v>
      </c>
      <c r="B1112" s="14" t="s">
        <v>5462</v>
      </c>
      <c r="C1112" s="14" t="s">
        <v>5403</v>
      </c>
      <c r="D1112" s="16">
        <v>45999</v>
      </c>
      <c r="E1112" s="16"/>
      <c r="F1112" s="14" t="s">
        <v>5458</v>
      </c>
      <c r="G1112" s="14"/>
      <c r="H1112" s="14" t="s">
        <v>5281</v>
      </c>
      <c r="I1112" s="15">
        <v>4.96</v>
      </c>
      <c r="J1112" s="77">
        <v>2</v>
      </c>
      <c r="K1112" s="92"/>
    </row>
    <row r="1113" spans="1:11" ht="20" x14ac:dyDescent="0.25">
      <c r="A1113" s="14" t="s">
        <v>2994</v>
      </c>
      <c r="B1113" s="14" t="s">
        <v>5463</v>
      </c>
      <c r="C1113" s="14" t="s">
        <v>5403</v>
      </c>
      <c r="D1113" s="16">
        <v>45999</v>
      </c>
      <c r="E1113" s="16"/>
      <c r="F1113" s="14" t="s">
        <v>5458</v>
      </c>
      <c r="G1113" s="14"/>
      <c r="H1113" s="14" t="s">
        <v>5415</v>
      </c>
      <c r="I1113" s="15">
        <v>13.1</v>
      </c>
      <c r="J1113" s="77">
        <v>2</v>
      </c>
      <c r="K1113" s="92"/>
    </row>
    <row r="1114" spans="1:11" ht="20" x14ac:dyDescent="0.25">
      <c r="A1114" s="14" t="s">
        <v>2994</v>
      </c>
      <c r="B1114" s="14" t="s">
        <v>5464</v>
      </c>
      <c r="C1114" s="14" t="s">
        <v>5403</v>
      </c>
      <c r="D1114" s="16">
        <v>45999</v>
      </c>
      <c r="E1114" s="16"/>
      <c r="F1114" s="14" t="s">
        <v>5458</v>
      </c>
      <c r="G1114" s="14"/>
      <c r="H1114" s="14" t="s">
        <v>5285</v>
      </c>
      <c r="I1114" s="15">
        <v>13.1</v>
      </c>
      <c r="J1114" s="77">
        <v>2</v>
      </c>
      <c r="K1114" s="92"/>
    </row>
    <row r="1115" spans="1:11" ht="20" x14ac:dyDescent="0.25">
      <c r="A1115" s="14" t="s">
        <v>2994</v>
      </c>
      <c r="B1115" s="14" t="s">
        <v>5465</v>
      </c>
      <c r="C1115" s="14" t="s">
        <v>5403</v>
      </c>
      <c r="D1115" s="16">
        <v>45999</v>
      </c>
      <c r="E1115" s="16"/>
      <c r="F1115" s="14" t="s">
        <v>5458</v>
      </c>
      <c r="G1115" s="14"/>
      <c r="H1115" s="14" t="s">
        <v>4115</v>
      </c>
      <c r="I1115" s="15">
        <v>4.46</v>
      </c>
      <c r="J1115" s="77">
        <v>2</v>
      </c>
      <c r="K1115" s="92"/>
    </row>
    <row r="1116" spans="1:11" ht="20" x14ac:dyDescent="0.25">
      <c r="A1116" s="14" t="s">
        <v>2994</v>
      </c>
      <c r="B1116" s="14" t="s">
        <v>5466</v>
      </c>
      <c r="C1116" s="14" t="s">
        <v>5403</v>
      </c>
      <c r="D1116" s="16">
        <v>45999</v>
      </c>
      <c r="E1116" s="16"/>
      <c r="F1116" s="14" t="s">
        <v>5458</v>
      </c>
      <c r="G1116" s="14"/>
      <c r="H1116" s="14" t="s">
        <v>5288</v>
      </c>
      <c r="I1116" s="15">
        <v>2.48</v>
      </c>
      <c r="J1116" s="77">
        <v>2</v>
      </c>
      <c r="K1116" s="92"/>
    </row>
    <row r="1117" spans="1:11" ht="20" x14ac:dyDescent="0.25">
      <c r="A1117" s="14" t="s">
        <v>2994</v>
      </c>
      <c r="B1117" s="14" t="s">
        <v>5467</v>
      </c>
      <c r="C1117" s="14" t="s">
        <v>5403</v>
      </c>
      <c r="D1117" s="16">
        <v>45999</v>
      </c>
      <c r="E1117" s="16"/>
      <c r="F1117" s="14" t="s">
        <v>5458</v>
      </c>
      <c r="G1117" s="14"/>
      <c r="H1117" s="14" t="s">
        <v>5468</v>
      </c>
      <c r="I1117" s="15">
        <v>26.53</v>
      </c>
      <c r="J1117" s="77">
        <v>2</v>
      </c>
      <c r="K1117" s="92"/>
    </row>
    <row r="1118" spans="1:11" ht="20" x14ac:dyDescent="0.25">
      <c r="A1118" s="14" t="s">
        <v>2994</v>
      </c>
      <c r="B1118" s="14" t="s">
        <v>5469</v>
      </c>
      <c r="C1118" s="14" t="s">
        <v>5403</v>
      </c>
      <c r="D1118" s="16">
        <v>45999</v>
      </c>
      <c r="E1118" s="16"/>
      <c r="F1118" s="14" t="s">
        <v>5458</v>
      </c>
      <c r="G1118" s="14"/>
      <c r="H1118" s="14" t="s">
        <v>5470</v>
      </c>
      <c r="I1118" s="15">
        <v>3.9</v>
      </c>
      <c r="J1118" s="77">
        <v>2</v>
      </c>
      <c r="K1118" s="92"/>
    </row>
    <row r="1119" spans="1:11" ht="20" x14ac:dyDescent="0.25">
      <c r="A1119" s="14" t="s">
        <v>2994</v>
      </c>
      <c r="B1119" s="14" t="s">
        <v>5471</v>
      </c>
      <c r="C1119" s="14" t="s">
        <v>5403</v>
      </c>
      <c r="D1119" s="16">
        <v>45999</v>
      </c>
      <c r="E1119" s="16"/>
      <c r="F1119" s="14" t="s">
        <v>5472</v>
      </c>
      <c r="G1119" s="14"/>
      <c r="H1119" s="14" t="s">
        <v>5473</v>
      </c>
      <c r="I1119" s="15">
        <v>64.72</v>
      </c>
      <c r="J1119" s="77">
        <v>2</v>
      </c>
      <c r="K1119" s="92"/>
    </row>
    <row r="1120" spans="1:11" ht="20" x14ac:dyDescent="0.25">
      <c r="A1120" s="14" t="s">
        <v>2994</v>
      </c>
      <c r="B1120" s="14" t="s">
        <v>5474</v>
      </c>
      <c r="C1120" s="14" t="s">
        <v>5403</v>
      </c>
      <c r="D1120" s="16">
        <v>45999</v>
      </c>
      <c r="E1120" s="16"/>
      <c r="F1120" s="14" t="s">
        <v>5458</v>
      </c>
      <c r="G1120" s="14"/>
      <c r="H1120" s="14" t="s">
        <v>4121</v>
      </c>
      <c r="I1120" s="15">
        <v>26.53</v>
      </c>
      <c r="J1120" s="77">
        <v>2</v>
      </c>
      <c r="K1120" s="92"/>
    </row>
    <row r="1121" spans="1:11" ht="20" x14ac:dyDescent="0.25">
      <c r="A1121" s="14" t="s">
        <v>2994</v>
      </c>
      <c r="B1121" s="14" t="s">
        <v>5475</v>
      </c>
      <c r="C1121" s="14" t="s">
        <v>5403</v>
      </c>
      <c r="D1121" s="16">
        <v>45999</v>
      </c>
      <c r="E1121" s="16"/>
      <c r="F1121" s="14" t="s">
        <v>5458</v>
      </c>
      <c r="G1121" s="14"/>
      <c r="H1121" s="14" t="s">
        <v>5247</v>
      </c>
      <c r="I1121" s="15">
        <v>3.9</v>
      </c>
      <c r="J1121" s="77">
        <v>2</v>
      </c>
      <c r="K1121" s="92"/>
    </row>
    <row r="1122" spans="1:11" ht="20" x14ac:dyDescent="0.25">
      <c r="A1122" s="14" t="s">
        <v>2994</v>
      </c>
      <c r="B1122" s="14" t="s">
        <v>5476</v>
      </c>
      <c r="C1122" s="14" t="s">
        <v>5403</v>
      </c>
      <c r="D1122" s="16">
        <v>45999</v>
      </c>
      <c r="E1122" s="16"/>
      <c r="F1122" s="14" t="s">
        <v>5458</v>
      </c>
      <c r="G1122" s="14"/>
      <c r="H1122" s="14" t="s">
        <v>5249</v>
      </c>
      <c r="I1122" s="15">
        <v>10.68</v>
      </c>
      <c r="J1122" s="77">
        <v>2</v>
      </c>
      <c r="K1122" s="92"/>
    </row>
    <row r="1123" spans="1:11" ht="20" x14ac:dyDescent="0.25">
      <c r="A1123" s="14" t="s">
        <v>2994</v>
      </c>
      <c r="B1123" s="14" t="s">
        <v>5477</v>
      </c>
      <c r="C1123" s="14" t="s">
        <v>5403</v>
      </c>
      <c r="D1123" s="16">
        <v>45999</v>
      </c>
      <c r="E1123" s="16"/>
      <c r="F1123" s="14" t="s">
        <v>5458</v>
      </c>
      <c r="G1123" s="14"/>
      <c r="H1123" s="14" t="s">
        <v>5478</v>
      </c>
      <c r="I1123" s="15">
        <v>9.77</v>
      </c>
      <c r="J1123" s="77">
        <v>2</v>
      </c>
      <c r="K1123" s="92"/>
    </row>
    <row r="1124" spans="1:11" ht="20" x14ac:dyDescent="0.25">
      <c r="A1124" s="14" t="s">
        <v>2994</v>
      </c>
      <c r="B1124" s="14" t="s">
        <v>5479</v>
      </c>
      <c r="C1124" s="14" t="s">
        <v>5403</v>
      </c>
      <c r="D1124" s="16">
        <v>45999</v>
      </c>
      <c r="E1124" s="16"/>
      <c r="F1124" s="14" t="s">
        <v>5458</v>
      </c>
      <c r="G1124" s="14"/>
      <c r="H1124" s="14" t="s">
        <v>5480</v>
      </c>
      <c r="I1124" s="15">
        <v>9.7799999999999994</v>
      </c>
      <c r="J1124" s="77">
        <v>2</v>
      </c>
      <c r="K1124" s="92"/>
    </row>
    <row r="1125" spans="1:11" ht="20" x14ac:dyDescent="0.25">
      <c r="A1125" s="14" t="s">
        <v>2994</v>
      </c>
      <c r="B1125" s="14" t="s">
        <v>5481</v>
      </c>
      <c r="C1125" s="14" t="s">
        <v>5403</v>
      </c>
      <c r="D1125" s="16">
        <v>45999</v>
      </c>
      <c r="E1125" s="16"/>
      <c r="F1125" s="14" t="s">
        <v>5458</v>
      </c>
      <c r="G1125" s="14"/>
      <c r="H1125" s="14" t="s">
        <v>5482</v>
      </c>
      <c r="I1125" s="15">
        <v>26.53</v>
      </c>
      <c r="J1125" s="77">
        <v>2</v>
      </c>
      <c r="K1125" s="92"/>
    </row>
    <row r="1126" spans="1:11" ht="20" x14ac:dyDescent="0.25">
      <c r="A1126" s="14" t="s">
        <v>2994</v>
      </c>
      <c r="B1126" s="14" t="s">
        <v>5483</v>
      </c>
      <c r="C1126" s="14" t="s">
        <v>5403</v>
      </c>
      <c r="D1126" s="16">
        <v>45999</v>
      </c>
      <c r="E1126" s="16"/>
      <c r="F1126" s="14" t="s">
        <v>5458</v>
      </c>
      <c r="G1126" s="14"/>
      <c r="H1126" s="14" t="s">
        <v>5484</v>
      </c>
      <c r="I1126" s="15">
        <v>9.5299999999999994</v>
      </c>
      <c r="J1126" s="77">
        <v>2</v>
      </c>
      <c r="K1126" s="92"/>
    </row>
    <row r="1127" spans="1:11" ht="20" x14ac:dyDescent="0.25">
      <c r="A1127" s="14" t="s">
        <v>2994</v>
      </c>
      <c r="B1127" s="14" t="s">
        <v>5485</v>
      </c>
      <c r="C1127" s="14" t="s">
        <v>5403</v>
      </c>
      <c r="D1127" s="16">
        <v>45999</v>
      </c>
      <c r="E1127" s="16"/>
      <c r="F1127" s="14" t="s">
        <v>5458</v>
      </c>
      <c r="G1127" s="14"/>
      <c r="H1127" s="14" t="s">
        <v>5259</v>
      </c>
      <c r="I1127" s="15">
        <v>5.9</v>
      </c>
      <c r="J1127" s="77">
        <v>2</v>
      </c>
      <c r="K1127" s="92"/>
    </row>
    <row r="1128" spans="1:11" ht="20" x14ac:dyDescent="0.25">
      <c r="A1128" s="14" t="s">
        <v>2994</v>
      </c>
      <c r="B1128" s="14" t="s">
        <v>5486</v>
      </c>
      <c r="C1128" s="14" t="s">
        <v>5403</v>
      </c>
      <c r="D1128" s="16">
        <v>45999</v>
      </c>
      <c r="E1128" s="16"/>
      <c r="F1128" s="14" t="s">
        <v>5458</v>
      </c>
      <c r="G1128" s="14"/>
      <c r="H1128" s="14" t="s">
        <v>5261</v>
      </c>
      <c r="I1128" s="15">
        <v>5.9</v>
      </c>
      <c r="J1128" s="77">
        <v>2</v>
      </c>
      <c r="K1128" s="92"/>
    </row>
    <row r="1129" spans="1:11" ht="20" x14ac:dyDescent="0.25">
      <c r="A1129" s="14" t="s">
        <v>2994</v>
      </c>
      <c r="B1129" s="14" t="s">
        <v>5487</v>
      </c>
      <c r="C1129" s="14" t="s">
        <v>5403</v>
      </c>
      <c r="D1129" s="16">
        <v>45999</v>
      </c>
      <c r="E1129" s="16"/>
      <c r="F1129" s="14" t="s">
        <v>5458</v>
      </c>
      <c r="G1129" s="14"/>
      <c r="H1129" s="14" t="s">
        <v>5488</v>
      </c>
      <c r="I1129" s="15">
        <v>9.77</v>
      </c>
      <c r="J1129" s="77">
        <v>2</v>
      </c>
      <c r="K1129" s="92"/>
    </row>
    <row r="1130" spans="1:11" ht="20" x14ac:dyDescent="0.25">
      <c r="A1130" s="14" t="s">
        <v>2994</v>
      </c>
      <c r="B1130" s="14" t="s">
        <v>5489</v>
      </c>
      <c r="C1130" s="14" t="s">
        <v>5403</v>
      </c>
      <c r="D1130" s="16">
        <v>45999</v>
      </c>
      <c r="E1130" s="16"/>
      <c r="F1130" s="14" t="s">
        <v>5458</v>
      </c>
      <c r="G1130" s="14"/>
      <c r="H1130" s="14" t="s">
        <v>5267</v>
      </c>
      <c r="I1130" s="15">
        <v>26.53</v>
      </c>
      <c r="J1130" s="77">
        <v>2</v>
      </c>
      <c r="K1130" s="92"/>
    </row>
    <row r="1131" spans="1:11" ht="20" x14ac:dyDescent="0.25">
      <c r="A1131" s="14" t="s">
        <v>2994</v>
      </c>
      <c r="B1131" s="14" t="s">
        <v>5490</v>
      </c>
      <c r="C1131" s="14" t="s">
        <v>5403</v>
      </c>
      <c r="D1131" s="16">
        <v>45999</v>
      </c>
      <c r="E1131" s="16"/>
      <c r="F1131" s="14" t="s">
        <v>5458</v>
      </c>
      <c r="G1131" s="14"/>
      <c r="H1131" s="14" t="s">
        <v>4213</v>
      </c>
      <c r="I1131" s="15">
        <v>9.4600000000000009</v>
      </c>
      <c r="J1131" s="77">
        <v>2</v>
      </c>
      <c r="K1131" s="92"/>
    </row>
    <row r="1132" spans="1:11" ht="20" x14ac:dyDescent="0.25">
      <c r="A1132" s="14" t="s">
        <v>2994</v>
      </c>
      <c r="B1132" s="14" t="s">
        <v>5491</v>
      </c>
      <c r="C1132" s="14" t="s">
        <v>5403</v>
      </c>
      <c r="D1132" s="16">
        <v>45999</v>
      </c>
      <c r="E1132" s="16"/>
      <c r="F1132" s="14" t="s">
        <v>5458</v>
      </c>
      <c r="G1132" s="14"/>
      <c r="H1132" s="14" t="s">
        <v>4109</v>
      </c>
      <c r="I1132" s="15">
        <v>20.079999999999998</v>
      </c>
      <c r="J1132" s="77">
        <v>2</v>
      </c>
      <c r="K1132" s="92"/>
    </row>
    <row r="1133" spans="1:11" ht="20" x14ac:dyDescent="0.25">
      <c r="A1133" s="14" t="s">
        <v>2994</v>
      </c>
      <c r="B1133" s="14" t="s">
        <v>5492</v>
      </c>
      <c r="C1133" s="14" t="s">
        <v>5403</v>
      </c>
      <c r="D1133" s="16">
        <v>45999</v>
      </c>
      <c r="E1133" s="16"/>
      <c r="F1133" s="14" t="s">
        <v>5472</v>
      </c>
      <c r="G1133" s="14"/>
      <c r="H1133" s="14" t="s">
        <v>5294</v>
      </c>
      <c r="I1133" s="15">
        <v>64.92</v>
      </c>
      <c r="J1133" s="77">
        <v>2</v>
      </c>
      <c r="K1133" s="92"/>
    </row>
    <row r="1134" spans="1:11" ht="20" x14ac:dyDescent="0.25">
      <c r="A1134" s="14" t="s">
        <v>2994</v>
      </c>
      <c r="B1134" s="14" t="s">
        <v>5493</v>
      </c>
      <c r="C1134" s="14" t="s">
        <v>5403</v>
      </c>
      <c r="D1134" s="16">
        <v>45999</v>
      </c>
      <c r="E1134" s="16"/>
      <c r="F1134" s="14" t="s">
        <v>5458</v>
      </c>
      <c r="G1134" s="14"/>
      <c r="H1134" s="14" t="s">
        <v>4777</v>
      </c>
      <c r="I1134" s="15">
        <v>26.53</v>
      </c>
      <c r="J1134" s="77">
        <v>2</v>
      </c>
      <c r="K1134" s="92"/>
    </row>
    <row r="1135" spans="1:11" ht="20" x14ac:dyDescent="0.25">
      <c r="A1135" s="14" t="s">
        <v>2994</v>
      </c>
      <c r="B1135" s="14" t="s">
        <v>5494</v>
      </c>
      <c r="C1135" s="14" t="s">
        <v>5403</v>
      </c>
      <c r="D1135" s="16">
        <v>45999</v>
      </c>
      <c r="E1135" s="16"/>
      <c r="F1135" s="14" t="s">
        <v>5458</v>
      </c>
      <c r="G1135" s="14"/>
      <c r="H1135" s="14" t="s">
        <v>5495</v>
      </c>
      <c r="I1135" s="15">
        <v>9.5299999999999994</v>
      </c>
      <c r="J1135" s="77">
        <v>2</v>
      </c>
      <c r="K1135" s="92"/>
    </row>
    <row r="1136" spans="1:11" ht="20" x14ac:dyDescent="0.25">
      <c r="A1136" s="14" t="s">
        <v>2994</v>
      </c>
      <c r="B1136" s="14" t="s">
        <v>5496</v>
      </c>
      <c r="C1136" s="14" t="s">
        <v>5403</v>
      </c>
      <c r="D1136" s="16">
        <v>45999</v>
      </c>
      <c r="E1136" s="16"/>
      <c r="F1136" s="14" t="s">
        <v>5458</v>
      </c>
      <c r="G1136" s="14"/>
      <c r="H1136" s="14" t="s">
        <v>5300</v>
      </c>
      <c r="I1136" s="15">
        <v>3.66</v>
      </c>
      <c r="J1136" s="77">
        <v>2</v>
      </c>
      <c r="K1136" s="92"/>
    </row>
    <row r="1137" spans="1:11" ht="20" x14ac:dyDescent="0.25">
      <c r="A1137" s="14" t="s">
        <v>2994</v>
      </c>
      <c r="B1137" s="14" t="s">
        <v>5497</v>
      </c>
      <c r="C1137" s="14" t="s">
        <v>5403</v>
      </c>
      <c r="D1137" s="16">
        <v>45999</v>
      </c>
      <c r="E1137" s="16"/>
      <c r="F1137" s="14" t="s">
        <v>5458</v>
      </c>
      <c r="G1137" s="14"/>
      <c r="H1137" s="14" t="s">
        <v>5498</v>
      </c>
      <c r="I1137" s="15">
        <v>11.52</v>
      </c>
      <c r="J1137" s="77">
        <v>2</v>
      </c>
      <c r="K1137" s="92"/>
    </row>
    <row r="1138" spans="1:11" ht="20" x14ac:dyDescent="0.25">
      <c r="A1138" s="14" t="s">
        <v>2994</v>
      </c>
      <c r="B1138" s="14" t="s">
        <v>5499</v>
      </c>
      <c r="C1138" s="14" t="s">
        <v>5403</v>
      </c>
      <c r="D1138" s="16">
        <v>45999</v>
      </c>
      <c r="E1138" s="16"/>
      <c r="F1138" s="14" t="s">
        <v>5458</v>
      </c>
      <c r="G1138" s="14"/>
      <c r="H1138" s="14" t="s">
        <v>5500</v>
      </c>
      <c r="I1138" s="15">
        <v>3.9</v>
      </c>
      <c r="J1138" s="77">
        <v>2</v>
      </c>
      <c r="K1138" s="92"/>
    </row>
    <row r="1139" spans="1:11" ht="20" x14ac:dyDescent="0.25">
      <c r="A1139" s="14" t="s">
        <v>2994</v>
      </c>
      <c r="B1139" s="14" t="s">
        <v>5501</v>
      </c>
      <c r="C1139" s="14" t="s">
        <v>5403</v>
      </c>
      <c r="D1139" s="16">
        <v>45999</v>
      </c>
      <c r="E1139" s="16"/>
      <c r="F1139" s="14" t="s">
        <v>5458</v>
      </c>
      <c r="G1139" s="14"/>
      <c r="H1139" s="14" t="s">
        <v>5279</v>
      </c>
      <c r="I1139" s="15">
        <v>11.9</v>
      </c>
      <c r="J1139" s="77">
        <v>2</v>
      </c>
      <c r="K1139" s="92"/>
    </row>
    <row r="1140" spans="1:11" ht="120" x14ac:dyDescent="0.25">
      <c r="A1140" s="14" t="s">
        <v>2994</v>
      </c>
      <c r="B1140" s="14"/>
      <c r="C1140" s="14"/>
      <c r="D1140" s="16"/>
      <c r="E1140" s="16"/>
      <c r="F1140" s="14" t="s">
        <v>5502</v>
      </c>
      <c r="G1140" s="14"/>
      <c r="H1140" s="14"/>
      <c r="I1140" s="15"/>
      <c r="J1140" s="77"/>
      <c r="K1140" s="92"/>
    </row>
    <row r="1141" spans="1:11" ht="30" x14ac:dyDescent="0.25">
      <c r="A1141" s="14" t="s">
        <v>2994</v>
      </c>
      <c r="B1141" s="14" t="s">
        <v>5503</v>
      </c>
      <c r="C1141" s="14" t="s">
        <v>5504</v>
      </c>
      <c r="D1141" s="16">
        <v>45952</v>
      </c>
      <c r="E1141" s="16"/>
      <c r="F1141" s="14" t="s">
        <v>5505</v>
      </c>
      <c r="G1141" s="14" t="s">
        <v>5506</v>
      </c>
      <c r="H1141" s="14" t="s">
        <v>5507</v>
      </c>
      <c r="I1141" s="15">
        <v>5480</v>
      </c>
      <c r="J1141" s="77">
        <v>3</v>
      </c>
      <c r="K1141" s="92"/>
    </row>
    <row r="1142" spans="1:11" ht="20" x14ac:dyDescent="0.25">
      <c r="A1142" s="14" t="s">
        <v>2994</v>
      </c>
      <c r="B1142" s="14" t="s">
        <v>5508</v>
      </c>
      <c r="C1142" s="14" t="s">
        <v>5509</v>
      </c>
      <c r="D1142" s="16">
        <v>45953</v>
      </c>
      <c r="E1142" s="16"/>
      <c r="F1142" s="14" t="s">
        <v>5510</v>
      </c>
      <c r="G1142" s="14" t="s">
        <v>5506</v>
      </c>
      <c r="H1142" s="14" t="s">
        <v>5507</v>
      </c>
      <c r="I1142" s="15">
        <v>672</v>
      </c>
      <c r="J1142" s="77">
        <v>3</v>
      </c>
      <c r="K1142" s="92"/>
    </row>
    <row r="1143" spans="1:11" ht="30" x14ac:dyDescent="0.25">
      <c r="A1143" s="14" t="s">
        <v>4183</v>
      </c>
      <c r="B1143" s="14" t="s">
        <v>5511</v>
      </c>
      <c r="C1143" s="14" t="s">
        <v>4503</v>
      </c>
      <c r="D1143" s="16">
        <v>45959</v>
      </c>
      <c r="E1143" s="16"/>
      <c r="F1143" s="14" t="s">
        <v>5512</v>
      </c>
      <c r="G1143" s="14"/>
      <c r="H1143" s="14" t="s">
        <v>4232</v>
      </c>
      <c r="I1143" s="15">
        <v>650</v>
      </c>
      <c r="J1143" s="77">
        <v>5</v>
      </c>
      <c r="K1143" s="92"/>
    </row>
    <row r="1144" spans="1:11" ht="40" x14ac:dyDescent="0.25">
      <c r="A1144" s="14" t="s">
        <v>2994</v>
      </c>
      <c r="B1144" s="14" t="s">
        <v>5513</v>
      </c>
      <c r="C1144" s="14" t="s">
        <v>5514</v>
      </c>
      <c r="D1144" s="16">
        <v>45978</v>
      </c>
      <c r="E1144" s="16"/>
      <c r="F1144" s="14" t="s">
        <v>5515</v>
      </c>
      <c r="G1144" s="14"/>
      <c r="H1144" s="14" t="s">
        <v>5516</v>
      </c>
      <c r="I1144" s="15">
        <v>8926.01</v>
      </c>
      <c r="J1144" s="77">
        <v>3</v>
      </c>
      <c r="K1144" s="92"/>
    </row>
    <row r="1145" spans="1:11" ht="40" x14ac:dyDescent="0.25">
      <c r="A1145" s="14" t="s">
        <v>4183</v>
      </c>
      <c r="B1145" s="14" t="s">
        <v>5517</v>
      </c>
      <c r="C1145" s="14" t="s">
        <v>5518</v>
      </c>
      <c r="D1145" s="16">
        <v>45965</v>
      </c>
      <c r="E1145" s="16"/>
      <c r="F1145" s="14" t="s">
        <v>5519</v>
      </c>
      <c r="G1145" s="14"/>
      <c r="H1145" s="14" t="s">
        <v>5520</v>
      </c>
      <c r="I1145" s="15">
        <v>1070</v>
      </c>
      <c r="J1145" s="77">
        <v>5</v>
      </c>
      <c r="K1145" s="92"/>
    </row>
    <row r="1146" spans="1:11" ht="30" x14ac:dyDescent="0.25">
      <c r="A1146" s="14" t="s">
        <v>4183</v>
      </c>
      <c r="B1146" s="14" t="s">
        <v>5521</v>
      </c>
      <c r="C1146" s="14" t="s">
        <v>5522</v>
      </c>
      <c r="D1146" s="16">
        <v>45964</v>
      </c>
      <c r="E1146" s="16"/>
      <c r="F1146" s="14" t="s">
        <v>5523</v>
      </c>
      <c r="G1146" s="14" t="s">
        <v>5029</v>
      </c>
      <c r="H1146" s="14" t="s">
        <v>5030</v>
      </c>
      <c r="I1146" s="15">
        <v>1431</v>
      </c>
      <c r="J1146" s="77">
        <v>5</v>
      </c>
      <c r="K1146" s="92"/>
    </row>
    <row r="1147" spans="1:11" ht="30" x14ac:dyDescent="0.25">
      <c r="A1147" s="14" t="s">
        <v>4183</v>
      </c>
      <c r="B1147" s="14" t="s">
        <v>5524</v>
      </c>
      <c r="C1147" s="14" t="s">
        <v>5525</v>
      </c>
      <c r="D1147" s="16">
        <v>45979</v>
      </c>
      <c r="E1147" s="16"/>
      <c r="F1147" s="14" t="s">
        <v>5526</v>
      </c>
      <c r="G1147" s="14"/>
      <c r="H1147" s="14" t="s">
        <v>4232</v>
      </c>
      <c r="I1147" s="15">
        <v>150</v>
      </c>
      <c r="J1147" s="77">
        <v>5</v>
      </c>
      <c r="K1147" s="92"/>
    </row>
    <row r="1148" spans="1:11" ht="30" x14ac:dyDescent="0.25">
      <c r="A1148" s="14" t="s">
        <v>2994</v>
      </c>
      <c r="B1148" s="14" t="s">
        <v>5527</v>
      </c>
      <c r="C1148" s="14" t="s">
        <v>5525</v>
      </c>
      <c r="D1148" s="16">
        <v>45979</v>
      </c>
      <c r="E1148" s="16"/>
      <c r="F1148" s="14" t="s">
        <v>5528</v>
      </c>
      <c r="G1148" s="14"/>
      <c r="H1148" s="14" t="s">
        <v>4232</v>
      </c>
      <c r="I1148" s="15">
        <v>450</v>
      </c>
      <c r="J1148" s="77">
        <v>3</v>
      </c>
      <c r="K1148" s="92"/>
    </row>
    <row r="1149" spans="1:11" ht="30" x14ac:dyDescent="0.25">
      <c r="A1149" s="14" t="s">
        <v>4183</v>
      </c>
      <c r="B1149" s="14" t="s">
        <v>5529</v>
      </c>
      <c r="C1149" s="14" t="s">
        <v>5530</v>
      </c>
      <c r="D1149" s="16">
        <v>45985</v>
      </c>
      <c r="E1149" s="16"/>
      <c r="F1149" s="14" t="s">
        <v>5531</v>
      </c>
      <c r="G1149" s="14" t="s">
        <v>3831</v>
      </c>
      <c r="H1149" s="14" t="s">
        <v>3832</v>
      </c>
      <c r="I1149" s="15">
        <v>38.450000000000003</v>
      </c>
      <c r="J1149" s="77">
        <v>5</v>
      </c>
      <c r="K1149" s="92"/>
    </row>
    <row r="1150" spans="1:11" ht="30" x14ac:dyDescent="0.25">
      <c r="A1150" s="14" t="s">
        <v>4183</v>
      </c>
      <c r="B1150" s="14" t="s">
        <v>5532</v>
      </c>
      <c r="C1150" s="14" t="s">
        <v>5533</v>
      </c>
      <c r="D1150" s="16">
        <v>45985</v>
      </c>
      <c r="E1150" s="16"/>
      <c r="F1150" s="14" t="s">
        <v>5534</v>
      </c>
      <c r="G1150" s="14" t="s">
        <v>3831</v>
      </c>
      <c r="H1150" s="14" t="s">
        <v>3832</v>
      </c>
      <c r="I1150" s="15">
        <v>38.450000000000003</v>
      </c>
      <c r="J1150" s="77">
        <v>5</v>
      </c>
      <c r="K1150" s="92"/>
    </row>
    <row r="1151" spans="1:11" ht="30" x14ac:dyDescent="0.25">
      <c r="A1151" s="14" t="s">
        <v>2994</v>
      </c>
      <c r="B1151" s="14" t="s">
        <v>5535</v>
      </c>
      <c r="C1151" s="14" t="s">
        <v>5536</v>
      </c>
      <c r="D1151" s="16">
        <v>45985</v>
      </c>
      <c r="E1151" s="16"/>
      <c r="F1151" s="14" t="s">
        <v>5537</v>
      </c>
      <c r="G1151" s="14" t="s">
        <v>3831</v>
      </c>
      <c r="H1151" s="14" t="s">
        <v>3832</v>
      </c>
      <c r="I1151" s="15">
        <v>112.14</v>
      </c>
      <c r="J1151" s="77">
        <v>3</v>
      </c>
      <c r="K1151" s="92"/>
    </row>
    <row r="1152" spans="1:11" ht="30" x14ac:dyDescent="0.25">
      <c r="A1152" s="14" t="s">
        <v>2994</v>
      </c>
      <c r="B1152" s="14" t="s">
        <v>5538</v>
      </c>
      <c r="C1152" s="14" t="s">
        <v>5539</v>
      </c>
      <c r="D1152" s="16">
        <v>45985</v>
      </c>
      <c r="E1152" s="16"/>
      <c r="F1152" s="14" t="s">
        <v>5540</v>
      </c>
      <c r="G1152" s="14" t="s">
        <v>3831</v>
      </c>
      <c r="H1152" s="14" t="s">
        <v>3832</v>
      </c>
      <c r="I1152" s="15">
        <v>269.14</v>
      </c>
      <c r="J1152" s="77">
        <v>3</v>
      </c>
      <c r="K1152" s="92"/>
    </row>
    <row r="1153" spans="1:11" ht="30" x14ac:dyDescent="0.25">
      <c r="A1153" s="14" t="s">
        <v>2994</v>
      </c>
      <c r="B1153" s="14" t="s">
        <v>5541</v>
      </c>
      <c r="C1153" s="14" t="s">
        <v>5542</v>
      </c>
      <c r="D1153" s="16">
        <v>45996</v>
      </c>
      <c r="E1153" s="16"/>
      <c r="F1153" s="14" t="s">
        <v>5543</v>
      </c>
      <c r="G1153" s="14" t="s">
        <v>5040</v>
      </c>
      <c r="H1153" s="14" t="s">
        <v>5041</v>
      </c>
      <c r="I1153" s="15">
        <v>300</v>
      </c>
      <c r="J1153" s="77">
        <v>3</v>
      </c>
      <c r="K1153" s="92"/>
    </row>
    <row r="1154" spans="1:11" ht="30" x14ac:dyDescent="0.25">
      <c r="A1154" s="14" t="s">
        <v>4183</v>
      </c>
      <c r="B1154" s="14" t="s">
        <v>5544</v>
      </c>
      <c r="C1154" s="14" t="s">
        <v>5545</v>
      </c>
      <c r="D1154" s="16">
        <v>45996</v>
      </c>
      <c r="E1154" s="16"/>
      <c r="F1154" s="14" t="s">
        <v>5546</v>
      </c>
      <c r="G1154" s="14" t="s">
        <v>5547</v>
      </c>
      <c r="H1154" s="14" t="s">
        <v>5548</v>
      </c>
      <c r="I1154" s="15">
        <v>67.599999999999994</v>
      </c>
      <c r="J1154" s="77">
        <v>5</v>
      </c>
      <c r="K1154" s="92"/>
    </row>
    <row r="1155" spans="1:11" ht="20" x14ac:dyDescent="0.25">
      <c r="A1155" s="14" t="s">
        <v>2994</v>
      </c>
      <c r="B1155" s="14" t="s">
        <v>5549</v>
      </c>
      <c r="C1155" s="14" t="s">
        <v>5550</v>
      </c>
      <c r="D1155" s="16">
        <v>46002</v>
      </c>
      <c r="E1155" s="16"/>
      <c r="F1155" s="14" t="s">
        <v>5551</v>
      </c>
      <c r="G1155" s="14" t="s">
        <v>5045</v>
      </c>
      <c r="H1155" s="14" t="s">
        <v>5046</v>
      </c>
      <c r="I1155" s="15">
        <v>840</v>
      </c>
      <c r="J1155" s="77">
        <v>3</v>
      </c>
      <c r="K1155" s="92"/>
    </row>
    <row r="1156" spans="1:11" ht="30" x14ac:dyDescent="0.25">
      <c r="A1156" s="14" t="s">
        <v>2994</v>
      </c>
      <c r="B1156" s="14" t="s">
        <v>5552</v>
      </c>
      <c r="C1156" s="14" t="s">
        <v>5553</v>
      </c>
      <c r="D1156" s="16"/>
      <c r="E1156" s="16">
        <v>46090</v>
      </c>
      <c r="F1156" s="14" t="s">
        <v>5554</v>
      </c>
      <c r="G1156" s="14"/>
      <c r="H1156" s="14" t="s">
        <v>5555</v>
      </c>
      <c r="I1156" s="15">
        <v>220</v>
      </c>
      <c r="J1156" s="77">
        <v>3</v>
      </c>
      <c r="K1156" s="92"/>
    </row>
    <row r="1157" spans="1:11" ht="20" x14ac:dyDescent="0.25">
      <c r="A1157" s="14" t="s">
        <v>2994</v>
      </c>
      <c r="B1157" s="14" t="s">
        <v>5556</v>
      </c>
      <c r="C1157" s="14" t="s">
        <v>5557</v>
      </c>
      <c r="D1157" s="16">
        <v>46014</v>
      </c>
      <c r="E1157" s="16"/>
      <c r="F1157" s="14" t="s">
        <v>5558</v>
      </c>
      <c r="G1157" s="14" t="s">
        <v>3843</v>
      </c>
      <c r="H1157" s="14" t="s">
        <v>3844</v>
      </c>
      <c r="I1157" s="15">
        <v>625</v>
      </c>
      <c r="J1157" s="77">
        <v>3</v>
      </c>
      <c r="K1157" s="92"/>
    </row>
    <row r="1158" spans="1:11" ht="30" x14ac:dyDescent="0.25">
      <c r="A1158" s="14" t="s">
        <v>2994</v>
      </c>
      <c r="B1158" s="14" t="s">
        <v>5056</v>
      </c>
      <c r="C1158" s="14" t="s">
        <v>5057</v>
      </c>
      <c r="D1158" s="16"/>
      <c r="E1158" s="16">
        <v>45978</v>
      </c>
      <c r="F1158" s="14" t="s">
        <v>5559</v>
      </c>
      <c r="G1158" s="14"/>
      <c r="H1158" s="14" t="s">
        <v>5058</v>
      </c>
      <c r="I1158" s="15">
        <v>338.59</v>
      </c>
      <c r="J1158" s="77">
        <v>3</v>
      </c>
      <c r="K1158" s="92"/>
    </row>
    <row r="1159" spans="1:11" ht="30" x14ac:dyDescent="0.25">
      <c r="A1159" s="14" t="s">
        <v>2994</v>
      </c>
      <c r="B1159" s="14" t="s">
        <v>5560</v>
      </c>
      <c r="C1159" s="14" t="s">
        <v>5561</v>
      </c>
      <c r="D1159" s="16"/>
      <c r="E1159" s="16">
        <v>46055</v>
      </c>
      <c r="F1159" s="14" t="s">
        <v>5554</v>
      </c>
      <c r="G1159" s="14"/>
      <c r="H1159" s="14" t="s">
        <v>5562</v>
      </c>
      <c r="I1159" s="15">
        <v>233</v>
      </c>
      <c r="J1159" s="77">
        <v>3</v>
      </c>
      <c r="K1159" s="92"/>
    </row>
    <row r="1160" spans="1:11" ht="30" x14ac:dyDescent="0.25">
      <c r="A1160" s="14" t="s">
        <v>2994</v>
      </c>
      <c r="B1160" s="14" t="s">
        <v>5563</v>
      </c>
      <c r="C1160" s="14" t="s">
        <v>5564</v>
      </c>
      <c r="D1160" s="16"/>
      <c r="E1160" s="16">
        <v>46055</v>
      </c>
      <c r="F1160" s="14" t="s">
        <v>5554</v>
      </c>
      <c r="G1160" s="14"/>
      <c r="H1160" s="14" t="s">
        <v>3923</v>
      </c>
      <c r="I1160" s="15">
        <v>220</v>
      </c>
      <c r="J1160" s="77">
        <v>3</v>
      </c>
      <c r="K1160" s="92"/>
    </row>
    <row r="1161" spans="1:11" ht="30" x14ac:dyDescent="0.25">
      <c r="A1161" s="14" t="s">
        <v>2994</v>
      </c>
      <c r="B1161" s="14" t="s">
        <v>5565</v>
      </c>
      <c r="C1161" s="14" t="s">
        <v>5566</v>
      </c>
      <c r="D1161" s="16"/>
      <c r="E1161" s="16">
        <v>46055</v>
      </c>
      <c r="F1161" s="14" t="s">
        <v>5567</v>
      </c>
      <c r="G1161" s="14"/>
      <c r="H1161" s="14" t="s">
        <v>5500</v>
      </c>
      <c r="I1161" s="15">
        <v>249.99</v>
      </c>
      <c r="J1161" s="77">
        <v>3</v>
      </c>
      <c r="K1161" s="92"/>
    </row>
    <row r="1162" spans="1:11" ht="20" x14ac:dyDescent="0.25">
      <c r="A1162" s="14" t="s">
        <v>2994</v>
      </c>
      <c r="B1162" s="14" t="s">
        <v>5568</v>
      </c>
      <c r="C1162" s="14" t="s">
        <v>5569</v>
      </c>
      <c r="D1162" s="16"/>
      <c r="E1162" s="16">
        <v>46092</v>
      </c>
      <c r="F1162" s="14" t="s">
        <v>5570</v>
      </c>
      <c r="G1162" s="14"/>
      <c r="H1162" s="14" t="s">
        <v>4001</v>
      </c>
      <c r="I1162" s="15">
        <v>70</v>
      </c>
      <c r="J1162" s="77">
        <v>3</v>
      </c>
      <c r="K1162" s="92"/>
    </row>
    <row r="1163" spans="1:11" ht="20" x14ac:dyDescent="0.25">
      <c r="A1163" s="14" t="s">
        <v>2994</v>
      </c>
      <c r="B1163" s="14">
        <v>2519518</v>
      </c>
      <c r="C1163" s="14">
        <v>1001955130</v>
      </c>
      <c r="D1163" s="16">
        <v>45999</v>
      </c>
      <c r="E1163" s="16"/>
      <c r="F1163" s="14" t="s">
        <v>5571</v>
      </c>
      <c r="G1163" s="14" t="s">
        <v>4283</v>
      </c>
      <c r="H1163" s="14" t="s">
        <v>5572</v>
      </c>
      <c r="I1163" s="15">
        <v>1464.12</v>
      </c>
      <c r="J1163" s="77">
        <v>3</v>
      </c>
      <c r="K1163" s="92"/>
    </row>
    <row r="1164" spans="1:11" ht="12.5" x14ac:dyDescent="0.25">
      <c r="A1164" s="14" t="s">
        <v>2994</v>
      </c>
      <c r="B1164" s="14">
        <v>2519517</v>
      </c>
      <c r="C1164" s="14">
        <v>1001955130</v>
      </c>
      <c r="D1164" s="16">
        <v>45999</v>
      </c>
      <c r="E1164" s="16"/>
      <c r="F1164" s="14" t="s">
        <v>5573</v>
      </c>
      <c r="G1164" s="14" t="s">
        <v>4283</v>
      </c>
      <c r="H1164" s="14" t="s">
        <v>5572</v>
      </c>
      <c r="I1164" s="15">
        <v>3130.24</v>
      </c>
      <c r="J1164" s="77">
        <v>3</v>
      </c>
      <c r="K1164" s="92"/>
    </row>
    <row r="1165" spans="1:11" ht="12.5" x14ac:dyDescent="0.25">
      <c r="A1165" s="14" t="s">
        <v>2994</v>
      </c>
      <c r="B1165" s="14">
        <v>2519517</v>
      </c>
      <c r="C1165" s="14">
        <v>1001955130</v>
      </c>
      <c r="D1165" s="16">
        <v>45999</v>
      </c>
      <c r="E1165" s="16"/>
      <c r="F1165" s="14" t="s">
        <v>5574</v>
      </c>
      <c r="G1165" s="14" t="s">
        <v>4283</v>
      </c>
      <c r="H1165" s="14" t="s">
        <v>5572</v>
      </c>
      <c r="I1165" s="15">
        <v>2251.5700000000002</v>
      </c>
      <c r="J1165" s="77">
        <v>4</v>
      </c>
      <c r="K1165" s="92"/>
    </row>
    <row r="1166" spans="1:11" ht="12.5" x14ac:dyDescent="0.25">
      <c r="A1166" s="14" t="s">
        <v>2994</v>
      </c>
      <c r="B1166" s="14">
        <v>2519523</v>
      </c>
      <c r="C1166" s="14">
        <v>202511</v>
      </c>
      <c r="D1166" s="16">
        <v>45999</v>
      </c>
      <c r="E1166" s="16"/>
      <c r="F1166" s="14" t="s">
        <v>5575</v>
      </c>
      <c r="G1166" s="14"/>
      <c r="H1166" s="14" t="s">
        <v>5576</v>
      </c>
      <c r="I1166" s="15">
        <v>3995.73</v>
      </c>
      <c r="J1166" s="77">
        <v>3</v>
      </c>
      <c r="K1166" s="92"/>
    </row>
    <row r="1167" spans="1:11" ht="12.5" x14ac:dyDescent="0.25">
      <c r="A1167" s="14" t="s">
        <v>2994</v>
      </c>
      <c r="B1167" s="14">
        <v>2519527</v>
      </c>
      <c r="C1167" s="14">
        <v>202511</v>
      </c>
      <c r="D1167" s="16">
        <v>45999</v>
      </c>
      <c r="E1167" s="16"/>
      <c r="F1167" s="14" t="s">
        <v>5577</v>
      </c>
      <c r="G1167" s="14"/>
      <c r="H1167" s="14" t="s">
        <v>4271</v>
      </c>
      <c r="I1167" s="15">
        <v>5484.71</v>
      </c>
      <c r="J1167" s="77">
        <v>4</v>
      </c>
      <c r="K1167" s="92"/>
    </row>
    <row r="1168" spans="1:11" ht="12.5" x14ac:dyDescent="0.25">
      <c r="A1168" s="14" t="s">
        <v>2994</v>
      </c>
      <c r="B1168" s="14">
        <v>2519528</v>
      </c>
      <c r="C1168" s="14">
        <v>202511</v>
      </c>
      <c r="D1168" s="16">
        <v>45999</v>
      </c>
      <c r="E1168" s="16"/>
      <c r="F1168" s="14" t="s">
        <v>5578</v>
      </c>
      <c r="G1168" s="14"/>
      <c r="H1168" s="14" t="s">
        <v>4273</v>
      </c>
      <c r="I1168" s="15">
        <v>8023.38</v>
      </c>
      <c r="J1168" s="77">
        <v>3</v>
      </c>
      <c r="K1168" s="92"/>
    </row>
    <row r="1169" spans="1:11" ht="20" x14ac:dyDescent="0.25">
      <c r="A1169" s="14" t="s">
        <v>2994</v>
      </c>
      <c r="B1169" s="14">
        <v>2519516</v>
      </c>
      <c r="C1169" s="14">
        <v>1100112025</v>
      </c>
      <c r="D1169" s="16">
        <v>45999</v>
      </c>
      <c r="E1169" s="16"/>
      <c r="F1169" s="14" t="s">
        <v>5579</v>
      </c>
      <c r="G1169" s="14"/>
      <c r="H1169" s="14" t="s">
        <v>3787</v>
      </c>
      <c r="I1169" s="15">
        <v>1033.23</v>
      </c>
      <c r="J1169" s="77">
        <v>4</v>
      </c>
      <c r="K1169" s="92"/>
    </row>
    <row r="1170" spans="1:11" ht="20" x14ac:dyDescent="0.25">
      <c r="A1170" s="14" t="s">
        <v>2994</v>
      </c>
      <c r="B1170" s="14">
        <v>2519516</v>
      </c>
      <c r="C1170" s="14">
        <v>1100112025</v>
      </c>
      <c r="D1170" s="16">
        <v>45999</v>
      </c>
      <c r="E1170" s="16"/>
      <c r="F1170" s="14" t="s">
        <v>5580</v>
      </c>
      <c r="G1170" s="14"/>
      <c r="H1170" s="14" t="s">
        <v>3787</v>
      </c>
      <c r="I1170" s="15">
        <v>738.54</v>
      </c>
      <c r="J1170" s="77">
        <v>3</v>
      </c>
      <c r="K1170" s="92"/>
    </row>
    <row r="1171" spans="1:11" ht="20" x14ac:dyDescent="0.25">
      <c r="A1171" s="14" t="s">
        <v>2994</v>
      </c>
      <c r="B1171" s="14">
        <v>2519516</v>
      </c>
      <c r="C1171" s="14">
        <v>1100112025</v>
      </c>
      <c r="D1171" s="16">
        <v>45999</v>
      </c>
      <c r="E1171" s="16"/>
      <c r="F1171" s="14" t="s">
        <v>5581</v>
      </c>
      <c r="G1171" s="14"/>
      <c r="H1171" s="14" t="s">
        <v>3787</v>
      </c>
      <c r="I1171" s="15">
        <v>1516.56</v>
      </c>
      <c r="J1171" s="77">
        <v>3</v>
      </c>
      <c r="K1171" s="92"/>
    </row>
    <row r="1172" spans="1:11" ht="20" x14ac:dyDescent="0.25">
      <c r="A1172" s="14" t="s">
        <v>2994</v>
      </c>
      <c r="B1172" s="14">
        <v>2519519</v>
      </c>
      <c r="C1172" s="14">
        <v>3081157100</v>
      </c>
      <c r="D1172" s="16">
        <v>45999</v>
      </c>
      <c r="E1172" s="16"/>
      <c r="F1172" s="14" t="s">
        <v>5582</v>
      </c>
      <c r="G1172" s="14" t="s">
        <v>4280</v>
      </c>
      <c r="H1172" s="14" t="s">
        <v>4281</v>
      </c>
      <c r="I1172" s="15">
        <v>562.5</v>
      </c>
      <c r="J1172" s="77">
        <v>4</v>
      </c>
      <c r="K1172" s="92"/>
    </row>
    <row r="1173" spans="1:11" ht="20" x14ac:dyDescent="0.25">
      <c r="A1173" s="14" t="s">
        <v>2994</v>
      </c>
      <c r="B1173" s="14">
        <v>2519519</v>
      </c>
      <c r="C1173" s="14">
        <v>3081157100</v>
      </c>
      <c r="D1173" s="16">
        <v>45999</v>
      </c>
      <c r="E1173" s="16"/>
      <c r="F1173" s="14" t="s">
        <v>5582</v>
      </c>
      <c r="G1173" s="14" t="s">
        <v>4280</v>
      </c>
      <c r="H1173" s="14" t="s">
        <v>4281</v>
      </c>
      <c r="I1173" s="15">
        <v>1159.5</v>
      </c>
      <c r="J1173" s="77">
        <v>3</v>
      </c>
      <c r="K1173" s="92"/>
    </row>
    <row r="1174" spans="1:11" ht="20" x14ac:dyDescent="0.25">
      <c r="A1174" s="14" t="s">
        <v>2994</v>
      </c>
      <c r="B1174" s="14">
        <v>2519519</v>
      </c>
      <c r="C1174" s="14">
        <v>3081157100</v>
      </c>
      <c r="D1174" s="16">
        <v>45999</v>
      </c>
      <c r="E1174" s="16"/>
      <c r="F1174" s="14" t="s">
        <v>5582</v>
      </c>
      <c r="G1174" s="14" t="s">
        <v>4280</v>
      </c>
      <c r="H1174" s="14" t="s">
        <v>4281</v>
      </c>
      <c r="I1174" s="15">
        <v>355.5</v>
      </c>
      <c r="J1174" s="77">
        <v>3</v>
      </c>
      <c r="K1174" s="92"/>
    </row>
    <row r="1175" spans="1:11" ht="12.5" x14ac:dyDescent="0.25">
      <c r="A1175" s="14" t="s">
        <v>2994</v>
      </c>
      <c r="B1175" s="14">
        <v>2519520</v>
      </c>
      <c r="C1175" s="14">
        <v>3081157100</v>
      </c>
      <c r="D1175" s="16">
        <v>45999</v>
      </c>
      <c r="E1175" s="16"/>
      <c r="F1175" s="14" t="s">
        <v>5582</v>
      </c>
      <c r="G1175" s="14" t="s">
        <v>4278</v>
      </c>
      <c r="H1175" s="14" t="s">
        <v>4279</v>
      </c>
      <c r="I1175" s="15">
        <v>199.46</v>
      </c>
      <c r="J1175" s="77">
        <v>3</v>
      </c>
      <c r="K1175" s="92"/>
    </row>
    <row r="1176" spans="1:11" ht="12.5" x14ac:dyDescent="0.25">
      <c r="A1176" s="14" t="s">
        <v>2994</v>
      </c>
      <c r="B1176" s="14">
        <v>2519520</v>
      </c>
      <c r="C1176" s="14">
        <v>3081157100</v>
      </c>
      <c r="D1176" s="16">
        <v>45999</v>
      </c>
      <c r="E1176" s="16"/>
      <c r="F1176" s="14" t="s">
        <v>5583</v>
      </c>
      <c r="G1176" s="14" t="s">
        <v>4278</v>
      </c>
      <c r="H1176" s="14" t="s">
        <v>4279</v>
      </c>
      <c r="I1176" s="15">
        <v>65.25</v>
      </c>
      <c r="J1176" s="77">
        <v>3</v>
      </c>
      <c r="K1176" s="92"/>
    </row>
    <row r="1177" spans="1:11" ht="12.5" x14ac:dyDescent="0.25">
      <c r="A1177" s="14" t="s">
        <v>2994</v>
      </c>
      <c r="B1177" s="14">
        <v>2519521</v>
      </c>
      <c r="C1177" s="14">
        <v>3081157100</v>
      </c>
      <c r="D1177" s="16">
        <v>45999</v>
      </c>
      <c r="E1177" s="16"/>
      <c r="F1177" s="14" t="s">
        <v>5583</v>
      </c>
      <c r="G1177" s="14" t="s">
        <v>4275</v>
      </c>
      <c r="H1177" s="14" t="s">
        <v>4276</v>
      </c>
      <c r="I1177" s="15">
        <v>60</v>
      </c>
      <c r="J1177" s="77">
        <v>3</v>
      </c>
      <c r="K1177" s="92"/>
    </row>
    <row r="1178" spans="1:11" ht="12.5" x14ac:dyDescent="0.25">
      <c r="A1178" s="14" t="s">
        <v>2994</v>
      </c>
      <c r="B1178" s="14">
        <v>2519521</v>
      </c>
      <c r="C1178" s="14">
        <v>3081157100</v>
      </c>
      <c r="D1178" s="16">
        <v>45999</v>
      </c>
      <c r="E1178" s="16"/>
      <c r="F1178" s="14" t="s">
        <v>5583</v>
      </c>
      <c r="G1178" s="14" t="s">
        <v>4275</v>
      </c>
      <c r="H1178" s="14" t="s">
        <v>4276</v>
      </c>
      <c r="I1178" s="15">
        <v>75</v>
      </c>
      <c r="J1178" s="77">
        <v>4</v>
      </c>
      <c r="K1178" s="92"/>
    </row>
    <row r="1179" spans="1:11" ht="20" x14ac:dyDescent="0.25">
      <c r="A1179" s="14" t="s">
        <v>2994</v>
      </c>
      <c r="B1179" s="14">
        <v>2519497</v>
      </c>
      <c r="C1179" s="14" t="s">
        <v>5584</v>
      </c>
      <c r="D1179" s="16">
        <v>45965</v>
      </c>
      <c r="E1179" s="16"/>
      <c r="F1179" s="14" t="s">
        <v>5585</v>
      </c>
      <c r="G1179" s="14"/>
      <c r="H1179" s="14" t="s">
        <v>3787</v>
      </c>
      <c r="I1179" s="15">
        <v>975.65</v>
      </c>
      <c r="J1179" s="77">
        <v>3</v>
      </c>
      <c r="K1179" s="92"/>
    </row>
    <row r="1180" spans="1:11" ht="12.5" x14ac:dyDescent="0.25">
      <c r="A1180" s="14" t="s">
        <v>2994</v>
      </c>
      <c r="B1180" s="14" t="s">
        <v>5586</v>
      </c>
      <c r="C1180" s="14">
        <v>9</v>
      </c>
      <c r="D1180" s="16">
        <v>45989</v>
      </c>
      <c r="E1180" s="16"/>
      <c r="F1180" s="14" t="s">
        <v>4380</v>
      </c>
      <c r="G1180" s="14" t="s">
        <v>4381</v>
      </c>
      <c r="H1180" s="14" t="s">
        <v>4382</v>
      </c>
      <c r="I1180" s="15">
        <v>4.95</v>
      </c>
      <c r="J1180" s="77">
        <v>4</v>
      </c>
      <c r="K1180" s="92"/>
    </row>
    <row r="1181" spans="1:11" ht="12.5" x14ac:dyDescent="0.25">
      <c r="A1181" s="14" t="s">
        <v>2994</v>
      </c>
      <c r="B1181" s="14" t="s">
        <v>5587</v>
      </c>
      <c r="C1181" s="14">
        <v>9</v>
      </c>
      <c r="D1181" s="16">
        <v>45989</v>
      </c>
      <c r="E1181" s="16"/>
      <c r="F1181" s="14" t="s">
        <v>4380</v>
      </c>
      <c r="G1181" s="14" t="s">
        <v>4381</v>
      </c>
      <c r="H1181" s="14" t="s">
        <v>4382</v>
      </c>
      <c r="I1181" s="15">
        <v>22</v>
      </c>
      <c r="J1181" s="77">
        <v>4</v>
      </c>
      <c r="K1181" s="92"/>
    </row>
    <row r="1182" spans="1:11" ht="12.5" x14ac:dyDescent="0.25">
      <c r="A1182" s="14" t="s">
        <v>2994</v>
      </c>
      <c r="B1182" s="14" t="s">
        <v>5588</v>
      </c>
      <c r="C1182" s="14">
        <v>9</v>
      </c>
      <c r="D1182" s="16">
        <v>45972</v>
      </c>
      <c r="E1182" s="16"/>
      <c r="F1182" s="14" t="s">
        <v>5589</v>
      </c>
      <c r="G1182" s="14" t="s">
        <v>4381</v>
      </c>
      <c r="H1182" s="14" t="s">
        <v>4382</v>
      </c>
      <c r="I1182" s="15">
        <v>10</v>
      </c>
      <c r="J1182" s="77">
        <v>4</v>
      </c>
      <c r="K1182" s="92"/>
    </row>
    <row r="1183" spans="1:11" ht="12.5" x14ac:dyDescent="0.25">
      <c r="A1183" s="14" t="s">
        <v>2994</v>
      </c>
      <c r="B1183" s="14" t="s">
        <v>5590</v>
      </c>
      <c r="C1183" s="14">
        <v>9</v>
      </c>
      <c r="D1183" s="16">
        <v>45965</v>
      </c>
      <c r="E1183" s="16"/>
      <c r="F1183" s="14" t="s">
        <v>4380</v>
      </c>
      <c r="G1183" s="14" t="s">
        <v>4381</v>
      </c>
      <c r="H1183" s="14" t="s">
        <v>4382</v>
      </c>
      <c r="I1183" s="15">
        <v>10</v>
      </c>
      <c r="J1183" s="77">
        <v>4</v>
      </c>
      <c r="K1183" s="92"/>
    </row>
    <row r="1184" spans="1:11" ht="12.5" x14ac:dyDescent="0.25">
      <c r="A1184" s="14" t="s">
        <v>2994</v>
      </c>
      <c r="B1184" s="14" t="s">
        <v>5591</v>
      </c>
      <c r="C1184" s="14">
        <v>9</v>
      </c>
      <c r="D1184" s="16">
        <v>45965</v>
      </c>
      <c r="E1184" s="16"/>
      <c r="F1184" s="14" t="s">
        <v>4380</v>
      </c>
      <c r="G1184" s="14" t="s">
        <v>4381</v>
      </c>
      <c r="H1184" s="14" t="s">
        <v>4382</v>
      </c>
      <c r="I1184" s="15">
        <v>10</v>
      </c>
      <c r="J1184" s="77">
        <v>4</v>
      </c>
      <c r="K1184" s="92"/>
    </row>
    <row r="1185" spans="1:11" ht="12.5" x14ac:dyDescent="0.25">
      <c r="A1185" s="14" t="s">
        <v>2994</v>
      </c>
      <c r="B1185" s="14" t="s">
        <v>5592</v>
      </c>
      <c r="C1185" s="14">
        <v>9</v>
      </c>
      <c r="D1185" s="16">
        <v>45965</v>
      </c>
      <c r="E1185" s="16"/>
      <c r="F1185" s="14" t="s">
        <v>5593</v>
      </c>
      <c r="G1185" s="14" t="s">
        <v>4381</v>
      </c>
      <c r="H1185" s="14" t="s">
        <v>4382</v>
      </c>
      <c r="I1185" s="15">
        <v>10</v>
      </c>
      <c r="J1185" s="77">
        <v>4</v>
      </c>
      <c r="K1185" s="92"/>
    </row>
    <row r="1186" spans="1:11" ht="12.5" x14ac:dyDescent="0.25">
      <c r="A1186" s="14" t="s">
        <v>2994</v>
      </c>
      <c r="B1186" s="14" t="s">
        <v>5594</v>
      </c>
      <c r="C1186" s="14">
        <v>9</v>
      </c>
      <c r="D1186" s="16">
        <v>45965</v>
      </c>
      <c r="E1186" s="16"/>
      <c r="F1186" s="14" t="s">
        <v>4380</v>
      </c>
      <c r="G1186" s="14" t="s">
        <v>4381</v>
      </c>
      <c r="H1186" s="14" t="s">
        <v>4382</v>
      </c>
      <c r="I1186" s="15">
        <v>15</v>
      </c>
      <c r="J1186" s="77">
        <v>4</v>
      </c>
      <c r="K1186" s="92"/>
    </row>
    <row r="1187" spans="1:11" ht="12.5" x14ac:dyDescent="0.25">
      <c r="A1187" s="14" t="s">
        <v>2994</v>
      </c>
      <c r="B1187" s="14" t="s">
        <v>5595</v>
      </c>
      <c r="C1187" s="14" t="s">
        <v>3770</v>
      </c>
      <c r="D1187" s="16">
        <v>45964</v>
      </c>
      <c r="E1187" s="16"/>
      <c r="F1187" s="14" t="s">
        <v>4377</v>
      </c>
      <c r="G1187" s="14" t="s">
        <v>4378</v>
      </c>
      <c r="H1187" s="14" t="s">
        <v>152</v>
      </c>
      <c r="I1187" s="15">
        <v>5.2</v>
      </c>
      <c r="J1187" s="77">
        <v>4</v>
      </c>
      <c r="K1187" s="92"/>
    </row>
    <row r="1188" spans="1:11" ht="12.5" x14ac:dyDescent="0.25">
      <c r="A1188" s="14" t="s">
        <v>2994</v>
      </c>
      <c r="B1188" s="14" t="s">
        <v>5596</v>
      </c>
      <c r="C1188" s="14" t="s">
        <v>5597</v>
      </c>
      <c r="D1188" s="16">
        <v>45965</v>
      </c>
      <c r="E1188" s="16"/>
      <c r="F1188" s="14" t="s">
        <v>5598</v>
      </c>
      <c r="G1188" s="14" t="s">
        <v>4129</v>
      </c>
      <c r="H1188" s="14" t="s">
        <v>4130</v>
      </c>
      <c r="I1188" s="15">
        <v>529.03</v>
      </c>
      <c r="J1188" s="77">
        <v>4</v>
      </c>
      <c r="K1188" s="92"/>
    </row>
    <row r="1189" spans="1:11" ht="20" x14ac:dyDescent="0.25">
      <c r="A1189" s="14" t="s">
        <v>2994</v>
      </c>
      <c r="B1189" s="14" t="s">
        <v>5599</v>
      </c>
      <c r="C1189" s="14" t="s">
        <v>5600</v>
      </c>
      <c r="D1189" s="16">
        <v>45965</v>
      </c>
      <c r="E1189" s="16"/>
      <c r="F1189" s="14" t="s">
        <v>5601</v>
      </c>
      <c r="G1189" s="14" t="s">
        <v>4129</v>
      </c>
      <c r="H1189" s="14" t="s">
        <v>4130</v>
      </c>
      <c r="I1189" s="15">
        <v>206.81</v>
      </c>
      <c r="J1189" s="77">
        <v>4</v>
      </c>
      <c r="K1189" s="92"/>
    </row>
    <row r="1190" spans="1:11" ht="12.5" x14ac:dyDescent="0.25">
      <c r="A1190" s="14" t="s">
        <v>2994</v>
      </c>
      <c r="B1190" s="14" t="s">
        <v>5602</v>
      </c>
      <c r="C1190" s="14" t="s">
        <v>5603</v>
      </c>
      <c r="D1190" s="16">
        <v>46055</v>
      </c>
      <c r="E1190" s="16"/>
      <c r="F1190" s="14" t="s">
        <v>5604</v>
      </c>
      <c r="G1190" s="14" t="s">
        <v>4129</v>
      </c>
      <c r="H1190" s="14" t="s">
        <v>4130</v>
      </c>
      <c r="I1190" s="15">
        <v>40.950000000000003</v>
      </c>
      <c r="J1190" s="77">
        <v>4</v>
      </c>
      <c r="K1190" s="92"/>
    </row>
    <row r="1191" spans="1:11" ht="12.5" x14ac:dyDescent="0.25">
      <c r="A1191" s="14" t="s">
        <v>2994</v>
      </c>
      <c r="B1191" s="14" t="s">
        <v>5605</v>
      </c>
      <c r="C1191" s="14" t="s">
        <v>5606</v>
      </c>
      <c r="D1191" s="16">
        <v>46008</v>
      </c>
      <c r="E1191" s="16"/>
      <c r="F1191" s="14" t="s">
        <v>5607</v>
      </c>
      <c r="G1191" s="14" t="s">
        <v>4295</v>
      </c>
      <c r="H1191" s="14" t="s">
        <v>4296</v>
      </c>
      <c r="I1191" s="15">
        <v>1268.3900000000001</v>
      </c>
      <c r="J1191" s="77">
        <v>3</v>
      </c>
      <c r="K1191" s="92"/>
    </row>
    <row r="1192" spans="1:11" ht="12.5" x14ac:dyDescent="0.25">
      <c r="A1192" s="14" t="s">
        <v>2994</v>
      </c>
      <c r="B1192" s="14" t="s">
        <v>5608</v>
      </c>
      <c r="C1192" s="14" t="s">
        <v>5609</v>
      </c>
      <c r="D1192" s="16">
        <v>46008</v>
      </c>
      <c r="E1192" s="16"/>
      <c r="F1192" s="14" t="s">
        <v>5607</v>
      </c>
      <c r="G1192" s="14" t="s">
        <v>4295</v>
      </c>
      <c r="H1192" s="14" t="s">
        <v>4296</v>
      </c>
      <c r="I1192" s="15">
        <v>311.45</v>
      </c>
      <c r="J1192" s="77">
        <v>3</v>
      </c>
      <c r="K1192" s="92"/>
    </row>
    <row r="1193" spans="1:11" ht="20" x14ac:dyDescent="0.25">
      <c r="A1193" s="14" t="s">
        <v>2994</v>
      </c>
      <c r="B1193" s="14" t="s">
        <v>5610</v>
      </c>
      <c r="C1193" s="14" t="s">
        <v>5611</v>
      </c>
      <c r="D1193" s="16">
        <v>46055</v>
      </c>
      <c r="E1193" s="16"/>
      <c r="F1193" s="14" t="s">
        <v>5612</v>
      </c>
      <c r="G1193" s="14" t="s">
        <v>4134</v>
      </c>
      <c r="H1193" s="14" t="s">
        <v>3174</v>
      </c>
      <c r="I1193" s="15">
        <v>65.06</v>
      </c>
      <c r="J1193" s="77">
        <v>4</v>
      </c>
      <c r="K1193" s="92"/>
    </row>
    <row r="1194" spans="1:11" ht="12.5" x14ac:dyDescent="0.25">
      <c r="A1194" s="14" t="s">
        <v>2994</v>
      </c>
      <c r="B1194" s="14" t="s">
        <v>5613</v>
      </c>
      <c r="C1194" s="14" t="s">
        <v>5614</v>
      </c>
      <c r="D1194" s="16">
        <v>46009</v>
      </c>
      <c r="E1194" s="16"/>
      <c r="F1194" s="14" t="s">
        <v>5615</v>
      </c>
      <c r="G1194" s="14"/>
      <c r="H1194" s="14" t="s">
        <v>4314</v>
      </c>
      <c r="I1194" s="15">
        <v>19.670000000000002</v>
      </c>
      <c r="J1194" s="77">
        <v>4</v>
      </c>
      <c r="K1194" s="92"/>
    </row>
    <row r="1195" spans="1:11" ht="12.5" x14ac:dyDescent="0.25">
      <c r="A1195" s="14" t="s">
        <v>2994</v>
      </c>
      <c r="B1195" s="14" t="s">
        <v>5616</v>
      </c>
      <c r="C1195" s="14" t="s">
        <v>5617</v>
      </c>
      <c r="D1195" s="16">
        <v>46055</v>
      </c>
      <c r="E1195" s="16"/>
      <c r="F1195" s="14" t="s">
        <v>5618</v>
      </c>
      <c r="G1195" s="14" t="s">
        <v>4138</v>
      </c>
      <c r="H1195" s="14" t="s">
        <v>4139</v>
      </c>
      <c r="I1195" s="15">
        <v>1100</v>
      </c>
      <c r="J1195" s="77">
        <v>4</v>
      </c>
      <c r="K1195" s="92"/>
    </row>
    <row r="1196" spans="1:11" ht="20" x14ac:dyDescent="0.25">
      <c r="A1196" s="14" t="s">
        <v>2994</v>
      </c>
      <c r="B1196" s="14" t="s">
        <v>5619</v>
      </c>
      <c r="C1196" s="14" t="s">
        <v>5620</v>
      </c>
      <c r="D1196" s="16">
        <v>46055</v>
      </c>
      <c r="E1196" s="16"/>
      <c r="F1196" s="14" t="s">
        <v>5621</v>
      </c>
      <c r="G1196" s="14" t="s">
        <v>4138</v>
      </c>
      <c r="H1196" s="14" t="s">
        <v>4139</v>
      </c>
      <c r="I1196" s="15">
        <v>1650</v>
      </c>
      <c r="J1196" s="77">
        <v>3</v>
      </c>
      <c r="K1196" s="92"/>
    </row>
    <row r="1197" spans="1:11" ht="20" x14ac:dyDescent="0.25">
      <c r="A1197" s="14" t="s">
        <v>2994</v>
      </c>
      <c r="B1197" s="14">
        <v>2519515</v>
      </c>
      <c r="C1197" s="14" t="s">
        <v>5622</v>
      </c>
      <c r="D1197" s="16">
        <v>45995</v>
      </c>
      <c r="E1197" s="16"/>
      <c r="F1197" s="14" t="s">
        <v>5623</v>
      </c>
      <c r="G1197" s="14"/>
      <c r="H1197" s="14" t="s">
        <v>3787</v>
      </c>
      <c r="I1197" s="15">
        <v>1414.55</v>
      </c>
      <c r="J1197" s="77">
        <v>2</v>
      </c>
      <c r="K1197" s="92"/>
    </row>
    <row r="1198" spans="1:11" ht="20" x14ac:dyDescent="0.25">
      <c r="A1198" s="14" t="s">
        <v>2994</v>
      </c>
      <c r="B1198" s="14" t="s">
        <v>5624</v>
      </c>
      <c r="C1198" s="14" t="s">
        <v>5625</v>
      </c>
      <c r="D1198" s="16"/>
      <c r="E1198" s="16">
        <v>46014</v>
      </c>
      <c r="F1198" s="14" t="s">
        <v>5626</v>
      </c>
      <c r="G1198" s="14"/>
      <c r="H1198" s="14" t="s">
        <v>5209</v>
      </c>
      <c r="I1198" s="15">
        <v>74.34</v>
      </c>
      <c r="J1198" s="77">
        <v>3</v>
      </c>
      <c r="K1198" s="92"/>
    </row>
    <row r="1199" spans="1:11" ht="20" x14ac:dyDescent="0.25">
      <c r="A1199" s="14" t="s">
        <v>2994</v>
      </c>
      <c r="B1199" s="14" t="s">
        <v>5627</v>
      </c>
      <c r="C1199" s="14" t="s">
        <v>5628</v>
      </c>
      <c r="D1199" s="16"/>
      <c r="E1199" s="16">
        <v>46014</v>
      </c>
      <c r="F1199" s="14" t="s">
        <v>5629</v>
      </c>
      <c r="G1199" s="14"/>
      <c r="H1199" s="14" t="s">
        <v>5209</v>
      </c>
      <c r="I1199" s="15">
        <v>320</v>
      </c>
      <c r="J1199" s="77">
        <v>3</v>
      </c>
      <c r="K1199" s="92"/>
    </row>
    <row r="1200" spans="1:11" ht="20" x14ac:dyDescent="0.25">
      <c r="A1200" s="14" t="s">
        <v>4198</v>
      </c>
      <c r="B1200" s="14" t="s">
        <v>5630</v>
      </c>
      <c r="C1200" s="14" t="s">
        <v>5631</v>
      </c>
      <c r="D1200" s="16"/>
      <c r="E1200" s="16">
        <v>46014</v>
      </c>
      <c r="F1200" s="14" t="s">
        <v>5632</v>
      </c>
      <c r="G1200" s="14"/>
      <c r="H1200" s="14" t="s">
        <v>4202</v>
      </c>
      <c r="I1200" s="15">
        <v>3210</v>
      </c>
      <c r="J1200" s="77">
        <v>5</v>
      </c>
      <c r="K1200" s="92"/>
    </row>
    <row r="1201" spans="1:11" ht="20" x14ac:dyDescent="0.25">
      <c r="A1201" s="14" t="s">
        <v>4198</v>
      </c>
      <c r="B1201" s="14" t="s">
        <v>5633</v>
      </c>
      <c r="C1201" s="14" t="s">
        <v>5634</v>
      </c>
      <c r="D1201" s="16"/>
      <c r="E1201" s="16">
        <v>46021</v>
      </c>
      <c r="F1201" s="14" t="s">
        <v>5635</v>
      </c>
      <c r="G1201" s="14"/>
      <c r="H1201" s="14" t="s">
        <v>4202</v>
      </c>
      <c r="I1201" s="15">
        <v>2849.4</v>
      </c>
      <c r="J1201" s="77">
        <v>5</v>
      </c>
      <c r="K1201" s="92"/>
    </row>
    <row r="1202" spans="1:11" ht="20" x14ac:dyDescent="0.25">
      <c r="A1202" s="14" t="s">
        <v>4198</v>
      </c>
      <c r="B1202" s="14" t="s">
        <v>5636</v>
      </c>
      <c r="C1202" s="14" t="s">
        <v>5637</v>
      </c>
      <c r="D1202" s="16"/>
      <c r="E1202" s="16">
        <v>46021</v>
      </c>
      <c r="F1202" s="14" t="s">
        <v>5638</v>
      </c>
      <c r="G1202" s="14"/>
      <c r="H1202" s="14" t="s">
        <v>4202</v>
      </c>
      <c r="I1202" s="15">
        <v>127</v>
      </c>
      <c r="J1202" s="77">
        <v>5</v>
      </c>
      <c r="K1202" s="92"/>
    </row>
    <row r="1203" spans="1:11" ht="20" x14ac:dyDescent="0.25">
      <c r="A1203" s="14" t="s">
        <v>4198</v>
      </c>
      <c r="B1203" s="14" t="s">
        <v>5639</v>
      </c>
      <c r="C1203" s="14" t="s">
        <v>5640</v>
      </c>
      <c r="D1203" s="16"/>
      <c r="E1203" s="16">
        <v>46014</v>
      </c>
      <c r="F1203" s="14" t="s">
        <v>5641</v>
      </c>
      <c r="G1203" s="14"/>
      <c r="H1203" s="14" t="s">
        <v>4202</v>
      </c>
      <c r="I1203" s="15">
        <v>72.08</v>
      </c>
      <c r="J1203" s="77">
        <v>5</v>
      </c>
      <c r="K1203" s="92"/>
    </row>
    <row r="1204" spans="1:11" ht="20" x14ac:dyDescent="0.25">
      <c r="A1204" s="14" t="s">
        <v>4198</v>
      </c>
      <c r="B1204" s="14" t="s">
        <v>5642</v>
      </c>
      <c r="C1204" s="14" t="s">
        <v>5643</v>
      </c>
      <c r="D1204" s="16"/>
      <c r="E1204" s="16">
        <v>46007</v>
      </c>
      <c r="F1204" s="14" t="s">
        <v>5644</v>
      </c>
      <c r="G1204" s="14"/>
      <c r="H1204" s="14" t="s">
        <v>4202</v>
      </c>
      <c r="I1204" s="15">
        <v>3000</v>
      </c>
      <c r="J1204" s="77">
        <v>5</v>
      </c>
      <c r="K1204" s="92"/>
    </row>
    <row r="1205" spans="1:11" ht="20" x14ac:dyDescent="0.25">
      <c r="A1205" s="14" t="s">
        <v>4198</v>
      </c>
      <c r="B1205" s="14" t="s">
        <v>5645</v>
      </c>
      <c r="C1205" s="14" t="s">
        <v>5646</v>
      </c>
      <c r="D1205" s="16"/>
      <c r="E1205" s="16">
        <v>46002</v>
      </c>
      <c r="F1205" s="14" t="s">
        <v>5647</v>
      </c>
      <c r="G1205" s="14"/>
      <c r="H1205" s="14" t="s">
        <v>4202</v>
      </c>
      <c r="I1205" s="15">
        <v>720</v>
      </c>
      <c r="J1205" s="77">
        <v>5</v>
      </c>
      <c r="K1205" s="92"/>
    </row>
    <row r="1206" spans="1:11" ht="20" x14ac:dyDescent="0.25">
      <c r="A1206" s="14" t="s">
        <v>4198</v>
      </c>
      <c r="B1206" s="14" t="s">
        <v>5648</v>
      </c>
      <c r="C1206" s="14" t="s">
        <v>5649</v>
      </c>
      <c r="D1206" s="16"/>
      <c r="E1206" s="16">
        <v>46002</v>
      </c>
      <c r="F1206" s="14" t="s">
        <v>5650</v>
      </c>
      <c r="G1206" s="14"/>
      <c r="H1206" s="14" t="s">
        <v>4202</v>
      </c>
      <c r="I1206" s="15">
        <v>3977.56</v>
      </c>
      <c r="J1206" s="77">
        <v>5</v>
      </c>
      <c r="K1206" s="92"/>
    </row>
    <row r="1207" spans="1:11" ht="30" x14ac:dyDescent="0.25">
      <c r="A1207" s="14" t="s">
        <v>4198</v>
      </c>
      <c r="B1207" s="14" t="s">
        <v>5651</v>
      </c>
      <c r="C1207" s="14" t="s">
        <v>5652</v>
      </c>
      <c r="D1207" s="16"/>
      <c r="E1207" s="16">
        <v>46014</v>
      </c>
      <c r="F1207" s="14" t="s">
        <v>5653</v>
      </c>
      <c r="G1207" s="14"/>
      <c r="H1207" s="14" t="s">
        <v>4202</v>
      </c>
      <c r="I1207" s="15">
        <v>2525</v>
      </c>
      <c r="J1207" s="77">
        <v>5</v>
      </c>
      <c r="K1207" s="92"/>
    </row>
    <row r="1208" spans="1:11" ht="20" x14ac:dyDescent="0.25">
      <c r="A1208" s="14" t="s">
        <v>4198</v>
      </c>
      <c r="B1208" s="14" t="s">
        <v>5654</v>
      </c>
      <c r="C1208" s="14" t="s">
        <v>5655</v>
      </c>
      <c r="D1208" s="16"/>
      <c r="E1208" s="16">
        <v>46014</v>
      </c>
      <c r="F1208" s="14" t="s">
        <v>5656</v>
      </c>
      <c r="G1208" s="14"/>
      <c r="H1208" s="14" t="s">
        <v>4202</v>
      </c>
      <c r="I1208" s="15">
        <v>750</v>
      </c>
      <c r="J1208" s="77">
        <v>5</v>
      </c>
      <c r="K1208" s="92"/>
    </row>
    <row r="1209" spans="1:11" ht="20" x14ac:dyDescent="0.25">
      <c r="A1209" s="14" t="s">
        <v>4198</v>
      </c>
      <c r="B1209" s="14" t="s">
        <v>5657</v>
      </c>
      <c r="C1209" s="14" t="s">
        <v>5658</v>
      </c>
      <c r="D1209" s="16"/>
      <c r="E1209" s="16">
        <v>46007</v>
      </c>
      <c r="F1209" s="14" t="s">
        <v>5659</v>
      </c>
      <c r="G1209" s="14"/>
      <c r="H1209" s="14" t="s">
        <v>4202</v>
      </c>
      <c r="I1209" s="15">
        <v>3000</v>
      </c>
      <c r="J1209" s="77">
        <v>5</v>
      </c>
      <c r="K1209" s="92"/>
    </row>
    <row r="1210" spans="1:11" ht="20" x14ac:dyDescent="0.25">
      <c r="A1210" s="14" t="s">
        <v>4198</v>
      </c>
      <c r="B1210" s="14" t="s">
        <v>5660</v>
      </c>
      <c r="C1210" s="14" t="s">
        <v>5661</v>
      </c>
      <c r="D1210" s="16"/>
      <c r="E1210" s="16">
        <v>46014</v>
      </c>
      <c r="F1210" s="14" t="s">
        <v>5662</v>
      </c>
      <c r="G1210" s="14"/>
      <c r="H1210" s="14" t="s">
        <v>4202</v>
      </c>
      <c r="I1210" s="15">
        <v>1046.3599999999999</v>
      </c>
      <c r="J1210" s="77">
        <v>5</v>
      </c>
      <c r="K1210" s="92"/>
    </row>
    <row r="1211" spans="1:11" ht="20" x14ac:dyDescent="0.25">
      <c r="A1211" s="14" t="s">
        <v>4198</v>
      </c>
      <c r="B1211" s="14" t="s">
        <v>5663</v>
      </c>
      <c r="C1211" s="14" t="s">
        <v>5664</v>
      </c>
      <c r="D1211" s="16"/>
      <c r="E1211" s="16">
        <v>46002</v>
      </c>
      <c r="F1211" s="14" t="s">
        <v>5665</v>
      </c>
      <c r="G1211" s="14"/>
      <c r="H1211" s="14" t="s">
        <v>4202</v>
      </c>
      <c r="I1211" s="15">
        <v>1103.1600000000001</v>
      </c>
      <c r="J1211" s="77">
        <v>5</v>
      </c>
      <c r="K1211" s="92"/>
    </row>
    <row r="1212" spans="1:11" ht="20" x14ac:dyDescent="0.25">
      <c r="A1212" s="14" t="s">
        <v>4198</v>
      </c>
      <c r="B1212" s="14" t="s">
        <v>5666</v>
      </c>
      <c r="C1212" s="14" t="s">
        <v>5667</v>
      </c>
      <c r="D1212" s="16"/>
      <c r="E1212" s="16">
        <v>46002</v>
      </c>
      <c r="F1212" s="14" t="s">
        <v>5668</v>
      </c>
      <c r="G1212" s="14"/>
      <c r="H1212" s="14" t="s">
        <v>4202</v>
      </c>
      <c r="I1212" s="15">
        <v>2250</v>
      </c>
      <c r="J1212" s="77">
        <v>5</v>
      </c>
      <c r="K1212" s="92"/>
    </row>
    <row r="1213" spans="1:11" ht="20" x14ac:dyDescent="0.25">
      <c r="A1213" s="14" t="s">
        <v>4198</v>
      </c>
      <c r="B1213" s="14" t="s">
        <v>5669</v>
      </c>
      <c r="C1213" s="14" t="s">
        <v>5670</v>
      </c>
      <c r="D1213" s="16"/>
      <c r="E1213" s="16">
        <v>46021</v>
      </c>
      <c r="F1213" s="14" t="s">
        <v>5671</v>
      </c>
      <c r="G1213" s="14"/>
      <c r="H1213" s="14" t="s">
        <v>4202</v>
      </c>
      <c r="I1213" s="15">
        <v>254.37</v>
      </c>
      <c r="J1213" s="77">
        <v>5</v>
      </c>
      <c r="K1213" s="92"/>
    </row>
    <row r="1214" spans="1:11" ht="20" x14ac:dyDescent="0.25">
      <c r="A1214" s="14" t="s">
        <v>3846</v>
      </c>
      <c r="B1214" s="14" t="s">
        <v>5672</v>
      </c>
      <c r="C1214" s="14" t="s">
        <v>5673</v>
      </c>
      <c r="D1214" s="16"/>
      <c r="E1214" s="16">
        <v>46034</v>
      </c>
      <c r="F1214" s="14" t="s">
        <v>4145</v>
      </c>
      <c r="G1214" s="14"/>
      <c r="H1214" s="14" t="s">
        <v>3850</v>
      </c>
      <c r="I1214" s="15">
        <v>17</v>
      </c>
      <c r="J1214" s="77">
        <v>5</v>
      </c>
      <c r="K1214" s="92"/>
    </row>
    <row r="1215" spans="1:11" ht="50" x14ac:dyDescent="0.25">
      <c r="A1215" s="14" t="s">
        <v>2994</v>
      </c>
      <c r="B1215" s="14"/>
      <c r="C1215" s="14"/>
      <c r="D1215" s="16"/>
      <c r="E1215" s="16"/>
      <c r="F1215" s="14" t="s">
        <v>5674</v>
      </c>
      <c r="G1215" s="14"/>
      <c r="H1215" s="14"/>
      <c r="I1215" s="15"/>
      <c r="J1215" s="77"/>
      <c r="K1215" s="92"/>
    </row>
    <row r="1216" spans="1:11" ht="20" x14ac:dyDescent="0.25">
      <c r="A1216" s="14" t="s">
        <v>2994</v>
      </c>
      <c r="B1216" s="14" t="s">
        <v>5675</v>
      </c>
      <c r="C1216" s="14" t="s">
        <v>5676</v>
      </c>
      <c r="D1216" s="16">
        <v>45918</v>
      </c>
      <c r="E1216" s="16"/>
      <c r="F1216" s="14" t="s">
        <v>5677</v>
      </c>
      <c r="G1216" s="14"/>
      <c r="H1216" s="14" t="s">
        <v>4232</v>
      </c>
      <c r="I1216" s="15">
        <v>2475</v>
      </c>
      <c r="J1216" s="77">
        <v>2</v>
      </c>
      <c r="K1216" s="92"/>
    </row>
    <row r="1217" spans="1:11" ht="50" x14ac:dyDescent="0.25">
      <c r="A1217" s="14" t="s">
        <v>2994</v>
      </c>
      <c r="B1217" s="14" t="s">
        <v>5678</v>
      </c>
      <c r="C1217" s="14" t="s">
        <v>5679</v>
      </c>
      <c r="D1217" s="16"/>
      <c r="E1217" s="16">
        <v>46027</v>
      </c>
      <c r="F1217" s="14" t="s">
        <v>5680</v>
      </c>
      <c r="G1217" s="14">
        <v>37948296</v>
      </c>
      <c r="H1217" s="14" t="s">
        <v>3574</v>
      </c>
      <c r="I1217" s="15">
        <v>1806.51</v>
      </c>
      <c r="J1217" s="77">
        <v>2</v>
      </c>
      <c r="K1217" s="92"/>
    </row>
    <row r="1218" spans="1:11" ht="40" x14ac:dyDescent="0.25">
      <c r="A1218" s="14" t="s">
        <v>2994</v>
      </c>
      <c r="B1218" s="14" t="s">
        <v>5681</v>
      </c>
      <c r="C1218" s="14" t="s">
        <v>5682</v>
      </c>
      <c r="D1218" s="16"/>
      <c r="E1218" s="16">
        <v>46002</v>
      </c>
      <c r="F1218" s="14" t="s">
        <v>5683</v>
      </c>
      <c r="G1218" s="14">
        <v>50940309</v>
      </c>
      <c r="H1218" s="14" t="s">
        <v>3346</v>
      </c>
      <c r="I1218" s="15">
        <v>1666.12</v>
      </c>
      <c r="J1218" s="77">
        <v>2</v>
      </c>
      <c r="K1218" s="92"/>
    </row>
    <row r="1219" spans="1:11" ht="20" x14ac:dyDescent="0.25">
      <c r="A1219" s="14" t="s">
        <v>2994</v>
      </c>
      <c r="B1219" s="14" t="s">
        <v>5684</v>
      </c>
      <c r="C1219" s="14" t="s">
        <v>5685</v>
      </c>
      <c r="D1219" s="16">
        <v>46021</v>
      </c>
      <c r="E1219" s="16"/>
      <c r="F1219" s="14" t="s">
        <v>5686</v>
      </c>
      <c r="G1219" s="14" t="s">
        <v>4987</v>
      </c>
      <c r="H1219" s="14" t="s">
        <v>4988</v>
      </c>
      <c r="I1219" s="15">
        <v>465</v>
      </c>
      <c r="J1219" s="77">
        <v>2</v>
      </c>
      <c r="K1219" s="92"/>
    </row>
    <row r="1220" spans="1:11" ht="30" x14ac:dyDescent="0.25">
      <c r="A1220" s="14" t="s">
        <v>3846</v>
      </c>
      <c r="B1220" s="14" t="s">
        <v>5687</v>
      </c>
      <c r="C1220" s="14" t="s">
        <v>5688</v>
      </c>
      <c r="D1220" s="16"/>
      <c r="E1220" s="16">
        <v>46021</v>
      </c>
      <c r="F1220" s="14" t="s">
        <v>5689</v>
      </c>
      <c r="G1220" s="14"/>
      <c r="H1220" s="14" t="s">
        <v>3850</v>
      </c>
      <c r="I1220" s="15">
        <v>4521.3</v>
      </c>
      <c r="J1220" s="77">
        <v>5</v>
      </c>
      <c r="K1220" s="92"/>
    </row>
    <row r="1221" spans="1:11" ht="50" x14ac:dyDescent="0.25">
      <c r="A1221" s="14" t="s">
        <v>2994</v>
      </c>
      <c r="B1221" s="14" t="s">
        <v>5690</v>
      </c>
      <c r="C1221" s="14" t="s">
        <v>5691</v>
      </c>
      <c r="D1221" s="16"/>
      <c r="E1221" s="16">
        <v>46099</v>
      </c>
      <c r="F1221" s="14" t="s">
        <v>5680</v>
      </c>
      <c r="G1221" s="14" t="s">
        <v>4446</v>
      </c>
      <c r="H1221" s="14" t="s">
        <v>5692</v>
      </c>
      <c r="I1221" s="15">
        <v>1982.83</v>
      </c>
      <c r="J1221" s="77">
        <v>2</v>
      </c>
      <c r="K1221" s="92"/>
    </row>
    <row r="1222" spans="1:11" ht="30" x14ac:dyDescent="0.25">
      <c r="A1222" s="14" t="s">
        <v>2994</v>
      </c>
      <c r="B1222" s="14" t="s">
        <v>5693</v>
      </c>
      <c r="C1222" s="14" t="s">
        <v>5694</v>
      </c>
      <c r="D1222" s="16"/>
      <c r="E1222" s="16">
        <v>46055</v>
      </c>
      <c r="F1222" s="14" t="s">
        <v>5695</v>
      </c>
      <c r="G1222" s="14"/>
      <c r="H1222" s="14" t="s">
        <v>4023</v>
      </c>
      <c r="I1222" s="15">
        <v>403.85</v>
      </c>
      <c r="J1222" s="77">
        <v>2</v>
      </c>
      <c r="K1222" s="92"/>
    </row>
    <row r="1223" spans="1:11" ht="30" x14ac:dyDescent="0.25">
      <c r="A1223" s="14" t="s">
        <v>2994</v>
      </c>
      <c r="B1223" s="14" t="s">
        <v>5696</v>
      </c>
      <c r="C1223" s="14" t="s">
        <v>5697</v>
      </c>
      <c r="D1223" s="16"/>
      <c r="E1223" s="16">
        <v>46055</v>
      </c>
      <c r="F1223" s="14" t="s">
        <v>5698</v>
      </c>
      <c r="G1223" s="14"/>
      <c r="H1223" s="14" t="s">
        <v>4023</v>
      </c>
      <c r="I1223" s="15">
        <v>135</v>
      </c>
      <c r="J1223" s="77">
        <v>2</v>
      </c>
      <c r="K1223" s="92"/>
    </row>
    <row r="1224" spans="1:11" ht="40" x14ac:dyDescent="0.25">
      <c r="A1224" s="14" t="s">
        <v>2994</v>
      </c>
      <c r="B1224" s="14" t="s">
        <v>5699</v>
      </c>
      <c r="C1224" s="14" t="s">
        <v>5700</v>
      </c>
      <c r="D1224" s="16"/>
      <c r="E1224" s="16">
        <v>46055</v>
      </c>
      <c r="F1224" s="14" t="s">
        <v>5701</v>
      </c>
      <c r="G1224" s="14"/>
      <c r="H1224" s="14" t="s">
        <v>4656</v>
      </c>
      <c r="I1224" s="15">
        <v>343.2</v>
      </c>
      <c r="J1224" s="77">
        <v>2</v>
      </c>
      <c r="K1224" s="92"/>
    </row>
    <row r="1225" spans="1:11" ht="40" x14ac:dyDescent="0.25">
      <c r="A1225" s="14" t="s">
        <v>2994</v>
      </c>
      <c r="B1225" s="14" t="s">
        <v>5702</v>
      </c>
      <c r="C1225" s="14" t="s">
        <v>5703</v>
      </c>
      <c r="D1225" s="16"/>
      <c r="E1225" s="16">
        <v>46055</v>
      </c>
      <c r="F1225" s="14" t="s">
        <v>5704</v>
      </c>
      <c r="G1225" s="14"/>
      <c r="H1225" s="14" t="s">
        <v>4263</v>
      </c>
      <c r="I1225" s="15">
        <v>196.92</v>
      </c>
      <c r="J1225" s="77">
        <v>2</v>
      </c>
      <c r="K1225" s="92"/>
    </row>
    <row r="1226" spans="1:11" ht="40" x14ac:dyDescent="0.25">
      <c r="A1226" s="14" t="s">
        <v>2994</v>
      </c>
      <c r="B1226" s="14" t="s">
        <v>5705</v>
      </c>
      <c r="C1226" s="14" t="s">
        <v>5706</v>
      </c>
      <c r="D1226" s="16"/>
      <c r="E1226" s="16">
        <v>46055</v>
      </c>
      <c r="F1226" s="14" t="s">
        <v>5707</v>
      </c>
      <c r="G1226" s="14"/>
      <c r="H1226" s="14" t="s">
        <v>5708</v>
      </c>
      <c r="I1226" s="15">
        <v>1067.76</v>
      </c>
      <c r="J1226" s="77">
        <v>2</v>
      </c>
      <c r="K1226" s="92"/>
    </row>
    <row r="1227" spans="1:11" ht="30" x14ac:dyDescent="0.25">
      <c r="A1227" s="14" t="s">
        <v>2994</v>
      </c>
      <c r="B1227" s="14" t="s">
        <v>5709</v>
      </c>
      <c r="C1227" s="14" t="s">
        <v>5710</v>
      </c>
      <c r="D1227" s="16"/>
      <c r="E1227" s="16">
        <v>46055</v>
      </c>
      <c r="F1227" s="14" t="s">
        <v>5698</v>
      </c>
      <c r="G1227" s="14"/>
      <c r="H1227" s="14" t="s">
        <v>4041</v>
      </c>
      <c r="I1227" s="15">
        <v>213.75</v>
      </c>
      <c r="J1227" s="77">
        <v>2</v>
      </c>
      <c r="K1227" s="92"/>
    </row>
    <row r="1228" spans="1:11" ht="40" x14ac:dyDescent="0.25">
      <c r="A1228" s="14" t="s">
        <v>2994</v>
      </c>
      <c r="B1228" s="14" t="s">
        <v>5711</v>
      </c>
      <c r="C1228" s="14" t="s">
        <v>5712</v>
      </c>
      <c r="D1228" s="16"/>
      <c r="E1228" s="16">
        <v>46055</v>
      </c>
      <c r="F1228" s="14" t="s">
        <v>5707</v>
      </c>
      <c r="G1228" s="14"/>
      <c r="H1228" s="14" t="s">
        <v>5713</v>
      </c>
      <c r="I1228" s="15">
        <v>1182.8499999999999</v>
      </c>
      <c r="J1228" s="77">
        <v>2</v>
      </c>
      <c r="K1228" s="92"/>
    </row>
    <row r="1229" spans="1:11" ht="40" x14ac:dyDescent="0.25">
      <c r="A1229" s="14" t="s">
        <v>2994</v>
      </c>
      <c r="B1229" s="14" t="s">
        <v>5714</v>
      </c>
      <c r="C1229" s="14" t="s">
        <v>5715</v>
      </c>
      <c r="D1229" s="16"/>
      <c r="E1229" s="16">
        <v>46055</v>
      </c>
      <c r="F1229" s="14" t="s">
        <v>5707</v>
      </c>
      <c r="G1229" s="14"/>
      <c r="H1229" s="14" t="s">
        <v>4009</v>
      </c>
      <c r="I1229" s="15">
        <v>752.47</v>
      </c>
      <c r="J1229" s="77">
        <v>2</v>
      </c>
      <c r="K1229" s="92"/>
    </row>
    <row r="1230" spans="1:11" ht="30" x14ac:dyDescent="0.25">
      <c r="A1230" s="14" t="s">
        <v>2994</v>
      </c>
      <c r="B1230" s="14" t="s">
        <v>5716</v>
      </c>
      <c r="C1230" s="14" t="s">
        <v>5717</v>
      </c>
      <c r="D1230" s="16"/>
      <c r="E1230" s="16">
        <v>46055</v>
      </c>
      <c r="F1230" s="14" t="s">
        <v>5718</v>
      </c>
      <c r="G1230" s="14"/>
      <c r="H1230" s="14" t="s">
        <v>5719</v>
      </c>
      <c r="I1230" s="15">
        <v>795</v>
      </c>
      <c r="J1230" s="77">
        <v>2</v>
      </c>
      <c r="K1230" s="92"/>
    </row>
    <row r="1231" spans="1:11" ht="60" x14ac:dyDescent="0.25">
      <c r="A1231" s="14" t="s">
        <v>2994</v>
      </c>
      <c r="B1231" s="14"/>
      <c r="C1231" s="14"/>
      <c r="D1231" s="16"/>
      <c r="E1231" s="16"/>
      <c r="F1231" s="14" t="s">
        <v>5720</v>
      </c>
      <c r="G1231" s="14"/>
      <c r="H1231" s="14"/>
      <c r="I1231" s="15"/>
      <c r="J1231" s="77"/>
      <c r="K1231" s="92"/>
    </row>
    <row r="1232" spans="1:11" ht="12.5" x14ac:dyDescent="0.25">
      <c r="A1232" s="14" t="s">
        <v>2994</v>
      </c>
      <c r="B1232" s="14" t="s">
        <v>5721</v>
      </c>
      <c r="C1232" s="14" t="s">
        <v>5722</v>
      </c>
      <c r="D1232" s="16">
        <v>45961</v>
      </c>
      <c r="E1232" s="16"/>
      <c r="F1232" s="14" t="s">
        <v>5723</v>
      </c>
      <c r="G1232" s="14"/>
      <c r="H1232" s="14" t="s">
        <v>3940</v>
      </c>
      <c r="I1232" s="15">
        <v>699.42</v>
      </c>
      <c r="J1232" s="77">
        <v>2</v>
      </c>
      <c r="K1232" s="92"/>
    </row>
    <row r="1233" spans="1:11" ht="20" x14ac:dyDescent="0.25">
      <c r="A1233" s="14" t="s">
        <v>2994</v>
      </c>
      <c r="B1233" s="14" t="s">
        <v>5724</v>
      </c>
      <c r="C1233" s="14" t="s">
        <v>5722</v>
      </c>
      <c r="D1233" s="16">
        <v>45985</v>
      </c>
      <c r="E1233" s="16"/>
      <c r="F1233" s="14" t="s">
        <v>5725</v>
      </c>
      <c r="G1233" s="14"/>
      <c r="H1233" s="14" t="s">
        <v>3940</v>
      </c>
      <c r="I1233" s="15">
        <v>328.6</v>
      </c>
      <c r="J1233" s="77">
        <v>2</v>
      </c>
      <c r="K1233" s="92"/>
    </row>
    <row r="1234" spans="1:11" ht="40" x14ac:dyDescent="0.25">
      <c r="A1234" s="14" t="s">
        <v>2994</v>
      </c>
      <c r="B1234" s="14" t="s">
        <v>5726</v>
      </c>
      <c r="C1234" s="14" t="s">
        <v>5727</v>
      </c>
      <c r="D1234" s="16">
        <v>46014</v>
      </c>
      <c r="E1234" s="16"/>
      <c r="F1234" s="14" t="s">
        <v>5728</v>
      </c>
      <c r="G1234" s="14" t="s">
        <v>4676</v>
      </c>
      <c r="H1234" s="14" t="s">
        <v>4677</v>
      </c>
      <c r="I1234" s="15">
        <v>80</v>
      </c>
      <c r="J1234" s="77">
        <v>2</v>
      </c>
      <c r="K1234" s="92"/>
    </row>
    <row r="1235" spans="1:11" ht="40" x14ac:dyDescent="0.25">
      <c r="A1235" s="14" t="s">
        <v>2994</v>
      </c>
      <c r="B1235" s="14" t="s">
        <v>5729</v>
      </c>
      <c r="C1235" s="14" t="s">
        <v>5730</v>
      </c>
      <c r="D1235" s="16">
        <v>46014</v>
      </c>
      <c r="E1235" s="16"/>
      <c r="F1235" s="14" t="s">
        <v>5731</v>
      </c>
      <c r="G1235" s="14" t="s">
        <v>3894</v>
      </c>
      <c r="H1235" s="14" t="s">
        <v>5456</v>
      </c>
      <c r="I1235" s="15">
        <v>223.87</v>
      </c>
      <c r="J1235" s="77">
        <v>2</v>
      </c>
      <c r="K1235" s="92"/>
    </row>
    <row r="1236" spans="1:11" ht="40" x14ac:dyDescent="0.25">
      <c r="A1236" s="14" t="s">
        <v>2994</v>
      </c>
      <c r="B1236" s="14" t="s">
        <v>5732</v>
      </c>
      <c r="C1236" s="14" t="s">
        <v>5733</v>
      </c>
      <c r="D1236" s="16">
        <v>46014</v>
      </c>
      <c r="E1236" s="16"/>
      <c r="F1236" s="14" t="s">
        <v>5734</v>
      </c>
      <c r="G1236" s="14" t="s">
        <v>5735</v>
      </c>
      <c r="H1236" s="14" t="s">
        <v>5736</v>
      </c>
      <c r="I1236" s="15">
        <v>841.32</v>
      </c>
      <c r="J1236" s="77">
        <v>2</v>
      </c>
      <c r="K1236" s="92"/>
    </row>
    <row r="1237" spans="1:11" ht="40" x14ac:dyDescent="0.25">
      <c r="A1237" s="14" t="s">
        <v>2994</v>
      </c>
      <c r="B1237" s="14" t="s">
        <v>5737</v>
      </c>
      <c r="C1237" s="14" t="s">
        <v>5738</v>
      </c>
      <c r="D1237" s="16">
        <v>46006</v>
      </c>
      <c r="E1237" s="16"/>
      <c r="F1237" s="14" t="s">
        <v>5739</v>
      </c>
      <c r="G1237" s="14" t="s">
        <v>5740</v>
      </c>
      <c r="H1237" s="14" t="s">
        <v>5741</v>
      </c>
      <c r="I1237" s="15">
        <v>258.3</v>
      </c>
      <c r="J1237" s="77">
        <v>2</v>
      </c>
      <c r="K1237" s="92"/>
    </row>
    <row r="1238" spans="1:11" ht="50" x14ac:dyDescent="0.25">
      <c r="A1238" s="14" t="s">
        <v>2994</v>
      </c>
      <c r="B1238" s="14" t="s">
        <v>5742</v>
      </c>
      <c r="C1238" s="14" t="s">
        <v>5743</v>
      </c>
      <c r="D1238" s="16">
        <v>46008</v>
      </c>
      <c r="E1238" s="16"/>
      <c r="F1238" s="14" t="s">
        <v>5744</v>
      </c>
      <c r="G1238" s="14" t="s">
        <v>4702</v>
      </c>
      <c r="H1238" s="14" t="s">
        <v>4703</v>
      </c>
      <c r="I1238" s="15">
        <v>340.2</v>
      </c>
      <c r="J1238" s="77">
        <v>2</v>
      </c>
      <c r="K1238" s="92"/>
    </row>
    <row r="1239" spans="1:11" ht="40" x14ac:dyDescent="0.25">
      <c r="A1239" s="14" t="s">
        <v>2994</v>
      </c>
      <c r="B1239" s="14" t="s">
        <v>5745</v>
      </c>
      <c r="C1239" s="14" t="s">
        <v>5746</v>
      </c>
      <c r="D1239" s="16">
        <v>46055</v>
      </c>
      <c r="E1239" s="16"/>
      <c r="F1239" s="14" t="s">
        <v>5747</v>
      </c>
      <c r="G1239" s="14"/>
      <c r="H1239" s="14" t="s">
        <v>4106</v>
      </c>
      <c r="I1239" s="15">
        <v>115</v>
      </c>
      <c r="J1239" s="77">
        <v>2</v>
      </c>
      <c r="K1239" s="92"/>
    </row>
    <row r="1240" spans="1:11" ht="12.5" x14ac:dyDescent="0.25">
      <c r="A1240" s="14" t="s">
        <v>2994</v>
      </c>
      <c r="B1240" s="14" t="s">
        <v>5748</v>
      </c>
      <c r="C1240" s="14" t="s">
        <v>3770</v>
      </c>
      <c r="D1240" s="16">
        <v>46005</v>
      </c>
      <c r="E1240" s="16"/>
      <c r="F1240" s="14" t="s">
        <v>5749</v>
      </c>
      <c r="G1240" s="14" t="s">
        <v>5750</v>
      </c>
      <c r="H1240" s="14" t="s">
        <v>5751</v>
      </c>
      <c r="I1240" s="15">
        <v>50</v>
      </c>
      <c r="J1240" s="77">
        <v>2</v>
      </c>
      <c r="K1240" s="92"/>
    </row>
    <row r="1241" spans="1:11" ht="12.5" x14ac:dyDescent="0.25">
      <c r="A1241" s="14" t="s">
        <v>2994</v>
      </c>
      <c r="B1241" s="14" t="s">
        <v>5752</v>
      </c>
      <c r="C1241" s="14" t="s">
        <v>3770</v>
      </c>
      <c r="D1241" s="16">
        <v>46003</v>
      </c>
      <c r="E1241" s="16"/>
      <c r="F1241" s="14" t="s">
        <v>5753</v>
      </c>
      <c r="G1241" s="14" t="s">
        <v>3772</v>
      </c>
      <c r="H1241" s="14" t="s">
        <v>5754</v>
      </c>
      <c r="I1241" s="15">
        <v>50.03</v>
      </c>
      <c r="J1241" s="77">
        <v>2</v>
      </c>
      <c r="K1241" s="92"/>
    </row>
    <row r="1242" spans="1:11" ht="12.5" x14ac:dyDescent="0.25">
      <c r="A1242" s="14" t="s">
        <v>2994</v>
      </c>
      <c r="B1242" s="14" t="s">
        <v>5755</v>
      </c>
      <c r="C1242" s="14" t="s">
        <v>3770</v>
      </c>
      <c r="D1242" s="16">
        <v>46006</v>
      </c>
      <c r="E1242" s="16"/>
      <c r="F1242" s="14" t="s">
        <v>5756</v>
      </c>
      <c r="G1242" s="14" t="s">
        <v>3772</v>
      </c>
      <c r="H1242" s="14" t="s">
        <v>3773</v>
      </c>
      <c r="I1242" s="15">
        <v>50</v>
      </c>
      <c r="J1242" s="77">
        <v>2</v>
      </c>
      <c r="K1242" s="92"/>
    </row>
    <row r="1243" spans="1:11" ht="12.5" x14ac:dyDescent="0.25">
      <c r="A1243" s="14" t="s">
        <v>2994</v>
      </c>
      <c r="B1243" s="14" t="s">
        <v>5757</v>
      </c>
      <c r="C1243" s="14" t="s">
        <v>3770</v>
      </c>
      <c r="D1243" s="16">
        <v>46006</v>
      </c>
      <c r="E1243" s="16"/>
      <c r="F1243" s="14" t="s">
        <v>5758</v>
      </c>
      <c r="G1243" s="14" t="s">
        <v>3776</v>
      </c>
      <c r="H1243" s="14" t="s">
        <v>3777</v>
      </c>
      <c r="I1243" s="15">
        <v>3.97</v>
      </c>
      <c r="J1243" s="77">
        <v>2</v>
      </c>
      <c r="K1243" s="92"/>
    </row>
    <row r="1244" spans="1:11" ht="20" x14ac:dyDescent="0.25">
      <c r="A1244" s="14" t="s">
        <v>2994</v>
      </c>
      <c r="B1244" s="14" t="s">
        <v>5759</v>
      </c>
      <c r="C1244" s="14" t="s">
        <v>5743</v>
      </c>
      <c r="D1244" s="16">
        <v>46010</v>
      </c>
      <c r="E1244" s="16"/>
      <c r="F1244" s="14" t="s">
        <v>5760</v>
      </c>
      <c r="G1244" s="14" t="s">
        <v>5320</v>
      </c>
      <c r="H1244" s="14" t="s">
        <v>5321</v>
      </c>
      <c r="I1244" s="15">
        <v>81</v>
      </c>
      <c r="J1244" s="77">
        <v>2</v>
      </c>
      <c r="K1244" s="92"/>
    </row>
    <row r="1245" spans="1:11" ht="20" x14ac:dyDescent="0.25">
      <c r="A1245" s="14" t="s">
        <v>2994</v>
      </c>
      <c r="B1245" s="14" t="s">
        <v>5761</v>
      </c>
      <c r="C1245" s="14" t="s">
        <v>5743</v>
      </c>
      <c r="D1245" s="16">
        <v>46010</v>
      </c>
      <c r="E1245" s="16"/>
      <c r="F1245" s="14" t="s">
        <v>5760</v>
      </c>
      <c r="G1245" s="14" t="s">
        <v>4747</v>
      </c>
      <c r="H1245" s="14" t="s">
        <v>4748</v>
      </c>
      <c r="I1245" s="15">
        <v>89.1</v>
      </c>
      <c r="J1245" s="77">
        <v>2</v>
      </c>
      <c r="K1245" s="92"/>
    </row>
    <row r="1246" spans="1:11" ht="20" x14ac:dyDescent="0.25">
      <c r="A1246" s="14" t="s">
        <v>2994</v>
      </c>
      <c r="B1246" s="14" t="s">
        <v>5762</v>
      </c>
      <c r="C1246" s="14" t="s">
        <v>5743</v>
      </c>
      <c r="D1246" s="16">
        <v>46010</v>
      </c>
      <c r="E1246" s="16"/>
      <c r="F1246" s="14" t="s">
        <v>5760</v>
      </c>
      <c r="G1246" s="14" t="s">
        <v>4709</v>
      </c>
      <c r="H1246" s="14" t="s">
        <v>4710</v>
      </c>
      <c r="I1246" s="15">
        <v>81</v>
      </c>
      <c r="J1246" s="77">
        <v>2</v>
      </c>
      <c r="K1246" s="92"/>
    </row>
    <row r="1247" spans="1:11" ht="30" x14ac:dyDescent="0.25">
      <c r="A1247" s="14" t="s">
        <v>2994</v>
      </c>
      <c r="B1247" s="14" t="s">
        <v>5763</v>
      </c>
      <c r="C1247" s="14" t="s">
        <v>5743</v>
      </c>
      <c r="D1247" s="16">
        <v>46010</v>
      </c>
      <c r="E1247" s="16"/>
      <c r="F1247" s="14" t="s">
        <v>5764</v>
      </c>
      <c r="G1247" s="14" t="s">
        <v>4715</v>
      </c>
      <c r="H1247" s="14" t="s">
        <v>4716</v>
      </c>
      <c r="I1247" s="15">
        <v>101.25</v>
      </c>
      <c r="J1247" s="77">
        <v>2</v>
      </c>
      <c r="K1247" s="92"/>
    </row>
    <row r="1248" spans="1:11" ht="20" x14ac:dyDescent="0.25">
      <c r="A1248" s="14" t="s">
        <v>2994</v>
      </c>
      <c r="B1248" s="14" t="s">
        <v>5765</v>
      </c>
      <c r="C1248" s="14" t="s">
        <v>5743</v>
      </c>
      <c r="D1248" s="16">
        <v>46010</v>
      </c>
      <c r="E1248" s="16"/>
      <c r="F1248" s="14" t="s">
        <v>5760</v>
      </c>
      <c r="G1248" s="14" t="s">
        <v>4718</v>
      </c>
      <c r="H1248" s="14" t="s">
        <v>4719</v>
      </c>
      <c r="I1248" s="15">
        <v>64.8</v>
      </c>
      <c r="J1248" s="77">
        <v>2</v>
      </c>
      <c r="K1248" s="92"/>
    </row>
    <row r="1249" spans="1:11" ht="20" x14ac:dyDescent="0.25">
      <c r="A1249" s="14" t="s">
        <v>2994</v>
      </c>
      <c r="B1249" s="14" t="s">
        <v>5766</v>
      </c>
      <c r="C1249" s="14" t="s">
        <v>5743</v>
      </c>
      <c r="D1249" s="16">
        <v>46010</v>
      </c>
      <c r="E1249" s="16"/>
      <c r="F1249" s="14" t="s">
        <v>5760</v>
      </c>
      <c r="G1249" s="14" t="s">
        <v>4721</v>
      </c>
      <c r="H1249" s="14" t="s">
        <v>4722</v>
      </c>
      <c r="I1249" s="15">
        <v>89.1</v>
      </c>
      <c r="J1249" s="77">
        <v>2</v>
      </c>
      <c r="K1249" s="92"/>
    </row>
    <row r="1250" spans="1:11" ht="20" x14ac:dyDescent="0.25">
      <c r="A1250" s="14" t="s">
        <v>2994</v>
      </c>
      <c r="B1250" s="14" t="s">
        <v>5767</v>
      </c>
      <c r="C1250" s="14" t="s">
        <v>5743</v>
      </c>
      <c r="D1250" s="16">
        <v>46010</v>
      </c>
      <c r="E1250" s="16"/>
      <c r="F1250" s="14" t="s">
        <v>5760</v>
      </c>
      <c r="G1250" s="14" t="s">
        <v>3868</v>
      </c>
      <c r="H1250" s="14" t="s">
        <v>3869</v>
      </c>
      <c r="I1250" s="15">
        <v>89.1</v>
      </c>
      <c r="J1250" s="77">
        <v>2</v>
      </c>
      <c r="K1250" s="92"/>
    </row>
    <row r="1251" spans="1:11" ht="20" x14ac:dyDescent="0.25">
      <c r="A1251" s="14" t="s">
        <v>2994</v>
      </c>
      <c r="B1251" s="14" t="s">
        <v>5768</v>
      </c>
      <c r="C1251" s="14" t="s">
        <v>5743</v>
      </c>
      <c r="D1251" s="16">
        <v>46010</v>
      </c>
      <c r="E1251" s="16"/>
      <c r="F1251" s="14" t="s">
        <v>5760</v>
      </c>
      <c r="G1251" s="14" t="s">
        <v>4724</v>
      </c>
      <c r="H1251" s="14" t="s">
        <v>4725</v>
      </c>
      <c r="I1251" s="15">
        <v>81</v>
      </c>
      <c r="J1251" s="77">
        <v>2</v>
      </c>
      <c r="K1251" s="92"/>
    </row>
    <row r="1252" spans="1:11" ht="20" x14ac:dyDescent="0.25">
      <c r="A1252" s="14" t="s">
        <v>2994</v>
      </c>
      <c r="B1252" s="14" t="s">
        <v>5769</v>
      </c>
      <c r="C1252" s="14" t="s">
        <v>5743</v>
      </c>
      <c r="D1252" s="16">
        <v>46010</v>
      </c>
      <c r="E1252" s="16"/>
      <c r="F1252" s="14" t="s">
        <v>5760</v>
      </c>
      <c r="G1252" s="14" t="s">
        <v>5356</v>
      </c>
      <c r="H1252" s="14" t="s">
        <v>5357</v>
      </c>
      <c r="I1252" s="15">
        <v>64.8</v>
      </c>
      <c r="J1252" s="77">
        <v>2</v>
      </c>
      <c r="K1252" s="92"/>
    </row>
    <row r="1253" spans="1:11" ht="20" x14ac:dyDescent="0.25">
      <c r="A1253" s="14" t="s">
        <v>2994</v>
      </c>
      <c r="B1253" s="14" t="s">
        <v>5770</v>
      </c>
      <c r="C1253" s="14" t="s">
        <v>5743</v>
      </c>
      <c r="D1253" s="16">
        <v>46010</v>
      </c>
      <c r="E1253" s="16"/>
      <c r="F1253" s="14" t="s">
        <v>5760</v>
      </c>
      <c r="G1253" s="14" t="s">
        <v>5771</v>
      </c>
      <c r="H1253" s="14" t="s">
        <v>5772</v>
      </c>
      <c r="I1253" s="15">
        <v>89.1</v>
      </c>
      <c r="J1253" s="77">
        <v>2</v>
      </c>
      <c r="K1253" s="92"/>
    </row>
    <row r="1254" spans="1:11" ht="20" x14ac:dyDescent="0.25">
      <c r="A1254" s="14" t="s">
        <v>2994</v>
      </c>
      <c r="B1254" s="14" t="s">
        <v>5773</v>
      </c>
      <c r="C1254" s="14" t="s">
        <v>5743</v>
      </c>
      <c r="D1254" s="16">
        <v>46010</v>
      </c>
      <c r="E1254" s="16"/>
      <c r="F1254" s="14" t="s">
        <v>5760</v>
      </c>
      <c r="G1254" s="14" t="s">
        <v>4730</v>
      </c>
      <c r="H1254" s="14" t="s">
        <v>4731</v>
      </c>
      <c r="I1254" s="15">
        <v>81</v>
      </c>
      <c r="J1254" s="77">
        <v>2</v>
      </c>
      <c r="K1254" s="92"/>
    </row>
    <row r="1255" spans="1:11" ht="30" x14ac:dyDescent="0.25">
      <c r="A1255" s="14" t="s">
        <v>2994</v>
      </c>
      <c r="B1255" s="14" t="s">
        <v>5774</v>
      </c>
      <c r="C1255" s="14" t="s">
        <v>5743</v>
      </c>
      <c r="D1255" s="16">
        <v>46010</v>
      </c>
      <c r="E1255" s="16"/>
      <c r="F1255" s="14" t="s">
        <v>5764</v>
      </c>
      <c r="G1255" s="14" t="s">
        <v>4750</v>
      </c>
      <c r="H1255" s="14" t="s">
        <v>4035</v>
      </c>
      <c r="I1255" s="15">
        <v>101.25</v>
      </c>
      <c r="J1255" s="77">
        <v>2</v>
      </c>
      <c r="K1255" s="92"/>
    </row>
    <row r="1256" spans="1:11" ht="20" x14ac:dyDescent="0.25">
      <c r="A1256" s="14" t="s">
        <v>2994</v>
      </c>
      <c r="B1256" s="14" t="s">
        <v>5775</v>
      </c>
      <c r="C1256" s="14" t="s">
        <v>5743</v>
      </c>
      <c r="D1256" s="16">
        <v>46010</v>
      </c>
      <c r="E1256" s="16"/>
      <c r="F1256" s="14" t="s">
        <v>5760</v>
      </c>
      <c r="G1256" s="14" t="s">
        <v>5344</v>
      </c>
      <c r="H1256" s="14" t="s">
        <v>5345</v>
      </c>
      <c r="I1256" s="15">
        <v>89.1</v>
      </c>
      <c r="J1256" s="77">
        <v>2</v>
      </c>
      <c r="K1256" s="92"/>
    </row>
    <row r="1257" spans="1:11" ht="20" x14ac:dyDescent="0.25">
      <c r="A1257" s="14" t="s">
        <v>2994</v>
      </c>
      <c r="B1257" s="14" t="s">
        <v>5776</v>
      </c>
      <c r="C1257" s="14" t="s">
        <v>5743</v>
      </c>
      <c r="D1257" s="16">
        <v>46010</v>
      </c>
      <c r="E1257" s="16"/>
      <c r="F1257" s="14" t="s">
        <v>5760</v>
      </c>
      <c r="G1257" s="14" t="s">
        <v>4782</v>
      </c>
      <c r="H1257" s="14" t="s">
        <v>4783</v>
      </c>
      <c r="I1257" s="15">
        <v>89.1</v>
      </c>
      <c r="J1257" s="77">
        <v>2</v>
      </c>
      <c r="K1257" s="92"/>
    </row>
    <row r="1258" spans="1:11" ht="20" x14ac:dyDescent="0.25">
      <c r="A1258" s="14" t="s">
        <v>2994</v>
      </c>
      <c r="B1258" s="14" t="s">
        <v>5777</v>
      </c>
      <c r="C1258" s="14" t="s">
        <v>5743</v>
      </c>
      <c r="D1258" s="16">
        <v>46010</v>
      </c>
      <c r="E1258" s="16"/>
      <c r="F1258" s="14" t="s">
        <v>5760</v>
      </c>
      <c r="G1258" s="14" t="s">
        <v>4785</v>
      </c>
      <c r="H1258" s="14" t="s">
        <v>4786</v>
      </c>
      <c r="I1258" s="15">
        <v>64.8</v>
      </c>
      <c r="J1258" s="77">
        <v>2</v>
      </c>
      <c r="K1258" s="92"/>
    </row>
    <row r="1259" spans="1:11" ht="20" x14ac:dyDescent="0.25">
      <c r="A1259" s="14" t="s">
        <v>2994</v>
      </c>
      <c r="B1259" s="14" t="s">
        <v>5778</v>
      </c>
      <c r="C1259" s="14" t="s">
        <v>5743</v>
      </c>
      <c r="D1259" s="16">
        <v>46010</v>
      </c>
      <c r="E1259" s="16"/>
      <c r="F1259" s="14" t="s">
        <v>5760</v>
      </c>
      <c r="G1259" s="14" t="s">
        <v>4788</v>
      </c>
      <c r="H1259" s="14" t="s">
        <v>4789</v>
      </c>
      <c r="I1259" s="15">
        <v>89.1</v>
      </c>
      <c r="J1259" s="77">
        <v>2</v>
      </c>
      <c r="K1259" s="92"/>
    </row>
    <row r="1260" spans="1:11" ht="20" x14ac:dyDescent="0.25">
      <c r="A1260" s="14" t="s">
        <v>2994</v>
      </c>
      <c r="B1260" s="14" t="s">
        <v>5779</v>
      </c>
      <c r="C1260" s="14" t="s">
        <v>5743</v>
      </c>
      <c r="D1260" s="16">
        <v>46010</v>
      </c>
      <c r="E1260" s="16"/>
      <c r="F1260" s="14" t="s">
        <v>5760</v>
      </c>
      <c r="G1260" s="14" t="s">
        <v>4791</v>
      </c>
      <c r="H1260" s="14" t="s">
        <v>4792</v>
      </c>
      <c r="I1260" s="15">
        <v>81</v>
      </c>
      <c r="J1260" s="77">
        <v>2</v>
      </c>
      <c r="K1260" s="92"/>
    </row>
    <row r="1261" spans="1:11" ht="20" x14ac:dyDescent="0.25">
      <c r="A1261" s="14" t="s">
        <v>2994</v>
      </c>
      <c r="B1261" s="14" t="s">
        <v>5780</v>
      </c>
      <c r="C1261" s="14" t="s">
        <v>5743</v>
      </c>
      <c r="D1261" s="16">
        <v>46010</v>
      </c>
      <c r="E1261" s="16"/>
      <c r="F1261" s="14" t="s">
        <v>5760</v>
      </c>
      <c r="G1261" s="14" t="s">
        <v>4707</v>
      </c>
      <c r="H1261" s="14" t="s">
        <v>3857</v>
      </c>
      <c r="I1261" s="15">
        <v>89.1</v>
      </c>
      <c r="J1261" s="77">
        <v>2</v>
      </c>
      <c r="K1261" s="92"/>
    </row>
    <row r="1262" spans="1:11" ht="20" x14ac:dyDescent="0.25">
      <c r="A1262" s="14" t="s">
        <v>2994</v>
      </c>
      <c r="B1262" s="14" t="s">
        <v>5781</v>
      </c>
      <c r="C1262" s="14" t="s">
        <v>5743</v>
      </c>
      <c r="D1262" s="16">
        <v>46010</v>
      </c>
      <c r="E1262" s="16"/>
      <c r="F1262" s="14" t="s">
        <v>5760</v>
      </c>
      <c r="G1262" s="14" t="s">
        <v>5340</v>
      </c>
      <c r="H1262" s="14" t="s">
        <v>5304</v>
      </c>
      <c r="I1262" s="15">
        <v>89.1</v>
      </c>
      <c r="J1262" s="77">
        <v>2</v>
      </c>
      <c r="K1262" s="92"/>
    </row>
    <row r="1263" spans="1:11" ht="30" x14ac:dyDescent="0.25">
      <c r="A1263" s="14" t="s">
        <v>2994</v>
      </c>
      <c r="B1263" s="14" t="s">
        <v>5782</v>
      </c>
      <c r="C1263" s="14" t="s">
        <v>5743</v>
      </c>
      <c r="D1263" s="16">
        <v>46010</v>
      </c>
      <c r="E1263" s="16"/>
      <c r="F1263" s="14" t="s">
        <v>5764</v>
      </c>
      <c r="G1263" s="14" t="s">
        <v>4212</v>
      </c>
      <c r="H1263" s="14" t="s">
        <v>4213</v>
      </c>
      <c r="I1263" s="15">
        <v>101.25</v>
      </c>
      <c r="J1263" s="77">
        <v>2</v>
      </c>
      <c r="K1263" s="92"/>
    </row>
    <row r="1264" spans="1:11" ht="20" x14ac:dyDescent="0.25">
      <c r="A1264" s="14" t="s">
        <v>2994</v>
      </c>
      <c r="B1264" s="14" t="s">
        <v>5783</v>
      </c>
      <c r="C1264" s="14" t="s">
        <v>5743</v>
      </c>
      <c r="D1264" s="16">
        <v>46010</v>
      </c>
      <c r="E1264" s="16"/>
      <c r="F1264" s="14" t="s">
        <v>5784</v>
      </c>
      <c r="G1264" s="14" t="s">
        <v>4798</v>
      </c>
      <c r="H1264" s="14" t="s">
        <v>4121</v>
      </c>
      <c r="I1264" s="15">
        <v>113.4</v>
      </c>
      <c r="J1264" s="77">
        <v>2</v>
      </c>
      <c r="K1264" s="92"/>
    </row>
    <row r="1265" spans="1:11" ht="20" x14ac:dyDescent="0.25">
      <c r="A1265" s="14" t="s">
        <v>2994</v>
      </c>
      <c r="B1265" s="14" t="s">
        <v>5785</v>
      </c>
      <c r="C1265" s="14" t="s">
        <v>5743</v>
      </c>
      <c r="D1265" s="16">
        <v>46010</v>
      </c>
      <c r="E1265" s="16"/>
      <c r="F1265" s="14" t="s">
        <v>5760</v>
      </c>
      <c r="G1265" s="14" t="s">
        <v>5448</v>
      </c>
      <c r="H1265" s="14" t="s">
        <v>5449</v>
      </c>
      <c r="I1265" s="15">
        <v>81</v>
      </c>
      <c r="J1265" s="77">
        <v>2</v>
      </c>
      <c r="K1265" s="92"/>
    </row>
    <row r="1266" spans="1:11" ht="20" x14ac:dyDescent="0.25">
      <c r="A1266" s="14" t="s">
        <v>2994</v>
      </c>
      <c r="B1266" s="14" t="s">
        <v>5786</v>
      </c>
      <c r="C1266" s="14" t="s">
        <v>5743</v>
      </c>
      <c r="D1266" s="16">
        <v>46010</v>
      </c>
      <c r="E1266" s="16"/>
      <c r="F1266" s="14" t="s">
        <v>5760</v>
      </c>
      <c r="G1266" s="14" t="s">
        <v>5323</v>
      </c>
      <c r="H1266" s="14" t="s">
        <v>5324</v>
      </c>
      <c r="I1266" s="15">
        <v>81</v>
      </c>
      <c r="J1266" s="77">
        <v>2</v>
      </c>
      <c r="K1266" s="92"/>
    </row>
    <row r="1267" spans="1:11" ht="20" x14ac:dyDescent="0.25">
      <c r="A1267" s="14" t="s">
        <v>2994</v>
      </c>
      <c r="B1267" s="14" t="s">
        <v>5787</v>
      </c>
      <c r="C1267" s="14" t="s">
        <v>5743</v>
      </c>
      <c r="D1267" s="16">
        <v>46010</v>
      </c>
      <c r="E1267" s="16"/>
      <c r="F1267" s="14" t="s">
        <v>5760</v>
      </c>
      <c r="G1267" s="14" t="s">
        <v>4761</v>
      </c>
      <c r="H1267" s="14" t="s">
        <v>4762</v>
      </c>
      <c r="I1267" s="15">
        <v>81</v>
      </c>
      <c r="J1267" s="77">
        <v>2</v>
      </c>
      <c r="K1267" s="92"/>
    </row>
    <row r="1268" spans="1:11" ht="20" x14ac:dyDescent="0.25">
      <c r="A1268" s="14" t="s">
        <v>2994</v>
      </c>
      <c r="B1268" s="14" t="s">
        <v>5788</v>
      </c>
      <c r="C1268" s="14" t="s">
        <v>5743</v>
      </c>
      <c r="D1268" s="16">
        <v>46010</v>
      </c>
      <c r="E1268" s="16"/>
      <c r="F1268" s="14" t="s">
        <v>5760</v>
      </c>
      <c r="G1268" s="14" t="s">
        <v>4764</v>
      </c>
      <c r="H1268" s="14" t="s">
        <v>4765</v>
      </c>
      <c r="I1268" s="15">
        <v>89.1</v>
      </c>
      <c r="J1268" s="77">
        <v>2</v>
      </c>
      <c r="K1268" s="92"/>
    </row>
    <row r="1269" spans="1:11" ht="20" x14ac:dyDescent="0.25">
      <c r="A1269" s="14" t="s">
        <v>2994</v>
      </c>
      <c r="B1269" s="14" t="s">
        <v>5789</v>
      </c>
      <c r="C1269" s="14" t="s">
        <v>5743</v>
      </c>
      <c r="D1269" s="16">
        <v>46010</v>
      </c>
      <c r="E1269" s="16"/>
      <c r="F1269" s="14" t="s">
        <v>5760</v>
      </c>
      <c r="G1269" s="14" t="s">
        <v>4767</v>
      </c>
      <c r="H1269" s="14" t="s">
        <v>4768</v>
      </c>
      <c r="I1269" s="15">
        <v>81</v>
      </c>
      <c r="J1269" s="77">
        <v>2</v>
      </c>
      <c r="K1269" s="92"/>
    </row>
    <row r="1270" spans="1:11" ht="20" x14ac:dyDescent="0.25">
      <c r="A1270" s="14" t="s">
        <v>2994</v>
      </c>
      <c r="B1270" s="14" t="s">
        <v>5790</v>
      </c>
      <c r="C1270" s="14" t="s">
        <v>5743</v>
      </c>
      <c r="D1270" s="16">
        <v>46010</v>
      </c>
      <c r="E1270" s="16"/>
      <c r="F1270" s="14" t="s">
        <v>5760</v>
      </c>
      <c r="G1270" s="14" t="s">
        <v>5353</v>
      </c>
      <c r="H1270" s="14" t="s">
        <v>5354</v>
      </c>
      <c r="I1270" s="15">
        <v>89.1</v>
      </c>
      <c r="J1270" s="77">
        <v>2</v>
      </c>
      <c r="K1270" s="92"/>
    </row>
    <row r="1271" spans="1:11" ht="20" x14ac:dyDescent="0.25">
      <c r="A1271" s="14" t="s">
        <v>2994</v>
      </c>
      <c r="B1271" s="14" t="s">
        <v>5791</v>
      </c>
      <c r="C1271" s="14" t="s">
        <v>5743</v>
      </c>
      <c r="D1271" s="16">
        <v>46010</v>
      </c>
      <c r="E1271" s="16"/>
      <c r="F1271" s="14" t="s">
        <v>5760</v>
      </c>
      <c r="G1271" s="14" t="s">
        <v>4800</v>
      </c>
      <c r="H1271" s="14" t="s">
        <v>4801</v>
      </c>
      <c r="I1271" s="15">
        <v>89.1</v>
      </c>
      <c r="J1271" s="77">
        <v>2</v>
      </c>
      <c r="K1271" s="92"/>
    </row>
    <row r="1272" spans="1:11" ht="20" x14ac:dyDescent="0.25">
      <c r="A1272" s="14" t="s">
        <v>2994</v>
      </c>
      <c r="B1272" s="14" t="s">
        <v>5792</v>
      </c>
      <c r="C1272" s="14" t="s">
        <v>5743</v>
      </c>
      <c r="D1272" s="16">
        <v>46010</v>
      </c>
      <c r="E1272" s="16"/>
      <c r="F1272" s="14" t="s">
        <v>5760</v>
      </c>
      <c r="G1272" s="14" t="s">
        <v>4776</v>
      </c>
      <c r="H1272" s="14" t="s">
        <v>4777</v>
      </c>
      <c r="I1272" s="15">
        <v>64.8</v>
      </c>
      <c r="J1272" s="77">
        <v>2</v>
      </c>
      <c r="K1272" s="92"/>
    </row>
    <row r="1273" spans="1:11" ht="20" x14ac:dyDescent="0.25">
      <c r="A1273" s="14" t="s">
        <v>2994</v>
      </c>
      <c r="B1273" s="14" t="s">
        <v>5793</v>
      </c>
      <c r="C1273" s="14" t="s">
        <v>5743</v>
      </c>
      <c r="D1273" s="16">
        <v>46010</v>
      </c>
      <c r="E1273" s="16"/>
      <c r="F1273" s="14" t="s">
        <v>5794</v>
      </c>
      <c r="G1273" s="14" t="s">
        <v>5335</v>
      </c>
      <c r="H1273" s="14" t="s">
        <v>4031</v>
      </c>
      <c r="I1273" s="15">
        <v>113.4</v>
      </c>
      <c r="J1273" s="77">
        <v>2</v>
      </c>
      <c r="K1273" s="92"/>
    </row>
    <row r="1274" spans="1:11" ht="20" x14ac:dyDescent="0.25">
      <c r="A1274" s="14" t="s">
        <v>2994</v>
      </c>
      <c r="B1274" s="14" t="s">
        <v>5795</v>
      </c>
      <c r="C1274" s="14" t="s">
        <v>5743</v>
      </c>
      <c r="D1274" s="16">
        <v>46010</v>
      </c>
      <c r="E1274" s="16"/>
      <c r="F1274" s="14" t="s">
        <v>5760</v>
      </c>
      <c r="G1274" s="14" t="s">
        <v>5370</v>
      </c>
      <c r="H1274" s="14" t="s">
        <v>5371</v>
      </c>
      <c r="I1274" s="15">
        <v>93.15</v>
      </c>
      <c r="J1274" s="77">
        <v>2</v>
      </c>
      <c r="K1274" s="92"/>
    </row>
    <row r="1275" spans="1:11" ht="20" x14ac:dyDescent="0.25">
      <c r="A1275" s="14" t="s">
        <v>2994</v>
      </c>
      <c r="B1275" s="14" t="s">
        <v>5796</v>
      </c>
      <c r="C1275" s="14" t="s">
        <v>5743</v>
      </c>
      <c r="D1275" s="16">
        <v>46010</v>
      </c>
      <c r="E1275" s="16"/>
      <c r="F1275" s="14" t="s">
        <v>5760</v>
      </c>
      <c r="G1275" s="14" t="s">
        <v>4779</v>
      </c>
      <c r="H1275" s="14" t="s">
        <v>4780</v>
      </c>
      <c r="I1275" s="15">
        <v>64.8</v>
      </c>
      <c r="J1275" s="77">
        <v>2</v>
      </c>
      <c r="K1275" s="92"/>
    </row>
    <row r="1276" spans="1:11" ht="20" x14ac:dyDescent="0.25">
      <c r="A1276" s="14" t="s">
        <v>2994</v>
      </c>
      <c r="B1276" s="14" t="s">
        <v>5797</v>
      </c>
      <c r="C1276" s="14" t="s">
        <v>5743</v>
      </c>
      <c r="D1276" s="16">
        <v>46010</v>
      </c>
      <c r="E1276" s="16"/>
      <c r="F1276" s="14" t="s">
        <v>5760</v>
      </c>
      <c r="G1276" s="14" t="s">
        <v>5360</v>
      </c>
      <c r="H1276" s="14" t="s">
        <v>5361</v>
      </c>
      <c r="I1276" s="15">
        <v>89.1</v>
      </c>
      <c r="J1276" s="77">
        <v>2</v>
      </c>
      <c r="K1276" s="92"/>
    </row>
    <row r="1277" spans="1:11" ht="20" x14ac:dyDescent="0.25">
      <c r="A1277" s="14" t="s">
        <v>2994</v>
      </c>
      <c r="B1277" s="14" t="s">
        <v>5798</v>
      </c>
      <c r="C1277" s="14" t="s">
        <v>5743</v>
      </c>
      <c r="D1277" s="16">
        <v>46010</v>
      </c>
      <c r="E1277" s="16"/>
      <c r="F1277" s="14" t="s">
        <v>5760</v>
      </c>
      <c r="G1277" s="14" t="s">
        <v>4736</v>
      </c>
      <c r="H1277" s="14" t="s">
        <v>3997</v>
      </c>
      <c r="I1277" s="15">
        <v>89.1</v>
      </c>
      <c r="J1277" s="77">
        <v>2</v>
      </c>
      <c r="K1277" s="92"/>
    </row>
    <row r="1278" spans="1:11" ht="20" x14ac:dyDescent="0.25">
      <c r="A1278" s="14" t="s">
        <v>2994</v>
      </c>
      <c r="B1278" s="14" t="s">
        <v>5799</v>
      </c>
      <c r="C1278" s="14" t="s">
        <v>5743</v>
      </c>
      <c r="D1278" s="16">
        <v>46010</v>
      </c>
      <c r="E1278" s="16"/>
      <c r="F1278" s="14" t="s">
        <v>5760</v>
      </c>
      <c r="G1278" s="14" t="s">
        <v>5431</v>
      </c>
      <c r="H1278" s="14" t="s">
        <v>5432</v>
      </c>
      <c r="I1278" s="15">
        <v>81</v>
      </c>
      <c r="J1278" s="77">
        <v>2</v>
      </c>
      <c r="K1278" s="92"/>
    </row>
    <row r="1279" spans="1:11" ht="20" x14ac:dyDescent="0.25">
      <c r="A1279" s="14" t="s">
        <v>2994</v>
      </c>
      <c r="B1279" s="14" t="s">
        <v>5800</v>
      </c>
      <c r="C1279" s="14" t="s">
        <v>5743</v>
      </c>
      <c r="D1279" s="16">
        <v>46010</v>
      </c>
      <c r="E1279" s="16"/>
      <c r="F1279" s="14" t="s">
        <v>5784</v>
      </c>
      <c r="G1279" s="14" t="s">
        <v>4738</v>
      </c>
      <c r="H1279" s="14" t="s">
        <v>4739</v>
      </c>
      <c r="I1279" s="15">
        <v>113.4</v>
      </c>
      <c r="J1279" s="77">
        <v>2</v>
      </c>
      <c r="K1279" s="92"/>
    </row>
    <row r="1280" spans="1:11" ht="20" x14ac:dyDescent="0.25">
      <c r="A1280" s="14" t="s">
        <v>2994</v>
      </c>
      <c r="B1280" s="14" t="s">
        <v>5801</v>
      </c>
      <c r="C1280" s="14" t="s">
        <v>5743</v>
      </c>
      <c r="D1280" s="16">
        <v>46010</v>
      </c>
      <c r="E1280" s="16"/>
      <c r="F1280" s="14" t="s">
        <v>5760</v>
      </c>
      <c r="G1280" s="14" t="s">
        <v>4741</v>
      </c>
      <c r="H1280" s="14" t="s">
        <v>4742</v>
      </c>
      <c r="I1280" s="15">
        <v>64.8</v>
      </c>
      <c r="J1280" s="77">
        <v>2</v>
      </c>
      <c r="K1280" s="92"/>
    </row>
    <row r="1281" spans="1:11" ht="20" x14ac:dyDescent="0.25">
      <c r="A1281" s="14" t="s">
        <v>2994</v>
      </c>
      <c r="B1281" s="14" t="s">
        <v>5802</v>
      </c>
      <c r="C1281" s="14" t="s">
        <v>5743</v>
      </c>
      <c r="D1281" s="16">
        <v>46010</v>
      </c>
      <c r="E1281" s="16"/>
      <c r="F1281" s="14" t="s">
        <v>5760</v>
      </c>
      <c r="G1281" s="14" t="s">
        <v>5375</v>
      </c>
      <c r="H1281" s="14" t="s">
        <v>5249</v>
      </c>
      <c r="I1281" s="15">
        <v>93.15</v>
      </c>
      <c r="J1281" s="77">
        <v>2</v>
      </c>
      <c r="K1281" s="92"/>
    </row>
    <row r="1282" spans="1:11" ht="20" x14ac:dyDescent="0.25">
      <c r="A1282" s="14" t="s">
        <v>2994</v>
      </c>
      <c r="B1282" s="14" t="s">
        <v>5803</v>
      </c>
      <c r="C1282" s="14" t="s">
        <v>5743</v>
      </c>
      <c r="D1282" s="16">
        <v>46010</v>
      </c>
      <c r="E1282" s="16"/>
      <c r="F1282" s="14" t="s">
        <v>5760</v>
      </c>
      <c r="G1282" s="14" t="s">
        <v>4744</v>
      </c>
      <c r="H1282" s="14" t="s">
        <v>4745</v>
      </c>
      <c r="I1282" s="15">
        <v>64.8</v>
      </c>
      <c r="J1282" s="77">
        <v>2</v>
      </c>
      <c r="K1282" s="92"/>
    </row>
    <row r="1283" spans="1:11" ht="20" x14ac:dyDescent="0.25">
      <c r="A1283" s="14" t="s">
        <v>2994</v>
      </c>
      <c r="B1283" s="14" t="s">
        <v>5804</v>
      </c>
      <c r="C1283" s="14" t="s">
        <v>5743</v>
      </c>
      <c r="D1283" s="16">
        <v>46010</v>
      </c>
      <c r="E1283" s="16"/>
      <c r="F1283" s="14" t="s">
        <v>5760</v>
      </c>
      <c r="G1283" s="14" t="s">
        <v>5412</v>
      </c>
      <c r="H1283" s="14" t="s">
        <v>5413</v>
      </c>
      <c r="I1283" s="15">
        <v>64.8</v>
      </c>
      <c r="J1283" s="77">
        <v>2</v>
      </c>
      <c r="K1283" s="92"/>
    </row>
    <row r="1284" spans="1:11" ht="20" x14ac:dyDescent="0.25">
      <c r="A1284" s="14" t="s">
        <v>2994</v>
      </c>
      <c r="B1284" s="14" t="s">
        <v>5805</v>
      </c>
      <c r="C1284" s="14" t="s">
        <v>5743</v>
      </c>
      <c r="D1284" s="16">
        <v>46010</v>
      </c>
      <c r="E1284" s="16"/>
      <c r="F1284" s="14" t="s">
        <v>5760</v>
      </c>
      <c r="G1284" s="14" t="s">
        <v>5326</v>
      </c>
      <c r="H1284" s="14" t="s">
        <v>5327</v>
      </c>
      <c r="I1284" s="15">
        <v>81</v>
      </c>
      <c r="J1284" s="77">
        <v>2</v>
      </c>
      <c r="K1284" s="92"/>
    </row>
    <row r="1285" spans="1:11" ht="30" x14ac:dyDescent="0.25">
      <c r="A1285" s="14" t="s">
        <v>2994</v>
      </c>
      <c r="B1285" s="14" t="s">
        <v>5806</v>
      </c>
      <c r="C1285" s="14" t="s">
        <v>5743</v>
      </c>
      <c r="D1285" s="16">
        <v>46010</v>
      </c>
      <c r="E1285" s="16"/>
      <c r="F1285" s="14" t="s">
        <v>5807</v>
      </c>
      <c r="G1285" s="14" t="s">
        <v>4803</v>
      </c>
      <c r="H1285" s="14" t="s">
        <v>4804</v>
      </c>
      <c r="I1285" s="15">
        <v>101.25</v>
      </c>
      <c r="J1285" s="77">
        <v>2</v>
      </c>
      <c r="K1285" s="92"/>
    </row>
    <row r="1286" spans="1:11" ht="20" x14ac:dyDescent="0.25">
      <c r="A1286" s="14" t="s">
        <v>2994</v>
      </c>
      <c r="B1286" s="14" t="s">
        <v>5808</v>
      </c>
      <c r="C1286" s="14" t="s">
        <v>5743</v>
      </c>
      <c r="D1286" s="16">
        <v>46010</v>
      </c>
      <c r="E1286" s="16"/>
      <c r="F1286" s="14" t="s">
        <v>5809</v>
      </c>
      <c r="G1286" s="14"/>
      <c r="H1286" s="14" t="s">
        <v>5309</v>
      </c>
      <c r="I1286" s="15">
        <v>12.42</v>
      </c>
      <c r="J1286" s="77">
        <v>2</v>
      </c>
      <c r="K1286" s="92"/>
    </row>
    <row r="1287" spans="1:11" ht="20" x14ac:dyDescent="0.25">
      <c r="A1287" s="14" t="s">
        <v>2994</v>
      </c>
      <c r="B1287" s="14" t="s">
        <v>5810</v>
      </c>
      <c r="C1287" s="14" t="s">
        <v>5743</v>
      </c>
      <c r="D1287" s="16">
        <v>46010</v>
      </c>
      <c r="E1287" s="16"/>
      <c r="F1287" s="14" t="s">
        <v>5809</v>
      </c>
      <c r="G1287" s="14"/>
      <c r="H1287" s="14" t="s">
        <v>5285</v>
      </c>
      <c r="I1287" s="15">
        <v>19.48</v>
      </c>
      <c r="J1287" s="77">
        <v>2</v>
      </c>
      <c r="K1287" s="92"/>
    </row>
    <row r="1288" spans="1:11" ht="20" x14ac:dyDescent="0.25">
      <c r="A1288" s="14" t="s">
        <v>2994</v>
      </c>
      <c r="B1288" s="14" t="s">
        <v>5811</v>
      </c>
      <c r="C1288" s="14" t="s">
        <v>5743</v>
      </c>
      <c r="D1288" s="16">
        <v>46010</v>
      </c>
      <c r="E1288" s="16"/>
      <c r="F1288" s="14" t="s">
        <v>5809</v>
      </c>
      <c r="G1288" s="14"/>
      <c r="H1288" s="14" t="s">
        <v>5495</v>
      </c>
      <c r="I1288" s="15">
        <v>12.48</v>
      </c>
      <c r="J1288" s="77">
        <v>2</v>
      </c>
      <c r="K1288" s="92"/>
    </row>
    <row r="1289" spans="1:11" ht="20" x14ac:dyDescent="0.25">
      <c r="A1289" s="14" t="s">
        <v>2994</v>
      </c>
      <c r="B1289" s="14" t="s">
        <v>5812</v>
      </c>
      <c r="C1289" s="14" t="s">
        <v>5743</v>
      </c>
      <c r="D1289" s="16">
        <v>46010</v>
      </c>
      <c r="E1289" s="16"/>
      <c r="F1289" s="14" t="s">
        <v>5809</v>
      </c>
      <c r="G1289" s="14"/>
      <c r="H1289" s="14" t="s">
        <v>5300</v>
      </c>
      <c r="I1289" s="15">
        <v>14.94</v>
      </c>
      <c r="J1289" s="77">
        <v>2</v>
      </c>
      <c r="K1289" s="92"/>
    </row>
    <row r="1290" spans="1:11" ht="20" x14ac:dyDescent="0.25">
      <c r="A1290" s="14" t="s">
        <v>2994</v>
      </c>
      <c r="B1290" s="14" t="s">
        <v>5813</v>
      </c>
      <c r="C1290" s="14" t="s">
        <v>5743</v>
      </c>
      <c r="D1290" s="16">
        <v>46010</v>
      </c>
      <c r="E1290" s="16"/>
      <c r="F1290" s="14" t="s">
        <v>5809</v>
      </c>
      <c r="G1290" s="14"/>
      <c r="H1290" s="14" t="s">
        <v>5498</v>
      </c>
      <c r="I1290" s="15">
        <v>12.66</v>
      </c>
      <c r="J1290" s="77">
        <v>2</v>
      </c>
      <c r="K1290" s="92"/>
    </row>
    <row r="1291" spans="1:11" ht="20" x14ac:dyDescent="0.25">
      <c r="A1291" s="14" t="s">
        <v>2994</v>
      </c>
      <c r="B1291" s="14" t="s">
        <v>5814</v>
      </c>
      <c r="C1291" s="14" t="s">
        <v>5743</v>
      </c>
      <c r="D1291" s="16">
        <v>46010</v>
      </c>
      <c r="E1291" s="16"/>
      <c r="F1291" s="14" t="s">
        <v>5809</v>
      </c>
      <c r="G1291" s="14"/>
      <c r="H1291" s="14" t="s">
        <v>5302</v>
      </c>
      <c r="I1291" s="15">
        <v>21.14</v>
      </c>
      <c r="J1291" s="77">
        <v>2</v>
      </c>
      <c r="K1291" s="92"/>
    </row>
    <row r="1292" spans="1:11" ht="20" x14ac:dyDescent="0.25">
      <c r="A1292" s="14" t="s">
        <v>2994</v>
      </c>
      <c r="B1292" s="14" t="s">
        <v>5815</v>
      </c>
      <c r="C1292" s="14" t="s">
        <v>5743</v>
      </c>
      <c r="D1292" s="16">
        <v>46010</v>
      </c>
      <c r="E1292" s="16"/>
      <c r="F1292" s="14" t="s">
        <v>5809</v>
      </c>
      <c r="G1292" s="14"/>
      <c r="H1292" s="14" t="s">
        <v>5816</v>
      </c>
      <c r="I1292" s="15">
        <v>12.42</v>
      </c>
      <c r="J1292" s="77">
        <v>2</v>
      </c>
      <c r="K1292" s="92"/>
    </row>
    <row r="1293" spans="1:11" ht="20" x14ac:dyDescent="0.25">
      <c r="A1293" s="14" t="s">
        <v>2994</v>
      </c>
      <c r="B1293" s="14" t="s">
        <v>5817</v>
      </c>
      <c r="C1293" s="14" t="s">
        <v>5743</v>
      </c>
      <c r="D1293" s="16">
        <v>46010</v>
      </c>
      <c r="E1293" s="16"/>
      <c r="F1293" s="14" t="s">
        <v>5809</v>
      </c>
      <c r="G1293" s="14"/>
      <c r="H1293" s="14" t="s">
        <v>4213</v>
      </c>
      <c r="I1293" s="15">
        <v>16.5</v>
      </c>
      <c r="J1293" s="77">
        <v>2</v>
      </c>
      <c r="K1293" s="92"/>
    </row>
    <row r="1294" spans="1:11" ht="20" x14ac:dyDescent="0.25">
      <c r="A1294" s="14" t="s">
        <v>2994</v>
      </c>
      <c r="B1294" s="14" t="s">
        <v>5818</v>
      </c>
      <c r="C1294" s="14" t="s">
        <v>5743</v>
      </c>
      <c r="D1294" s="16">
        <v>46010</v>
      </c>
      <c r="E1294" s="16"/>
      <c r="F1294" s="14" t="s">
        <v>5809</v>
      </c>
      <c r="G1294" s="14"/>
      <c r="H1294" s="14" t="s">
        <v>4121</v>
      </c>
      <c r="I1294" s="15">
        <v>19.12</v>
      </c>
      <c r="J1294" s="77">
        <v>2</v>
      </c>
      <c r="K1294" s="92"/>
    </row>
    <row r="1295" spans="1:11" ht="20" x14ac:dyDescent="0.25">
      <c r="A1295" s="14" t="s">
        <v>2994</v>
      </c>
      <c r="B1295" s="14" t="s">
        <v>5819</v>
      </c>
      <c r="C1295" s="14" t="s">
        <v>5743</v>
      </c>
      <c r="D1295" s="16">
        <v>46010</v>
      </c>
      <c r="E1295" s="16"/>
      <c r="F1295" s="14" t="s">
        <v>5809</v>
      </c>
      <c r="G1295" s="14"/>
      <c r="H1295" s="14" t="s">
        <v>5460</v>
      </c>
      <c r="I1295" s="15">
        <v>14.02</v>
      </c>
      <c r="J1295" s="77">
        <v>2</v>
      </c>
      <c r="K1295" s="92"/>
    </row>
    <row r="1296" spans="1:11" ht="20" x14ac:dyDescent="0.25">
      <c r="A1296" s="14" t="s">
        <v>2994</v>
      </c>
      <c r="B1296" s="14" t="s">
        <v>5820</v>
      </c>
      <c r="C1296" s="14" t="s">
        <v>5743</v>
      </c>
      <c r="D1296" s="16">
        <v>46010</v>
      </c>
      <c r="E1296" s="16"/>
      <c r="F1296" s="14" t="s">
        <v>5809</v>
      </c>
      <c r="G1296" s="14"/>
      <c r="H1296" s="14" t="s">
        <v>5253</v>
      </c>
      <c r="I1296" s="15">
        <v>11.23</v>
      </c>
      <c r="J1296" s="77">
        <v>2</v>
      </c>
      <c r="K1296" s="92"/>
    </row>
    <row r="1297" spans="1:11" ht="20" x14ac:dyDescent="0.25">
      <c r="A1297" s="14" t="s">
        <v>2994</v>
      </c>
      <c r="B1297" s="14" t="s">
        <v>5821</v>
      </c>
      <c r="C1297" s="14" t="s">
        <v>5743</v>
      </c>
      <c r="D1297" s="16">
        <v>46010</v>
      </c>
      <c r="E1297" s="16"/>
      <c r="F1297" s="14" t="s">
        <v>5809</v>
      </c>
      <c r="G1297" s="14"/>
      <c r="H1297" s="14" t="s">
        <v>5822</v>
      </c>
      <c r="I1297" s="15">
        <v>19.079999999999998</v>
      </c>
      <c r="J1297" s="77">
        <v>2</v>
      </c>
      <c r="K1297" s="92"/>
    </row>
    <row r="1298" spans="1:11" ht="20" x14ac:dyDescent="0.25">
      <c r="A1298" s="14" t="s">
        <v>2994</v>
      </c>
      <c r="B1298" s="14" t="s">
        <v>5823</v>
      </c>
      <c r="C1298" s="14" t="s">
        <v>5743</v>
      </c>
      <c r="D1298" s="16">
        <v>46010</v>
      </c>
      <c r="E1298" s="16"/>
      <c r="F1298" s="14" t="s">
        <v>5809</v>
      </c>
      <c r="G1298" s="14"/>
      <c r="H1298" s="14" t="s">
        <v>5488</v>
      </c>
      <c r="I1298" s="15">
        <v>9.98</v>
      </c>
      <c r="J1298" s="77">
        <v>2</v>
      </c>
      <c r="K1298" s="92"/>
    </row>
    <row r="1299" spans="1:11" ht="20" x14ac:dyDescent="0.25">
      <c r="A1299" s="14" t="s">
        <v>2994</v>
      </c>
      <c r="B1299" s="14" t="s">
        <v>5824</v>
      </c>
      <c r="C1299" s="14" t="s">
        <v>5743</v>
      </c>
      <c r="D1299" s="16">
        <v>46010</v>
      </c>
      <c r="E1299" s="16"/>
      <c r="F1299" s="14" t="s">
        <v>5809</v>
      </c>
      <c r="G1299" s="14"/>
      <c r="H1299" s="14" t="s">
        <v>5259</v>
      </c>
      <c r="I1299" s="15">
        <v>15.9</v>
      </c>
      <c r="J1299" s="77">
        <v>2</v>
      </c>
      <c r="K1299" s="92"/>
    </row>
    <row r="1300" spans="1:11" ht="20" x14ac:dyDescent="0.25">
      <c r="A1300" s="14" t="s">
        <v>2994</v>
      </c>
      <c r="B1300" s="14" t="s">
        <v>5825</v>
      </c>
      <c r="C1300" s="14" t="s">
        <v>5743</v>
      </c>
      <c r="D1300" s="16">
        <v>46010</v>
      </c>
      <c r="E1300" s="16"/>
      <c r="F1300" s="14" t="s">
        <v>5809</v>
      </c>
      <c r="G1300" s="14"/>
      <c r="H1300" s="14" t="s">
        <v>5261</v>
      </c>
      <c r="I1300" s="15">
        <v>15.9</v>
      </c>
      <c r="J1300" s="77">
        <v>2</v>
      </c>
      <c r="K1300" s="92"/>
    </row>
    <row r="1301" spans="1:11" ht="20" x14ac:dyDescent="0.25">
      <c r="A1301" s="14" t="s">
        <v>2994</v>
      </c>
      <c r="B1301" s="14" t="s">
        <v>5826</v>
      </c>
      <c r="C1301" s="14" t="s">
        <v>5743</v>
      </c>
      <c r="D1301" s="16">
        <v>46010</v>
      </c>
      <c r="E1301" s="16"/>
      <c r="F1301" s="14" t="s">
        <v>5809</v>
      </c>
      <c r="G1301" s="14"/>
      <c r="H1301" s="14" t="s">
        <v>5263</v>
      </c>
      <c r="I1301" s="15">
        <v>19.28</v>
      </c>
      <c r="J1301" s="77">
        <v>2</v>
      </c>
      <c r="K1301" s="92"/>
    </row>
    <row r="1302" spans="1:11" ht="20" x14ac:dyDescent="0.25">
      <c r="A1302" s="14" t="s">
        <v>2994</v>
      </c>
      <c r="B1302" s="14" t="s">
        <v>5827</v>
      </c>
      <c r="C1302" s="14" t="s">
        <v>5743</v>
      </c>
      <c r="D1302" s="16">
        <v>46010</v>
      </c>
      <c r="E1302" s="16"/>
      <c r="F1302" s="14" t="s">
        <v>5809</v>
      </c>
      <c r="G1302" s="14"/>
      <c r="H1302" s="14" t="s">
        <v>4777</v>
      </c>
      <c r="I1302" s="15">
        <v>19.12</v>
      </c>
      <c r="J1302" s="77">
        <v>2</v>
      </c>
      <c r="K1302" s="92"/>
    </row>
    <row r="1303" spans="1:11" ht="20" x14ac:dyDescent="0.25">
      <c r="A1303" s="14" t="s">
        <v>2994</v>
      </c>
      <c r="B1303" s="14" t="s">
        <v>5828</v>
      </c>
      <c r="C1303" s="14" t="s">
        <v>5743</v>
      </c>
      <c r="D1303" s="16">
        <v>46010</v>
      </c>
      <c r="E1303" s="16"/>
      <c r="F1303" s="14" t="s">
        <v>5809</v>
      </c>
      <c r="G1303" s="14"/>
      <c r="H1303" s="14" t="s">
        <v>4109</v>
      </c>
      <c r="I1303" s="15">
        <v>5.6</v>
      </c>
      <c r="J1303" s="77">
        <v>2</v>
      </c>
      <c r="K1303" s="92"/>
    </row>
    <row r="1304" spans="1:11" ht="20" x14ac:dyDescent="0.25">
      <c r="A1304" s="14" t="s">
        <v>2994</v>
      </c>
      <c r="B1304" s="14" t="s">
        <v>5829</v>
      </c>
      <c r="C1304" s="14" t="s">
        <v>5743</v>
      </c>
      <c r="D1304" s="16">
        <v>46010</v>
      </c>
      <c r="E1304" s="16"/>
      <c r="F1304" s="14" t="s">
        <v>5809</v>
      </c>
      <c r="G1304" s="14"/>
      <c r="H1304" s="14" t="s">
        <v>5291</v>
      </c>
      <c r="I1304" s="15">
        <v>5.6</v>
      </c>
      <c r="J1304" s="77">
        <v>2</v>
      </c>
      <c r="K1304" s="92"/>
    </row>
    <row r="1305" spans="1:11" ht="20" x14ac:dyDescent="0.25">
      <c r="A1305" s="14" t="s">
        <v>2994</v>
      </c>
      <c r="B1305" s="14" t="s">
        <v>5830</v>
      </c>
      <c r="C1305" s="14" t="s">
        <v>5743</v>
      </c>
      <c r="D1305" s="16">
        <v>46010</v>
      </c>
      <c r="E1305" s="16"/>
      <c r="F1305" s="14" t="s">
        <v>5831</v>
      </c>
      <c r="G1305" s="14"/>
      <c r="H1305" s="14" t="s">
        <v>5294</v>
      </c>
      <c r="I1305" s="15">
        <v>50.54</v>
      </c>
      <c r="J1305" s="77">
        <v>2</v>
      </c>
      <c r="K1305" s="92"/>
    </row>
    <row r="1306" spans="1:11" ht="20" x14ac:dyDescent="0.25">
      <c r="A1306" s="14" t="s">
        <v>2994</v>
      </c>
      <c r="B1306" s="14" t="s">
        <v>5832</v>
      </c>
      <c r="C1306" s="14" t="s">
        <v>5743</v>
      </c>
      <c r="D1306" s="16">
        <v>46010</v>
      </c>
      <c r="E1306" s="16"/>
      <c r="F1306" s="14" t="s">
        <v>5809</v>
      </c>
      <c r="G1306" s="14"/>
      <c r="H1306" s="14" t="s">
        <v>5265</v>
      </c>
      <c r="I1306" s="15">
        <v>19.96</v>
      </c>
      <c r="J1306" s="77">
        <v>2</v>
      </c>
      <c r="K1306" s="92"/>
    </row>
    <row r="1307" spans="1:11" ht="20" x14ac:dyDescent="0.25">
      <c r="A1307" s="14" t="s">
        <v>2994</v>
      </c>
      <c r="B1307" s="14" t="s">
        <v>5833</v>
      </c>
      <c r="C1307" s="14" t="s">
        <v>5743</v>
      </c>
      <c r="D1307" s="16">
        <v>46010</v>
      </c>
      <c r="E1307" s="16"/>
      <c r="F1307" s="14" t="s">
        <v>5809</v>
      </c>
      <c r="G1307" s="14"/>
      <c r="H1307" s="14" t="s">
        <v>4115</v>
      </c>
      <c r="I1307" s="15">
        <v>15.16</v>
      </c>
      <c r="J1307" s="77">
        <v>2</v>
      </c>
      <c r="K1307" s="92"/>
    </row>
    <row r="1308" spans="1:11" ht="20" x14ac:dyDescent="0.25">
      <c r="A1308" s="14" t="s">
        <v>2994</v>
      </c>
      <c r="B1308" s="14" t="s">
        <v>5834</v>
      </c>
      <c r="C1308" s="14" t="s">
        <v>5743</v>
      </c>
      <c r="D1308" s="16">
        <v>46010</v>
      </c>
      <c r="E1308" s="16"/>
      <c r="F1308" s="14" t="s">
        <v>5809</v>
      </c>
      <c r="G1308" s="14"/>
      <c r="H1308" s="14" t="s">
        <v>5277</v>
      </c>
      <c r="I1308" s="15">
        <v>11.32</v>
      </c>
      <c r="J1308" s="77">
        <v>2</v>
      </c>
      <c r="K1308" s="92"/>
    </row>
    <row r="1309" spans="1:11" ht="20" x14ac:dyDescent="0.25">
      <c r="A1309" s="14" t="s">
        <v>2994</v>
      </c>
      <c r="B1309" s="14" t="s">
        <v>5835</v>
      </c>
      <c r="C1309" s="14" t="s">
        <v>5743</v>
      </c>
      <c r="D1309" s="16">
        <v>46010</v>
      </c>
      <c r="E1309" s="16"/>
      <c r="F1309" s="14" t="s">
        <v>5809</v>
      </c>
      <c r="G1309" s="14"/>
      <c r="H1309" s="14" t="s">
        <v>5459</v>
      </c>
      <c r="I1309" s="15">
        <v>9.6</v>
      </c>
      <c r="J1309" s="77">
        <v>2</v>
      </c>
      <c r="K1309" s="92"/>
    </row>
    <row r="1310" spans="1:11" ht="20" x14ac:dyDescent="0.25">
      <c r="A1310" s="14" t="s">
        <v>2994</v>
      </c>
      <c r="B1310" s="14" t="s">
        <v>5836</v>
      </c>
      <c r="C1310" s="14" t="s">
        <v>5743</v>
      </c>
      <c r="D1310" s="16">
        <v>46010</v>
      </c>
      <c r="E1310" s="16"/>
      <c r="F1310" s="14" t="s">
        <v>5831</v>
      </c>
      <c r="G1310" s="14"/>
      <c r="H1310" s="14" t="s">
        <v>5473</v>
      </c>
      <c r="I1310" s="15">
        <v>36.96</v>
      </c>
      <c r="J1310" s="77">
        <v>2</v>
      </c>
      <c r="K1310" s="92"/>
    </row>
    <row r="1311" spans="1:11" ht="20" x14ac:dyDescent="0.25">
      <c r="A1311" s="14" t="s">
        <v>2994</v>
      </c>
      <c r="B1311" s="14" t="s">
        <v>5837</v>
      </c>
      <c r="C1311" s="14" t="s">
        <v>5743</v>
      </c>
      <c r="D1311" s="16">
        <v>46010</v>
      </c>
      <c r="E1311" s="16"/>
      <c r="F1311" s="14" t="s">
        <v>5809</v>
      </c>
      <c r="G1311" s="14"/>
      <c r="H1311" s="14" t="s">
        <v>5249</v>
      </c>
      <c r="I1311" s="15">
        <v>11.32</v>
      </c>
      <c r="J1311" s="77">
        <v>2</v>
      </c>
      <c r="K1311" s="92"/>
    </row>
    <row r="1312" spans="1:11" ht="20" x14ac:dyDescent="0.25">
      <c r="A1312" s="14" t="s">
        <v>2994</v>
      </c>
      <c r="B1312" s="14" t="s">
        <v>5838</v>
      </c>
      <c r="C1312" s="14" t="s">
        <v>5743</v>
      </c>
      <c r="D1312" s="16">
        <v>46010</v>
      </c>
      <c r="E1312" s="16"/>
      <c r="F1312" s="14" t="s">
        <v>5809</v>
      </c>
      <c r="G1312" s="14"/>
      <c r="H1312" s="14" t="s">
        <v>5247</v>
      </c>
      <c r="I1312" s="15">
        <v>14.43</v>
      </c>
      <c r="J1312" s="77">
        <v>2</v>
      </c>
      <c r="K1312" s="92"/>
    </row>
    <row r="1313" spans="1:11" ht="20" x14ac:dyDescent="0.25">
      <c r="A1313" s="14" t="s">
        <v>2994</v>
      </c>
      <c r="B1313" s="14" t="s">
        <v>5839</v>
      </c>
      <c r="C1313" s="14" t="s">
        <v>5743</v>
      </c>
      <c r="D1313" s="16">
        <v>46010</v>
      </c>
      <c r="E1313" s="16"/>
      <c r="F1313" s="14" t="s">
        <v>5809</v>
      </c>
      <c r="G1313" s="14"/>
      <c r="H1313" s="14" t="s">
        <v>5480</v>
      </c>
      <c r="I1313" s="15">
        <v>8.83</v>
      </c>
      <c r="J1313" s="77">
        <v>2</v>
      </c>
      <c r="K1313" s="92"/>
    </row>
    <row r="1314" spans="1:11" ht="20" x14ac:dyDescent="0.25">
      <c r="A1314" s="14" t="s">
        <v>2994</v>
      </c>
      <c r="B1314" s="14" t="s">
        <v>5840</v>
      </c>
      <c r="C1314" s="14" t="s">
        <v>5743</v>
      </c>
      <c r="D1314" s="16">
        <v>46010</v>
      </c>
      <c r="E1314" s="16"/>
      <c r="F1314" s="14" t="s">
        <v>5809</v>
      </c>
      <c r="G1314" s="14"/>
      <c r="H1314" s="14" t="s">
        <v>5251</v>
      </c>
      <c r="I1314" s="15">
        <v>9.98</v>
      </c>
      <c r="J1314" s="77">
        <v>2</v>
      </c>
      <c r="K1314" s="92"/>
    </row>
    <row r="1315" spans="1:11" ht="20" x14ac:dyDescent="0.25">
      <c r="A1315" s="14" t="s">
        <v>2994</v>
      </c>
      <c r="B1315" s="14" t="s">
        <v>5841</v>
      </c>
      <c r="C1315" s="14" t="s">
        <v>5743</v>
      </c>
      <c r="D1315" s="16">
        <v>46010</v>
      </c>
      <c r="E1315" s="16"/>
      <c r="F1315" s="14" t="s">
        <v>5809</v>
      </c>
      <c r="G1315" s="14"/>
      <c r="H1315" s="14" t="s">
        <v>5478</v>
      </c>
      <c r="I1315" s="15">
        <v>9.98</v>
      </c>
      <c r="J1315" s="77">
        <v>2</v>
      </c>
      <c r="K1315" s="92"/>
    </row>
    <row r="1316" spans="1:11" ht="20" x14ac:dyDescent="0.25">
      <c r="A1316" s="14" t="s">
        <v>2994</v>
      </c>
      <c r="B1316" s="14" t="s">
        <v>5842</v>
      </c>
      <c r="C1316" s="14" t="s">
        <v>5743</v>
      </c>
      <c r="D1316" s="16">
        <v>46010</v>
      </c>
      <c r="E1316" s="16"/>
      <c r="F1316" s="14" t="s">
        <v>5809</v>
      </c>
      <c r="G1316" s="14"/>
      <c r="H1316" s="14" t="s">
        <v>5257</v>
      </c>
      <c r="I1316" s="15">
        <v>14.43</v>
      </c>
      <c r="J1316" s="77">
        <v>2</v>
      </c>
      <c r="K1316" s="92"/>
    </row>
    <row r="1317" spans="1:11" ht="20" x14ac:dyDescent="0.25">
      <c r="A1317" s="14" t="s">
        <v>2994</v>
      </c>
      <c r="B1317" s="14" t="s">
        <v>5843</v>
      </c>
      <c r="C1317" s="14" t="s">
        <v>5743</v>
      </c>
      <c r="D1317" s="16">
        <v>46010</v>
      </c>
      <c r="E1317" s="16"/>
      <c r="F1317" s="14" t="s">
        <v>5809</v>
      </c>
      <c r="G1317" s="14"/>
      <c r="H1317" s="14" t="s">
        <v>5272</v>
      </c>
      <c r="I1317" s="15">
        <v>24.4</v>
      </c>
      <c r="J1317" s="77">
        <v>2</v>
      </c>
      <c r="K1317" s="92"/>
    </row>
    <row r="1318" spans="1:11" ht="20" x14ac:dyDescent="0.25">
      <c r="A1318" s="14" t="s">
        <v>2994</v>
      </c>
      <c r="B1318" s="14" t="s">
        <v>5844</v>
      </c>
      <c r="C1318" s="14" t="s">
        <v>5743</v>
      </c>
      <c r="D1318" s="16">
        <v>46010</v>
      </c>
      <c r="E1318" s="16"/>
      <c r="F1318" s="14" t="s">
        <v>5809</v>
      </c>
      <c r="G1318" s="14"/>
      <c r="H1318" s="14" t="s">
        <v>5269</v>
      </c>
      <c r="I1318" s="15">
        <v>9.98</v>
      </c>
      <c r="J1318" s="77">
        <v>2</v>
      </c>
      <c r="K1318" s="92"/>
    </row>
    <row r="1319" spans="1:11" ht="20" x14ac:dyDescent="0.25">
      <c r="A1319" s="14" t="s">
        <v>2994</v>
      </c>
      <c r="B1319" s="14" t="s">
        <v>5845</v>
      </c>
      <c r="C1319" s="14" t="s">
        <v>5743</v>
      </c>
      <c r="D1319" s="16">
        <v>46010</v>
      </c>
      <c r="E1319" s="16"/>
      <c r="F1319" s="14" t="s">
        <v>5809</v>
      </c>
      <c r="G1319" s="14"/>
      <c r="H1319" s="14" t="s">
        <v>4125</v>
      </c>
      <c r="I1319" s="15">
        <v>19.12</v>
      </c>
      <c r="J1319" s="77">
        <v>2</v>
      </c>
      <c r="K1319" s="92"/>
    </row>
    <row r="1320" spans="1:11" ht="20" x14ac:dyDescent="0.25">
      <c r="A1320" s="14" t="s">
        <v>2994</v>
      </c>
      <c r="B1320" s="14" t="s">
        <v>5846</v>
      </c>
      <c r="C1320" s="14" t="s">
        <v>5743</v>
      </c>
      <c r="D1320" s="16">
        <v>46010</v>
      </c>
      <c r="E1320" s="16"/>
      <c r="F1320" s="14" t="s">
        <v>5809</v>
      </c>
      <c r="G1320" s="14"/>
      <c r="H1320" s="14" t="s">
        <v>5470</v>
      </c>
      <c r="I1320" s="15">
        <v>14.43</v>
      </c>
      <c r="J1320" s="77">
        <v>2</v>
      </c>
      <c r="K1320" s="92"/>
    </row>
    <row r="1321" spans="1:11" ht="20" x14ac:dyDescent="0.25">
      <c r="A1321" s="14" t="s">
        <v>2994</v>
      </c>
      <c r="B1321" s="14" t="s">
        <v>5847</v>
      </c>
      <c r="C1321" s="14" t="s">
        <v>5743</v>
      </c>
      <c r="D1321" s="16">
        <v>46010</v>
      </c>
      <c r="E1321" s="16"/>
      <c r="F1321" s="14" t="s">
        <v>5809</v>
      </c>
      <c r="G1321" s="14"/>
      <c r="H1321" s="14" t="s">
        <v>5275</v>
      </c>
      <c r="I1321" s="15">
        <v>10</v>
      </c>
      <c r="J1321" s="77">
        <v>2</v>
      </c>
      <c r="K1321" s="92"/>
    </row>
    <row r="1322" spans="1:11" ht="20" x14ac:dyDescent="0.25">
      <c r="A1322" s="14" t="s">
        <v>2994</v>
      </c>
      <c r="B1322" s="14" t="s">
        <v>5848</v>
      </c>
      <c r="C1322" s="14" t="s">
        <v>5743</v>
      </c>
      <c r="D1322" s="16">
        <v>46010</v>
      </c>
      <c r="E1322" s="16"/>
      <c r="F1322" s="14" t="s">
        <v>5809</v>
      </c>
      <c r="G1322" s="14"/>
      <c r="H1322" s="14" t="s">
        <v>5288</v>
      </c>
      <c r="I1322" s="15">
        <v>17.23</v>
      </c>
      <c r="J1322" s="77">
        <v>2</v>
      </c>
      <c r="K1322" s="92"/>
    </row>
    <row r="1323" spans="1:11" ht="20" x14ac:dyDescent="0.25">
      <c r="A1323" s="14" t="s">
        <v>2994</v>
      </c>
      <c r="B1323" s="14" t="s">
        <v>5849</v>
      </c>
      <c r="C1323" s="14" t="s">
        <v>5743</v>
      </c>
      <c r="D1323" s="16">
        <v>46010</v>
      </c>
      <c r="E1323" s="16"/>
      <c r="F1323" s="14" t="s">
        <v>5809</v>
      </c>
      <c r="G1323" s="14"/>
      <c r="H1323" s="14" t="s">
        <v>5279</v>
      </c>
      <c r="I1323" s="15">
        <v>12.98</v>
      </c>
      <c r="J1323" s="77">
        <v>2</v>
      </c>
      <c r="K1323" s="92"/>
    </row>
    <row r="1324" spans="1:11" ht="20" x14ac:dyDescent="0.25">
      <c r="A1324" s="14" t="s">
        <v>2994</v>
      </c>
      <c r="B1324" s="14" t="s">
        <v>5850</v>
      </c>
      <c r="C1324" s="14" t="s">
        <v>5743</v>
      </c>
      <c r="D1324" s="16">
        <v>46010</v>
      </c>
      <c r="E1324" s="16"/>
      <c r="F1324" s="14" t="s">
        <v>5809</v>
      </c>
      <c r="G1324" s="14"/>
      <c r="H1324" s="14" t="s">
        <v>5851</v>
      </c>
      <c r="I1324" s="15">
        <v>12.98</v>
      </c>
      <c r="J1324" s="77">
        <v>2</v>
      </c>
      <c r="K1324" s="92"/>
    </row>
    <row r="1325" spans="1:11" ht="20" x14ac:dyDescent="0.25">
      <c r="A1325" s="14" t="s">
        <v>2994</v>
      </c>
      <c r="B1325" s="14" t="s">
        <v>5852</v>
      </c>
      <c r="C1325" s="14" t="s">
        <v>5743</v>
      </c>
      <c r="D1325" s="16">
        <v>46010</v>
      </c>
      <c r="E1325" s="16"/>
      <c r="F1325" s="14" t="s">
        <v>5809</v>
      </c>
      <c r="G1325" s="14"/>
      <c r="H1325" s="14" t="s">
        <v>5281</v>
      </c>
      <c r="I1325" s="15">
        <v>18.16</v>
      </c>
      <c r="J1325" s="77">
        <v>2</v>
      </c>
      <c r="K1325" s="92"/>
    </row>
    <row r="1326" spans="1:11" ht="20" x14ac:dyDescent="0.25">
      <c r="A1326" s="14" t="s">
        <v>2994</v>
      </c>
      <c r="B1326" s="14" t="s">
        <v>5853</v>
      </c>
      <c r="C1326" s="14" t="s">
        <v>5743</v>
      </c>
      <c r="D1326" s="16">
        <v>46010</v>
      </c>
      <c r="E1326" s="16"/>
      <c r="F1326" s="14" t="s">
        <v>5809</v>
      </c>
      <c r="G1326" s="14"/>
      <c r="H1326" s="14" t="s">
        <v>5854</v>
      </c>
      <c r="I1326" s="15">
        <v>3.2</v>
      </c>
      <c r="J1326" s="77">
        <v>2</v>
      </c>
      <c r="K1326" s="92"/>
    </row>
    <row r="1327" spans="1:11" ht="20" x14ac:dyDescent="0.25">
      <c r="A1327" s="14" t="s">
        <v>2994</v>
      </c>
      <c r="B1327" s="14" t="s">
        <v>5855</v>
      </c>
      <c r="C1327" s="14" t="s">
        <v>5743</v>
      </c>
      <c r="D1327" s="16">
        <v>46010</v>
      </c>
      <c r="E1327" s="16"/>
      <c r="F1327" s="14" t="s">
        <v>5831</v>
      </c>
      <c r="G1327" s="14"/>
      <c r="H1327" s="14" t="s">
        <v>5297</v>
      </c>
      <c r="I1327" s="15">
        <v>60.62</v>
      </c>
      <c r="J1327" s="77">
        <v>2</v>
      </c>
      <c r="K1327" s="92"/>
    </row>
    <row r="1328" spans="1:11" ht="20" x14ac:dyDescent="0.25">
      <c r="A1328" s="14" t="s">
        <v>2994</v>
      </c>
      <c r="B1328" s="14" t="s">
        <v>5856</v>
      </c>
      <c r="C1328" s="14" t="s">
        <v>5857</v>
      </c>
      <c r="D1328" s="16"/>
      <c r="E1328" s="16">
        <v>46055</v>
      </c>
      <c r="F1328" s="14" t="s">
        <v>5858</v>
      </c>
      <c r="G1328" s="14"/>
      <c r="H1328" s="14" t="s">
        <v>5859</v>
      </c>
      <c r="I1328" s="15">
        <v>65</v>
      </c>
      <c r="J1328" s="77">
        <v>2</v>
      </c>
      <c r="K1328" s="92"/>
    </row>
    <row r="1329" spans="1:11" ht="20" x14ac:dyDescent="0.25">
      <c r="A1329" s="14" t="s">
        <v>2994</v>
      </c>
      <c r="B1329" s="14" t="s">
        <v>5860</v>
      </c>
      <c r="C1329" s="14" t="s">
        <v>5861</v>
      </c>
      <c r="D1329" s="16"/>
      <c r="E1329" s="16">
        <v>46055</v>
      </c>
      <c r="F1329" s="14" t="s">
        <v>5862</v>
      </c>
      <c r="G1329" s="14"/>
      <c r="H1329" s="14" t="s">
        <v>5859</v>
      </c>
      <c r="I1329" s="15">
        <v>150</v>
      </c>
      <c r="J1329" s="77">
        <v>2</v>
      </c>
      <c r="K1329" s="92"/>
    </row>
    <row r="1330" spans="1:11" ht="20" x14ac:dyDescent="0.25">
      <c r="A1330" s="14" t="s">
        <v>2994</v>
      </c>
      <c r="B1330" s="14" t="s">
        <v>5863</v>
      </c>
      <c r="C1330" s="14" t="s">
        <v>5864</v>
      </c>
      <c r="D1330" s="16"/>
      <c r="E1330" s="16">
        <v>46055</v>
      </c>
      <c r="F1330" s="14" t="s">
        <v>5865</v>
      </c>
      <c r="G1330" s="14"/>
      <c r="H1330" s="14" t="s">
        <v>5209</v>
      </c>
      <c r="I1330" s="15">
        <v>101.15</v>
      </c>
      <c r="J1330" s="77">
        <v>2</v>
      </c>
      <c r="K1330" s="92"/>
    </row>
    <row r="1331" spans="1:11" ht="12.5" x14ac:dyDescent="0.25">
      <c r="A1331" s="14" t="s">
        <v>3846</v>
      </c>
      <c r="B1331" s="14" t="s">
        <v>5866</v>
      </c>
      <c r="C1331" s="14" t="s">
        <v>5867</v>
      </c>
      <c r="D1331" s="16"/>
      <c r="E1331" s="16">
        <v>46055</v>
      </c>
      <c r="F1331" s="14" t="s">
        <v>5868</v>
      </c>
      <c r="G1331" s="14"/>
      <c r="H1331" s="14" t="s">
        <v>3850</v>
      </c>
      <c r="I1331" s="15">
        <v>263</v>
      </c>
      <c r="J1331" s="77">
        <v>5</v>
      </c>
      <c r="K1331" s="92"/>
    </row>
    <row r="1332" spans="1:11" ht="12.5" x14ac:dyDescent="0.25">
      <c r="A1332" s="14" t="s">
        <v>3846</v>
      </c>
      <c r="B1332" s="14" t="s">
        <v>5869</v>
      </c>
      <c r="C1332" s="14" t="s">
        <v>5870</v>
      </c>
      <c r="D1332" s="16"/>
      <c r="E1332" s="16">
        <v>46055</v>
      </c>
      <c r="F1332" s="14" t="s">
        <v>5868</v>
      </c>
      <c r="G1332" s="14"/>
      <c r="H1332" s="14" t="s">
        <v>3850</v>
      </c>
      <c r="I1332" s="15">
        <v>1645.58</v>
      </c>
      <c r="J1332" s="77">
        <v>5</v>
      </c>
      <c r="K1332" s="92"/>
    </row>
    <row r="1333" spans="1:11" ht="20" x14ac:dyDescent="0.25">
      <c r="A1333" s="14" t="s">
        <v>3846</v>
      </c>
      <c r="B1333" s="14" t="s">
        <v>5871</v>
      </c>
      <c r="C1333" s="14" t="s">
        <v>5872</v>
      </c>
      <c r="D1333" s="16"/>
      <c r="E1333" s="16">
        <v>46021</v>
      </c>
      <c r="F1333" s="14" t="s">
        <v>5873</v>
      </c>
      <c r="G1333" s="14"/>
      <c r="H1333" s="14" t="s">
        <v>3850</v>
      </c>
      <c r="I1333" s="15">
        <v>223.6</v>
      </c>
      <c r="J1333" s="77">
        <v>5</v>
      </c>
      <c r="K1333" s="92"/>
    </row>
    <row r="1334" spans="1:11" ht="20" x14ac:dyDescent="0.25">
      <c r="A1334" s="14" t="s">
        <v>2994</v>
      </c>
      <c r="B1334" s="14">
        <v>2519589</v>
      </c>
      <c r="C1334" s="14" t="s">
        <v>5874</v>
      </c>
      <c r="D1334" s="16">
        <v>46030</v>
      </c>
      <c r="E1334" s="16"/>
      <c r="F1334" s="14" t="s">
        <v>5875</v>
      </c>
      <c r="G1334" s="14"/>
      <c r="H1334" s="14" t="s">
        <v>3787</v>
      </c>
      <c r="I1334" s="15">
        <v>1081.0999999999999</v>
      </c>
      <c r="J1334" s="77">
        <v>3</v>
      </c>
      <c r="K1334" s="92"/>
    </row>
    <row r="1335" spans="1:11" ht="12.5" x14ac:dyDescent="0.25">
      <c r="A1335" s="14" t="s">
        <v>2994</v>
      </c>
      <c r="B1335" s="14">
        <v>2519589</v>
      </c>
      <c r="C1335" s="14">
        <v>202512</v>
      </c>
      <c r="D1335" s="16">
        <v>46031</v>
      </c>
      <c r="E1335" s="16"/>
      <c r="F1335" s="14" t="s">
        <v>5876</v>
      </c>
      <c r="G1335" s="14"/>
      <c r="H1335" s="14" t="s">
        <v>5877</v>
      </c>
      <c r="I1335" s="15">
        <v>2078.67</v>
      </c>
      <c r="J1335" s="77">
        <v>3</v>
      </c>
      <c r="K1335" s="92"/>
    </row>
    <row r="1336" spans="1:11" ht="12.5" x14ac:dyDescent="0.25">
      <c r="A1336" s="14" t="s">
        <v>2994</v>
      </c>
      <c r="B1336" s="14">
        <v>2519585</v>
      </c>
      <c r="C1336" s="14">
        <v>202512</v>
      </c>
      <c r="D1336" s="16">
        <v>46031</v>
      </c>
      <c r="E1336" s="16"/>
      <c r="F1336" s="14" t="s">
        <v>5878</v>
      </c>
      <c r="G1336" s="14"/>
      <c r="H1336" s="14" t="s">
        <v>4364</v>
      </c>
      <c r="I1336" s="15">
        <v>5678.65</v>
      </c>
      <c r="J1336" s="77">
        <v>4</v>
      </c>
      <c r="K1336" s="92"/>
    </row>
    <row r="1337" spans="1:11" ht="12.5" x14ac:dyDescent="0.25">
      <c r="A1337" s="14" t="s">
        <v>2994</v>
      </c>
      <c r="B1337" s="14">
        <v>2519575</v>
      </c>
      <c r="C1337" s="14">
        <v>202512</v>
      </c>
      <c r="D1337" s="16">
        <v>46031</v>
      </c>
      <c r="E1337" s="16"/>
      <c r="F1337" s="14" t="s">
        <v>5888</v>
      </c>
      <c r="G1337" s="14"/>
      <c r="H1337" s="14" t="s">
        <v>5879</v>
      </c>
      <c r="I1337" s="15">
        <v>7572.31</v>
      </c>
      <c r="J1337" s="77">
        <v>3</v>
      </c>
      <c r="K1337" s="92"/>
    </row>
    <row r="1338" spans="1:11" ht="12.5" x14ac:dyDescent="0.25">
      <c r="A1338" s="14" t="s">
        <v>2994</v>
      </c>
      <c r="B1338" s="14">
        <v>2519567</v>
      </c>
      <c r="C1338" s="14">
        <v>3081157100</v>
      </c>
      <c r="D1338" s="16">
        <v>46031</v>
      </c>
      <c r="E1338" s="16"/>
      <c r="F1338" s="14" t="s">
        <v>5880</v>
      </c>
      <c r="G1338" s="14" t="s">
        <v>4275</v>
      </c>
      <c r="H1338" s="14" t="s">
        <v>4276</v>
      </c>
      <c r="I1338" s="15">
        <v>75</v>
      </c>
      <c r="J1338" s="77">
        <v>4</v>
      </c>
      <c r="K1338" s="92"/>
    </row>
    <row r="1339" spans="1:11" ht="12.5" x14ac:dyDescent="0.25">
      <c r="A1339" s="14" t="s">
        <v>2994</v>
      </c>
      <c r="B1339" s="14">
        <v>2519566</v>
      </c>
      <c r="C1339" s="14">
        <v>3081157100</v>
      </c>
      <c r="D1339" s="16">
        <v>46031</v>
      </c>
      <c r="E1339" s="16"/>
      <c r="F1339" s="14" t="s">
        <v>5881</v>
      </c>
      <c r="G1339" s="14" t="s">
        <v>4278</v>
      </c>
      <c r="H1339" s="14" t="s">
        <v>4279</v>
      </c>
      <c r="I1339" s="15">
        <v>15</v>
      </c>
      <c r="J1339" s="77">
        <v>3</v>
      </c>
      <c r="K1339" s="92"/>
    </row>
    <row r="1340" spans="1:11" ht="12.5" x14ac:dyDescent="0.25">
      <c r="A1340" s="14" t="s">
        <v>2994</v>
      </c>
      <c r="B1340" s="14">
        <v>2519566</v>
      </c>
      <c r="C1340" s="14">
        <v>3081157100</v>
      </c>
      <c r="D1340" s="16">
        <v>46031</v>
      </c>
      <c r="E1340" s="16"/>
      <c r="F1340" s="14" t="s">
        <v>5880</v>
      </c>
      <c r="G1340" s="14" t="s">
        <v>4278</v>
      </c>
      <c r="H1340" s="14" t="s">
        <v>4279</v>
      </c>
      <c r="I1340" s="15">
        <v>231.39</v>
      </c>
      <c r="J1340" s="77">
        <v>3</v>
      </c>
      <c r="K1340" s="92"/>
    </row>
    <row r="1341" spans="1:11" ht="20" x14ac:dyDescent="0.25">
      <c r="A1341" s="14" t="s">
        <v>2994</v>
      </c>
      <c r="B1341" s="14">
        <v>2519565</v>
      </c>
      <c r="C1341" s="14">
        <v>3081157100</v>
      </c>
      <c r="D1341" s="16">
        <v>46031</v>
      </c>
      <c r="E1341" s="16"/>
      <c r="F1341" s="14" t="s">
        <v>5880</v>
      </c>
      <c r="G1341" s="14" t="s">
        <v>4280</v>
      </c>
      <c r="H1341" s="14" t="s">
        <v>4281</v>
      </c>
      <c r="I1341" s="15">
        <v>674.83</v>
      </c>
      <c r="J1341" s="77">
        <v>3</v>
      </c>
      <c r="K1341" s="92"/>
    </row>
    <row r="1342" spans="1:11" ht="20" x14ac:dyDescent="0.25">
      <c r="A1342" s="14" t="s">
        <v>2994</v>
      </c>
      <c r="B1342" s="14">
        <v>2519565</v>
      </c>
      <c r="C1342" s="14">
        <v>3081157100</v>
      </c>
      <c r="D1342" s="16">
        <v>46031</v>
      </c>
      <c r="E1342" s="16"/>
      <c r="F1342" s="14" t="s">
        <v>5880</v>
      </c>
      <c r="G1342" s="14" t="s">
        <v>4280</v>
      </c>
      <c r="H1342" s="14" t="s">
        <v>4281</v>
      </c>
      <c r="I1342" s="15">
        <v>684.9</v>
      </c>
      <c r="J1342" s="77">
        <v>3</v>
      </c>
      <c r="K1342" s="92"/>
    </row>
    <row r="1343" spans="1:11" ht="20" x14ac:dyDescent="0.25">
      <c r="A1343" s="14" t="s">
        <v>2994</v>
      </c>
      <c r="B1343" s="14">
        <v>2519565</v>
      </c>
      <c r="C1343" s="14">
        <v>3081157100</v>
      </c>
      <c r="D1343" s="16">
        <v>46031</v>
      </c>
      <c r="E1343" s="16"/>
      <c r="F1343" s="14" t="s">
        <v>5881</v>
      </c>
      <c r="G1343" s="14" t="s">
        <v>4280</v>
      </c>
      <c r="H1343" s="14" t="s">
        <v>4281</v>
      </c>
      <c r="I1343" s="15">
        <v>684.63</v>
      </c>
      <c r="J1343" s="77">
        <v>4</v>
      </c>
      <c r="K1343" s="92"/>
    </row>
    <row r="1344" spans="1:11" ht="12.5" x14ac:dyDescent="0.25">
      <c r="A1344" s="14" t="s">
        <v>2994</v>
      </c>
      <c r="B1344" s="14">
        <v>2519563</v>
      </c>
      <c r="C1344" s="14">
        <v>1001955130</v>
      </c>
      <c r="D1344" s="16">
        <v>46031</v>
      </c>
      <c r="E1344" s="16"/>
      <c r="F1344" s="14" t="s">
        <v>5882</v>
      </c>
      <c r="G1344" s="14" t="s">
        <v>4283</v>
      </c>
      <c r="H1344" s="14" t="s">
        <v>5572</v>
      </c>
      <c r="I1344" s="15">
        <v>2367.64</v>
      </c>
      <c r="J1344" s="77">
        <v>4</v>
      </c>
      <c r="K1344" s="92"/>
    </row>
    <row r="1345" spans="1:11" ht="12.5" x14ac:dyDescent="0.25">
      <c r="A1345" s="14" t="s">
        <v>2994</v>
      </c>
      <c r="B1345" s="14">
        <v>2519563</v>
      </c>
      <c r="C1345" s="14">
        <v>1001955130</v>
      </c>
      <c r="D1345" s="16">
        <v>46031</v>
      </c>
      <c r="E1345" s="16"/>
      <c r="F1345" s="14" t="s">
        <v>5887</v>
      </c>
      <c r="G1345" s="14" t="s">
        <v>4283</v>
      </c>
      <c r="H1345" s="14" t="s">
        <v>5572</v>
      </c>
      <c r="I1345" s="15">
        <v>2276.17</v>
      </c>
      <c r="J1345" s="77">
        <v>3</v>
      </c>
      <c r="K1345" s="92"/>
    </row>
    <row r="1346" spans="1:11" ht="20" x14ac:dyDescent="0.25">
      <c r="A1346" s="14" t="s">
        <v>2994</v>
      </c>
      <c r="B1346" s="14">
        <v>2519563</v>
      </c>
      <c r="C1346" s="14">
        <v>1001955130</v>
      </c>
      <c r="D1346" s="16">
        <v>46031</v>
      </c>
      <c r="E1346" s="16"/>
      <c r="F1346" s="14" t="s">
        <v>5883</v>
      </c>
      <c r="G1346" s="14" t="s">
        <v>4283</v>
      </c>
      <c r="H1346" s="14" t="s">
        <v>5572</v>
      </c>
      <c r="I1346" s="15">
        <v>1643.58</v>
      </c>
      <c r="J1346" s="77">
        <v>3</v>
      </c>
      <c r="K1346" s="92"/>
    </row>
    <row r="1347" spans="1:11" ht="20" x14ac:dyDescent="0.25">
      <c r="A1347" s="14" t="s">
        <v>2994</v>
      </c>
      <c r="B1347" s="14">
        <v>2519562</v>
      </c>
      <c r="C1347" s="14">
        <v>1100122025</v>
      </c>
      <c r="D1347" s="16">
        <v>46031</v>
      </c>
      <c r="E1347" s="16"/>
      <c r="F1347" s="14" t="s">
        <v>5886</v>
      </c>
      <c r="G1347" s="14"/>
      <c r="H1347" s="14" t="s">
        <v>3787</v>
      </c>
      <c r="I1347" s="15">
        <v>977.19</v>
      </c>
      <c r="J1347" s="77">
        <v>3</v>
      </c>
      <c r="K1347" s="92"/>
    </row>
    <row r="1348" spans="1:11" ht="20" x14ac:dyDescent="0.25">
      <c r="A1348" s="14" t="s">
        <v>2994</v>
      </c>
      <c r="B1348" s="14">
        <v>2519562</v>
      </c>
      <c r="C1348" s="14">
        <v>1100122025</v>
      </c>
      <c r="D1348" s="16">
        <v>46031</v>
      </c>
      <c r="E1348" s="16"/>
      <c r="F1348" s="14" t="s">
        <v>5884</v>
      </c>
      <c r="G1348" s="14"/>
      <c r="H1348" s="14" t="s">
        <v>3787</v>
      </c>
      <c r="I1348" s="15">
        <v>867.49</v>
      </c>
      <c r="J1348" s="77">
        <v>3</v>
      </c>
      <c r="K1348" s="92"/>
    </row>
    <row r="1349" spans="1:11" ht="20" x14ac:dyDescent="0.25">
      <c r="A1349" s="14" t="s">
        <v>2994</v>
      </c>
      <c r="B1349" s="14">
        <v>2519562</v>
      </c>
      <c r="C1349" s="14">
        <v>1100122025</v>
      </c>
      <c r="D1349" s="16">
        <v>46031</v>
      </c>
      <c r="E1349" s="16"/>
      <c r="F1349" s="14" t="s">
        <v>5885</v>
      </c>
      <c r="G1349" s="14"/>
      <c r="H1349" s="14" t="s">
        <v>3787</v>
      </c>
      <c r="I1349" s="15">
        <v>1074.78</v>
      </c>
      <c r="J1349" s="77">
        <v>4</v>
      </c>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x14ac:dyDescent="0.2">
      <c r="A4486" s="14"/>
      <c r="B4486" s="14"/>
      <c r="C4486" s="14"/>
      <c r="D4486" s="16"/>
      <c r="E4486" s="16"/>
      <c r="F4486" s="14"/>
      <c r="G4486" s="14"/>
      <c r="H4486" s="14"/>
      <c r="I4486" s="15"/>
      <c r="J4486" s="77"/>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sheetData>
  <dataConsolidate/>
  <mergeCells count="5">
    <mergeCell ref="A100:H100"/>
    <mergeCell ref="I101:J101"/>
    <mergeCell ref="I100:J100"/>
    <mergeCell ref="A101:H101"/>
    <mergeCell ref="A105:J105"/>
  </mergeCells>
  <conditionalFormatting sqref="A1111:H1112">
    <cfRule type="expression" dxfId="87" priority="46" stopIfTrue="1">
      <formula>$A1111&lt;&gt;""</formula>
    </cfRule>
  </conditionalFormatting>
  <conditionalFormatting sqref="A107:J4999">
    <cfRule type="expression" dxfId="86" priority="35" stopIfTrue="1">
      <formula>$A107&lt;&gt;""</formula>
    </cfRule>
  </conditionalFormatting>
  <conditionalFormatting sqref="B471:E476">
    <cfRule type="expression" dxfId="85" priority="137" stopIfTrue="1">
      <formula>$A471&lt;&gt;""</formula>
    </cfRule>
  </conditionalFormatting>
  <conditionalFormatting sqref="B483:E487">
    <cfRule type="expression" dxfId="84" priority="172" stopIfTrue="1">
      <formula>$A483&lt;&gt;""</formula>
    </cfRule>
  </conditionalFormatting>
  <conditionalFormatting sqref="B688:E688">
    <cfRule type="expression" dxfId="83" priority="64" stopIfTrue="1">
      <formula>$A688&lt;&gt;""</formula>
    </cfRule>
  </conditionalFormatting>
  <conditionalFormatting sqref="B690:E690 H690:I690 B691:I692 B693:E698 H693:I698">
    <cfRule type="expression" dxfId="82" priority="24" stopIfTrue="1">
      <formula>$A690&lt;&gt;""</formula>
    </cfRule>
  </conditionalFormatting>
  <conditionalFormatting sqref="B700:E700 H700:I700">
    <cfRule type="expression" dxfId="81" priority="15" stopIfTrue="1">
      <formula>$A700&lt;&gt;""</formula>
    </cfRule>
  </conditionalFormatting>
  <conditionalFormatting sqref="B818:E818">
    <cfRule type="expression" dxfId="80" priority="87" stopIfTrue="1">
      <formula>$A818&lt;&gt;""</formula>
    </cfRule>
  </conditionalFormatting>
  <conditionalFormatting sqref="B1109:E1109">
    <cfRule type="expression" dxfId="79" priority="133" stopIfTrue="1">
      <formula>$A1109&lt;&gt;""</formula>
    </cfRule>
  </conditionalFormatting>
  <conditionalFormatting sqref="B1113:E1113">
    <cfRule type="expression" dxfId="78" priority="189" stopIfTrue="1">
      <formula>$A1113&lt;&gt;""</formula>
    </cfRule>
  </conditionalFormatting>
  <conditionalFormatting sqref="B1130:E1135">
    <cfRule type="expression" dxfId="77" priority="179" stopIfTrue="1">
      <formula>$A1130&lt;&gt;""</formula>
    </cfRule>
  </conditionalFormatting>
  <conditionalFormatting sqref="B1137:E1147">
    <cfRule type="expression" dxfId="76" priority="47" stopIfTrue="1">
      <formula>$A1137&lt;&gt;""</formula>
    </cfRule>
  </conditionalFormatting>
  <conditionalFormatting sqref="B1151:E1151">
    <cfRule type="expression" dxfId="75" priority="73" stopIfTrue="1">
      <formula>$A1151&lt;&gt;""</formula>
    </cfRule>
  </conditionalFormatting>
  <conditionalFormatting sqref="B1252:E1259 I1252:J1269">
    <cfRule type="expression" dxfId="74" priority="123" stopIfTrue="1">
      <formula>$A1252&lt;&gt;""</formula>
    </cfRule>
  </conditionalFormatting>
  <conditionalFormatting sqref="B1292:E1300">
    <cfRule type="expression" dxfId="73" priority="158" stopIfTrue="1">
      <formula>$A1292&lt;&gt;""</formula>
    </cfRule>
  </conditionalFormatting>
  <conditionalFormatting sqref="B1302:E1325">
    <cfRule type="expression" dxfId="72" priority="37" stopIfTrue="1">
      <formula>$A1302&lt;&gt;""</formula>
    </cfRule>
  </conditionalFormatting>
  <conditionalFormatting sqref="B1359:E1362">
    <cfRule type="expression" dxfId="71" priority="54" stopIfTrue="1">
      <formula>$A1359&lt;&gt;""</formula>
    </cfRule>
  </conditionalFormatting>
  <conditionalFormatting sqref="B1364:E1366">
    <cfRule type="expression" dxfId="70" priority="259" stopIfTrue="1">
      <formula>$A1364&lt;&gt;""</formula>
    </cfRule>
  </conditionalFormatting>
  <conditionalFormatting sqref="B1368:E1378">
    <cfRule type="expression" dxfId="69" priority="78" stopIfTrue="1">
      <formula>$A1368&lt;&gt;""</formula>
    </cfRule>
  </conditionalFormatting>
  <conditionalFormatting sqref="B1392:E1403">
    <cfRule type="expression" dxfId="68" priority="116" stopIfTrue="1">
      <formula>$A1392&lt;&gt;""</formula>
    </cfRule>
  </conditionalFormatting>
  <conditionalFormatting sqref="B1411:E1449">
    <cfRule type="expression" dxfId="67" priority="153" stopIfTrue="1">
      <formula>$A1411&lt;&gt;""</formula>
    </cfRule>
  </conditionalFormatting>
  <conditionalFormatting sqref="B1452:E1457">
    <cfRule type="expression" dxfId="66" priority="223" stopIfTrue="1">
      <formula>$A1452&lt;&gt;""</formula>
    </cfRule>
  </conditionalFormatting>
  <conditionalFormatting sqref="B488:G488">
    <cfRule type="expression" dxfId="65" priority="173" stopIfTrue="1">
      <formula>$A488&lt;&gt;""</formula>
    </cfRule>
  </conditionalFormatting>
  <conditionalFormatting sqref="B477:H482">
    <cfRule type="expression" dxfId="64" priority="193" stopIfTrue="1">
      <formula>$A477&lt;&gt;""</formula>
    </cfRule>
  </conditionalFormatting>
  <conditionalFormatting sqref="B489:H495">
    <cfRule type="expression" dxfId="63" priority="149" stopIfTrue="1">
      <formula>$A489&lt;&gt;""</formula>
    </cfRule>
  </conditionalFormatting>
  <conditionalFormatting sqref="B1066:H1081">
    <cfRule type="expression" dxfId="62" priority="219" stopIfTrue="1">
      <formula>$A1066&lt;&gt;""</formula>
    </cfRule>
  </conditionalFormatting>
  <conditionalFormatting sqref="B1271:H1273 B1274:E1287 H1274:H1287">
    <cfRule type="expression" dxfId="61" priority="148" stopIfTrue="1">
      <formula>$A1271&lt;&gt;""</formula>
    </cfRule>
  </conditionalFormatting>
  <conditionalFormatting sqref="B1289:H1291">
    <cfRule type="expression" dxfId="60" priority="43" stopIfTrue="1">
      <formula>$A1289&lt;&gt;""</formula>
    </cfRule>
  </conditionalFormatting>
  <conditionalFormatting sqref="B1363:H1363">
    <cfRule type="expression" dxfId="59" priority="289" stopIfTrue="1">
      <formula>$A1363&lt;&gt;""</formula>
    </cfRule>
  </conditionalFormatting>
  <conditionalFormatting sqref="B1379:H1384">
    <cfRule type="expression" dxfId="58" priority="17" stopIfTrue="1">
      <formula>$A1379&lt;&gt;""</formula>
    </cfRule>
  </conditionalFormatting>
  <conditionalFormatting sqref="B1409:H1410">
    <cfRule type="expression" dxfId="57" priority="196" stopIfTrue="1">
      <formula>$A1409&lt;&gt;""</formula>
    </cfRule>
  </conditionalFormatting>
  <conditionalFormatting sqref="B175:I189 I190:I227">
    <cfRule type="expression" dxfId="56" priority="246" stopIfTrue="1">
      <formula>$A175&lt;&gt;""</formula>
    </cfRule>
  </conditionalFormatting>
  <conditionalFormatting sqref="B241:I241 B242:E274">
    <cfRule type="expression" dxfId="55" priority="260" stopIfTrue="1">
      <formula>$A241&lt;&gt;""</formula>
    </cfRule>
  </conditionalFormatting>
  <conditionalFormatting sqref="B275:I319">
    <cfRule type="expression" dxfId="54" priority="93" stopIfTrue="1">
      <formula>$A275&lt;&gt;""</formula>
    </cfRule>
  </conditionalFormatting>
  <conditionalFormatting sqref="B496:I498">
    <cfRule type="expression" dxfId="53" priority="95" stopIfTrue="1">
      <formula>$A496&lt;&gt;""</formula>
    </cfRule>
  </conditionalFormatting>
  <conditionalFormatting sqref="B644:I687">
    <cfRule type="expression" dxfId="52" priority="256" stopIfTrue="1">
      <formula>$A644&lt;&gt;""</formula>
    </cfRule>
  </conditionalFormatting>
  <conditionalFormatting sqref="B689:I689">
    <cfRule type="expression" dxfId="51" priority="22" stopIfTrue="1">
      <formula>$A689&lt;&gt;""</formula>
    </cfRule>
  </conditionalFormatting>
  <conditionalFormatting sqref="B1136:I1136">
    <cfRule type="expression" dxfId="50" priority="147" stopIfTrue="1">
      <formula>$A1136&lt;&gt;""</formula>
    </cfRule>
  </conditionalFormatting>
  <conditionalFormatting sqref="B1148:I1150">
    <cfRule type="expression" dxfId="49" priority="16" stopIfTrue="1">
      <formula>$A1148&lt;&gt;""</formula>
    </cfRule>
  </conditionalFormatting>
  <conditionalFormatting sqref="B1152:I1156">
    <cfRule type="expression" dxfId="48" priority="18" stopIfTrue="1">
      <formula>$A1152&lt;&gt;""</formula>
    </cfRule>
  </conditionalFormatting>
  <conditionalFormatting sqref="B1270:I1270 I1271:I1287">
    <cfRule type="expression" dxfId="47" priority="151" stopIfTrue="1">
      <formula>$A1270&lt;&gt;""</formula>
    </cfRule>
  </conditionalFormatting>
  <conditionalFormatting sqref="B1367:I1367">
    <cfRule type="expression" dxfId="46" priority="146" stopIfTrue="1">
      <formula>$A1367&lt;&gt;""</formula>
    </cfRule>
  </conditionalFormatting>
  <conditionalFormatting sqref="B135:J163">
    <cfRule type="expression" dxfId="45" priority="69" stopIfTrue="1">
      <formula>$A135&lt;&gt;""</formula>
    </cfRule>
  </conditionalFormatting>
  <conditionalFormatting sqref="B359:J419">
    <cfRule type="expression" dxfId="44" priority="261" stopIfTrue="1">
      <formula>$A359&lt;&gt;""</formula>
    </cfRule>
  </conditionalFormatting>
  <conditionalFormatting sqref="B456:J457">
    <cfRule type="expression" dxfId="43" priority="222" stopIfTrue="1">
      <formula>$A456&lt;&gt;""</formula>
    </cfRule>
  </conditionalFormatting>
  <conditionalFormatting sqref="B598:J624">
    <cfRule type="expression" dxfId="42" priority="2" stopIfTrue="1">
      <formula>$A598&lt;&gt;""</formula>
    </cfRule>
  </conditionalFormatting>
  <conditionalFormatting sqref="B1052:J1053">
    <cfRule type="expression" dxfId="41" priority="217" stopIfTrue="1">
      <formula>$A1052&lt;&gt;""</formula>
    </cfRule>
  </conditionalFormatting>
  <conditionalFormatting sqref="B1126:J1129">
    <cfRule type="expression" dxfId="40" priority="7" stopIfTrue="1">
      <formula>$A1126&lt;&gt;""</formula>
    </cfRule>
  </conditionalFormatting>
  <conditionalFormatting sqref="B1157:J1251">
    <cfRule type="expression" dxfId="39" priority="33" stopIfTrue="1">
      <formula>$A1157&lt;&gt;""</formula>
    </cfRule>
  </conditionalFormatting>
  <conditionalFormatting sqref="B1405:J1405">
    <cfRule type="expression" dxfId="38" priority="198" stopIfTrue="1">
      <formula>$A1405&lt;&gt;""</formula>
    </cfRule>
  </conditionalFormatting>
  <conditionalFormatting sqref="B1460:J4373">
    <cfRule type="expression" dxfId="37" priority="42" stopIfTrue="1">
      <formula>$A1460&lt;&gt;""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1:H472">
    <cfRule type="expression" dxfId="34" priority="139" stopIfTrue="1">
      <formula>$A471&lt;&gt;""</formula>
    </cfRule>
  </conditionalFormatting>
  <conditionalFormatting sqref="F475:H476">
    <cfRule type="expression" dxfId="33" priority="229" stopIfTrue="1">
      <formula>$A475&lt;&gt;""</formula>
    </cfRule>
  </conditionalFormatting>
  <conditionalFormatting sqref="F483:H485 H486:H488">
    <cfRule type="expression" dxfId="32" priority="171" stopIfTrue="1">
      <formula>$A483&lt;&gt;""</formula>
    </cfRule>
  </conditionalFormatting>
  <conditionalFormatting sqref="F1130:H1130">
    <cfRule type="expression" dxfId="31" priority="280" stopIfTrue="1">
      <formula>$A1130&lt;&gt;""</formula>
    </cfRule>
  </conditionalFormatting>
  <conditionalFormatting sqref="F1254:H1259">
    <cfRule type="expression" dxfId="30" priority="122" stopIfTrue="1">
      <formula>$A1254&lt;&gt;""</formula>
    </cfRule>
  </conditionalFormatting>
  <conditionalFormatting sqref="F170:I172">
    <cfRule type="expression" dxfId="29" priority="250" stopIfTrue="1">
      <formula>$A170&lt;&gt;""</formula>
    </cfRule>
  </conditionalFormatting>
  <conditionalFormatting sqref="F246:I246">
    <cfRule type="expression" dxfId="28" priority="150" stopIfTrue="1">
      <formula>$A246&lt;&gt;""</formula>
    </cfRule>
  </conditionalFormatting>
  <conditionalFormatting sqref="F164:J169 B164:E174 J170:J227 I228:J228 J241:J319 F248:I274 B469:I470 J469:J498 J644:J702 B699:I699 B701:I702 B810:E810 H810:J810 H818:J818 B825:E825 H825:J825 I1054:J1081 B1110:H1110 I1110:J1125 H1113:H1125 B1114:G1125 I1130:J1135 F1252:H1252 B1260:H1269 J1270:J1287 B1301:H1301 B1326:H1358 I1363:J1366 J1367:J1384 F1412:H1446 F1447:J1449 B1450:H1451">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3:H474">
    <cfRule type="expression" dxfId="23" priority="143" stopIfTrue="1">
      <formula>$A473&lt;&gt;""</formula>
    </cfRule>
  </conditionalFormatting>
  <conditionalFormatting sqref="H1131:H1135">
    <cfRule type="expression" dxfId="22" priority="181" stopIfTrue="1">
      <formula>$A1131&lt;&gt;""</formula>
    </cfRule>
  </conditionalFormatting>
  <conditionalFormatting sqref="H1253">
    <cfRule type="expression" dxfId="21" priority="192" stopIfTrue="1">
      <formula>$A1253&lt;&gt;""</formula>
    </cfRule>
  </conditionalFormatting>
  <conditionalFormatting sqref="H1292:H1300">
    <cfRule type="expression" dxfId="20" priority="160" stopIfTrue="1">
      <formula>$A1292&lt;&gt;""</formula>
    </cfRule>
  </conditionalFormatting>
  <conditionalFormatting sqref="H1302:H1325">
    <cfRule type="expression" dxfId="19" priority="39" stopIfTrue="1">
      <formula>$A1302&lt;&gt;""</formula>
    </cfRule>
  </conditionalFormatting>
  <conditionalFormatting sqref="H1364:H1366">
    <cfRule type="expression" dxfId="18" priority="258" stopIfTrue="1">
      <formula>$A1364&lt;&gt;""</formula>
    </cfRule>
  </conditionalFormatting>
  <conditionalFormatting sqref="H1368:H1378">
    <cfRule type="expression" dxfId="17" priority="19" stopIfTrue="1">
      <formula>$A1368&lt;&gt;""</formula>
    </cfRule>
  </conditionalFormatting>
  <conditionalFormatting sqref="H1411">
    <cfRule type="expression" dxfId="16" priority="155" stopIfTrue="1">
      <formula>$A1411&lt;&gt;""</formula>
    </cfRule>
  </conditionalFormatting>
  <conditionalFormatting sqref="H1452:H1457">
    <cfRule type="expression" dxfId="15" priority="225" stopIfTrue="1">
      <formula>$A1452&lt;&gt;""</formula>
    </cfRule>
  </conditionalFormatting>
  <conditionalFormatting sqref="H173:I174">
    <cfRule type="expression" dxfId="14" priority="247" stopIfTrue="1">
      <formula>$A173&lt;&gt;""</formula>
    </cfRule>
  </conditionalFormatting>
  <conditionalFormatting sqref="H242:I245">
    <cfRule type="expression" dxfId="13" priority="249" stopIfTrue="1">
      <formula>$A242&lt;&gt;""</formula>
    </cfRule>
  </conditionalFormatting>
  <conditionalFormatting sqref="H247:I247">
    <cfRule type="expression" dxfId="12" priority="125" stopIfTrue="1">
      <formula>$A247&lt;&gt;""</formula>
    </cfRule>
  </conditionalFormatting>
  <conditionalFormatting sqref="H688:I688">
    <cfRule type="expression" dxfId="11" priority="66" stopIfTrue="1">
      <formula>$A688&lt;&gt;""</formula>
    </cfRule>
  </conditionalFormatting>
  <conditionalFormatting sqref="H1137:I1147">
    <cfRule type="expression" dxfId="10" priority="50" stopIfTrue="1">
      <formula>$A1137&lt;&gt;""</formula>
    </cfRule>
  </conditionalFormatting>
  <conditionalFormatting sqref="H1151:I1151">
    <cfRule type="expression" dxfId="9" priority="76" stopIfTrue="1">
      <formula>$A1151&lt;&gt;""</formula>
    </cfRule>
  </conditionalFormatting>
  <conditionalFormatting sqref="H1109:J1109">
    <cfRule type="expression" dxfId="8" priority="132" stopIfTrue="1">
      <formula>$A1109&lt;&gt;""</formula>
    </cfRule>
  </conditionalFormatting>
  <conditionalFormatting sqref="H1359:J1362">
    <cfRule type="expression" dxfId="7" priority="55" stopIfTrue="1">
      <formula>$A1359&lt;&gt;""</formula>
    </cfRule>
  </conditionalFormatting>
  <conditionalFormatting sqref="H1392:J1403">
    <cfRule type="expression" dxfId="6" priority="14" stopIfTrue="1">
      <formula>$A1392&lt;&gt;""</formula>
    </cfRule>
  </conditionalFormatting>
  <conditionalFormatting sqref="I471:I495">
    <cfRule type="expression" dxfId="5" priority="140" stopIfTrue="1">
      <formula>$A471&lt;&gt;""</formula>
    </cfRule>
  </conditionalFormatting>
  <conditionalFormatting sqref="I1368:I1384">
    <cfRule type="expression" dxfId="4" priority="82" stopIfTrue="1">
      <formula>$A1368&lt;&gt;""</formula>
    </cfRule>
  </conditionalFormatting>
  <conditionalFormatting sqref="I1289:J1358">
    <cfRule type="expression" dxfId="3" priority="162" stopIfTrue="1">
      <formula>$A1289&lt;&gt;""</formula>
    </cfRule>
  </conditionalFormatting>
  <conditionalFormatting sqref="I1409:J1446">
    <cfRule type="expression" dxfId="2" priority="157" stopIfTrue="1">
      <formula>$A1409&lt;&gt;""</formula>
    </cfRule>
  </conditionalFormatting>
  <conditionalFormatting sqref="I1450:J1457">
    <cfRule type="expression" dxfId="1" priority="255" stopIfTrue="1">
      <formula>$A1450&lt;&gt;""</formula>
    </cfRule>
  </conditionalFormatting>
  <conditionalFormatting sqref="J1136:J1156">
    <cfRule type="expression" dxfId="0" priority="282" stopIfTrue="1">
      <formula>$A1136&lt;&gt;""</formula>
    </cfRule>
  </conditionalFormatting>
  <dataValidations count="5">
    <dataValidation type="date" allowBlank="1" showInputMessage="1" showErrorMessage="1" sqref="D102:E102 D5000:E65535 D106:E106" xr:uid="{F5059AEA-A0D8-4B20-9D3C-8B76D9C427E6}">
      <formula1>42370</formula1>
      <formula2>42735</formula2>
    </dataValidation>
    <dataValidation type="list" allowBlank="1" sqref="F107:F4999" xr:uid="{255B499D-B3E6-47A9-A857-DBFE56F071D9}">
      <formula1>$F$96:$F$99</formula1>
    </dataValidation>
    <dataValidation type="list" allowBlank="1" showInputMessage="1" showErrorMessage="1" sqref="A107:A4999" xr:uid="{540C0DA9-E9CD-4805-B659-E67C1C32B21C}">
      <formula1>OFFSET($A$1,0,0,$B$3,1)</formula1>
    </dataValidation>
    <dataValidation allowBlank="1" sqref="G107:G4999" xr:uid="{B36265DD-F5DD-4F0A-AD93-4A0388363C0B}"/>
    <dataValidation type="list" allowBlank="1" showInputMessage="1" showErrorMessage="1" errorTitle="Chyba !" error="zadajte (vyberte zo zoznamu) platný analytický kód podľa nápovedy k bunke I104" sqref="J107:J9999"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407</v>
      </c>
      <c r="B1" s="163" t="s">
        <v>408</v>
      </c>
      <c r="C1" s="163" t="s">
        <v>409</v>
      </c>
      <c r="D1" s="163" t="s">
        <v>410</v>
      </c>
      <c r="E1" s="163" t="s">
        <v>411</v>
      </c>
      <c r="F1" s="163" t="s">
        <v>412</v>
      </c>
      <c r="G1" s="163" t="s">
        <v>413</v>
      </c>
      <c r="H1" s="163" t="s">
        <v>414</v>
      </c>
      <c r="I1" s="163" t="s">
        <v>415</v>
      </c>
      <c r="J1" s="163" t="s">
        <v>416</v>
      </c>
      <c r="K1" s="163" t="s">
        <v>417</v>
      </c>
      <c r="L1" s="164" t="s">
        <v>418</v>
      </c>
      <c r="M1" s="274" t="s">
        <v>2244</v>
      </c>
      <c r="N1" s="274" t="s">
        <v>2991</v>
      </c>
      <c r="O1" s="274" t="s">
        <v>419</v>
      </c>
      <c r="P1" s="274" t="s">
        <v>420</v>
      </c>
    </row>
    <row r="2" spans="1:18" s="213" customFormat="1" x14ac:dyDescent="0.2">
      <c r="A2" s="203" t="s">
        <v>2245</v>
      </c>
      <c r="B2" s="285" t="s">
        <v>2246</v>
      </c>
      <c r="C2" s="285" t="s">
        <v>421</v>
      </c>
      <c r="D2" s="285" t="s">
        <v>2247</v>
      </c>
      <c r="E2" s="285" t="s">
        <v>428</v>
      </c>
      <c r="F2" s="285" t="s">
        <v>439</v>
      </c>
      <c r="G2" s="285" t="s">
        <v>2248</v>
      </c>
      <c r="H2" s="285" t="s">
        <v>2249</v>
      </c>
      <c r="I2" s="285" t="s">
        <v>2250</v>
      </c>
      <c r="J2" s="285" t="s">
        <v>423</v>
      </c>
      <c r="K2" s="285" t="s">
        <v>2250</v>
      </c>
      <c r="L2" s="286">
        <v>421905859671</v>
      </c>
      <c r="M2" s="285" t="s">
        <v>2251</v>
      </c>
      <c r="N2" s="285"/>
      <c r="O2" s="285"/>
      <c r="P2" s="285"/>
      <c r="R2" s="276"/>
    </row>
    <row r="3" spans="1:18" s="213" customFormat="1" x14ac:dyDescent="0.2">
      <c r="A3" s="203" t="s">
        <v>2252</v>
      </c>
      <c r="B3" s="285" t="s">
        <v>2253</v>
      </c>
      <c r="C3" s="285" t="s">
        <v>421</v>
      </c>
      <c r="D3" s="285" t="s">
        <v>2254</v>
      </c>
      <c r="E3" s="285" t="s">
        <v>2255</v>
      </c>
      <c r="F3" s="285" t="s">
        <v>1766</v>
      </c>
      <c r="G3" s="285" t="s">
        <v>2256</v>
      </c>
      <c r="H3" s="285" t="s">
        <v>2257</v>
      </c>
      <c r="I3" s="285" t="s">
        <v>2258</v>
      </c>
      <c r="J3" s="285" t="s">
        <v>423</v>
      </c>
      <c r="K3" s="285" t="s">
        <v>2259</v>
      </c>
      <c r="L3" s="286">
        <v>421915992124</v>
      </c>
      <c r="M3" s="285" t="s">
        <v>2260</v>
      </c>
      <c r="N3" s="285"/>
      <c r="O3" s="285"/>
      <c r="P3" s="285"/>
      <c r="R3" s="276"/>
    </row>
    <row r="4" spans="1:18" s="213" customFormat="1" x14ac:dyDescent="0.2">
      <c r="A4" s="203" t="s">
        <v>2261</v>
      </c>
      <c r="B4" s="285" t="s">
        <v>2262</v>
      </c>
      <c r="C4" s="285" t="s">
        <v>421</v>
      </c>
      <c r="D4" s="285" t="s">
        <v>2263</v>
      </c>
      <c r="E4" s="285" t="s">
        <v>2264</v>
      </c>
      <c r="F4" s="285" t="s">
        <v>2265</v>
      </c>
      <c r="G4" s="285" t="s">
        <v>2266</v>
      </c>
      <c r="H4" s="285" t="s">
        <v>2267</v>
      </c>
      <c r="I4" s="285" t="s">
        <v>2268</v>
      </c>
      <c r="J4" s="285" t="s">
        <v>423</v>
      </c>
      <c r="K4" s="285" t="s">
        <v>2268</v>
      </c>
      <c r="L4" s="286">
        <v>421905262613</v>
      </c>
      <c r="M4" s="285" t="s">
        <v>2269</v>
      </c>
      <c r="N4" s="285"/>
      <c r="O4" s="285"/>
      <c r="P4" s="285"/>
      <c r="R4" s="276"/>
    </row>
    <row r="5" spans="1:18" s="213" customFormat="1" x14ac:dyDescent="0.2">
      <c r="A5" s="203" t="s">
        <v>2270</v>
      </c>
      <c r="B5" s="285" t="s">
        <v>2271</v>
      </c>
      <c r="C5" s="285" t="s">
        <v>421</v>
      </c>
      <c r="D5" s="285" t="s">
        <v>2272</v>
      </c>
      <c r="E5" s="285" t="s">
        <v>2273</v>
      </c>
      <c r="F5" s="285" t="s">
        <v>2274</v>
      </c>
      <c r="G5" s="285" t="s">
        <v>2275</v>
      </c>
      <c r="H5" s="285" t="s">
        <v>2276</v>
      </c>
      <c r="I5" s="285" t="s">
        <v>2277</v>
      </c>
      <c r="J5" s="285" t="s">
        <v>423</v>
      </c>
      <c r="K5" s="285" t="s">
        <v>2277</v>
      </c>
      <c r="L5" s="286">
        <v>421915064990</v>
      </c>
      <c r="M5" s="285" t="s">
        <v>2278</v>
      </c>
      <c r="N5" s="285"/>
      <c r="O5" s="285"/>
      <c r="P5" s="285"/>
      <c r="R5" s="276"/>
    </row>
    <row r="6" spans="1:18" s="213" customFormat="1" x14ac:dyDescent="0.2">
      <c r="A6" s="203" t="s">
        <v>2279</v>
      </c>
      <c r="B6" s="285" t="s">
        <v>2280</v>
      </c>
      <c r="C6" s="285" t="s">
        <v>421</v>
      </c>
      <c r="D6" s="285" t="s">
        <v>2281</v>
      </c>
      <c r="E6" s="285" t="s">
        <v>428</v>
      </c>
      <c r="F6" s="285" t="s">
        <v>439</v>
      </c>
      <c r="G6" s="285" t="s">
        <v>2282</v>
      </c>
      <c r="H6" s="285" t="s">
        <v>2283</v>
      </c>
      <c r="I6" s="285" t="s">
        <v>2284</v>
      </c>
      <c r="J6" s="285" t="s">
        <v>423</v>
      </c>
      <c r="K6" s="285" t="s">
        <v>2284</v>
      </c>
      <c r="L6" s="286">
        <v>421908174487</v>
      </c>
      <c r="M6" s="285" t="s">
        <v>2285</v>
      </c>
      <c r="N6" s="285"/>
      <c r="O6" s="285"/>
      <c r="P6" s="285"/>
      <c r="R6" s="276"/>
    </row>
    <row r="7" spans="1:18" s="213" customFormat="1" x14ac:dyDescent="0.2">
      <c r="A7" s="203" t="s">
        <v>2286</v>
      </c>
      <c r="B7" s="285" t="s">
        <v>2287</v>
      </c>
      <c r="C7" s="285" t="s">
        <v>421</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448</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421</v>
      </c>
      <c r="D9" s="285" t="s">
        <v>2309</v>
      </c>
      <c r="E9" s="285" t="s">
        <v>2310</v>
      </c>
      <c r="F9" s="285" t="s">
        <v>2311</v>
      </c>
      <c r="G9" s="285" t="s">
        <v>2312</v>
      </c>
      <c r="H9" s="285" t="s">
        <v>2313</v>
      </c>
      <c r="I9" s="285" t="s">
        <v>2314</v>
      </c>
      <c r="J9" s="285" t="s">
        <v>423</v>
      </c>
      <c r="K9" s="285" t="s">
        <v>2315</v>
      </c>
      <c r="L9" s="286">
        <v>421904567820</v>
      </c>
      <c r="M9" s="285" t="s">
        <v>2316</v>
      </c>
      <c r="N9" s="285"/>
      <c r="O9" s="285"/>
      <c r="P9" s="285"/>
      <c r="R9" s="276"/>
    </row>
    <row r="10" spans="1:18" s="213" customFormat="1" ht="11.5" customHeight="1" x14ac:dyDescent="0.2">
      <c r="A10" s="198" t="s">
        <v>1673</v>
      </c>
      <c r="B10" s="199" t="s">
        <v>1674</v>
      </c>
      <c r="C10" s="200" t="s">
        <v>421</v>
      </c>
      <c r="D10" s="199" t="s">
        <v>1675</v>
      </c>
      <c r="E10" s="199" t="s">
        <v>596</v>
      </c>
      <c r="F10" s="199" t="s">
        <v>597</v>
      </c>
      <c r="G10" s="265" t="s">
        <v>1676</v>
      </c>
      <c r="H10" s="265" t="s">
        <v>1677</v>
      </c>
      <c r="I10" s="275" t="s">
        <v>1678</v>
      </c>
      <c r="J10" s="199" t="s">
        <v>425</v>
      </c>
      <c r="K10" s="275" t="s">
        <v>1679</v>
      </c>
      <c r="L10" s="201">
        <v>421903471398</v>
      </c>
      <c r="M10" s="199" t="s">
        <v>1680</v>
      </c>
      <c r="N10" s="199"/>
      <c r="O10" s="199"/>
      <c r="P10" s="199"/>
      <c r="R10" s="276"/>
    </row>
    <row r="11" spans="1:18" s="213" customFormat="1" x14ac:dyDescent="0.2">
      <c r="A11" s="203" t="s">
        <v>1681</v>
      </c>
      <c r="B11" s="285" t="s">
        <v>1682</v>
      </c>
      <c r="C11" s="285" t="s">
        <v>421</v>
      </c>
      <c r="D11" s="285" t="s">
        <v>1683</v>
      </c>
      <c r="E11" s="285" t="s">
        <v>428</v>
      </c>
      <c r="F11" s="285" t="s">
        <v>973</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421</v>
      </c>
      <c r="D12" s="285" t="s">
        <v>472</v>
      </c>
      <c r="E12" s="285" t="s">
        <v>428</v>
      </c>
      <c r="F12" s="285" t="s">
        <v>473</v>
      </c>
      <c r="G12" s="285" t="s">
        <v>1691</v>
      </c>
      <c r="H12" s="285" t="s">
        <v>1692</v>
      </c>
      <c r="I12" s="285" t="s">
        <v>1693</v>
      </c>
      <c r="J12" s="285" t="s">
        <v>423</v>
      </c>
      <c r="K12" s="285" t="s">
        <v>1693</v>
      </c>
      <c r="L12" s="286">
        <v>421911244266</v>
      </c>
      <c r="M12" s="285" t="s">
        <v>1694</v>
      </c>
      <c r="N12" s="285"/>
      <c r="O12" s="285"/>
      <c r="P12" s="285"/>
      <c r="R12" s="276"/>
    </row>
    <row r="13" spans="1:18" s="213" customFormat="1" x14ac:dyDescent="0.2">
      <c r="A13" s="203" t="s">
        <v>2317</v>
      </c>
      <c r="B13" s="285" t="s">
        <v>2318</v>
      </c>
      <c r="C13" s="285" t="s">
        <v>421</v>
      </c>
      <c r="D13" s="285" t="s">
        <v>2319</v>
      </c>
      <c r="E13" s="285" t="s">
        <v>428</v>
      </c>
      <c r="F13" s="285" t="s">
        <v>1919</v>
      </c>
      <c r="G13" s="285" t="s">
        <v>2320</v>
      </c>
      <c r="H13" s="285" t="s">
        <v>2321</v>
      </c>
      <c r="I13" s="285" t="s">
        <v>2322</v>
      </c>
      <c r="J13" s="285" t="s">
        <v>423</v>
      </c>
      <c r="K13" s="285" t="s">
        <v>2322</v>
      </c>
      <c r="L13" s="286">
        <v>421948780850</v>
      </c>
      <c r="M13" s="285" t="s">
        <v>2323</v>
      </c>
      <c r="N13" s="285"/>
      <c r="O13" s="285"/>
      <c r="P13" s="285"/>
      <c r="R13" s="276" t="str">
        <f>A13</f>
        <v>55184707</v>
      </c>
    </row>
    <row r="14" spans="1:18" s="213" customFormat="1" x14ac:dyDescent="0.2">
      <c r="A14" s="203" t="s">
        <v>2324</v>
      </c>
      <c r="B14" s="285" t="s">
        <v>2325</v>
      </c>
      <c r="C14" s="285" t="s">
        <v>421</v>
      </c>
      <c r="D14" s="285" t="s">
        <v>2326</v>
      </c>
      <c r="E14" s="285" t="s">
        <v>1765</v>
      </c>
      <c r="F14" s="285" t="s">
        <v>1766</v>
      </c>
      <c r="G14" s="285" t="s">
        <v>2327</v>
      </c>
      <c r="H14" s="285" t="s">
        <v>2328</v>
      </c>
      <c r="I14" s="285" t="s">
        <v>2329</v>
      </c>
      <c r="J14" s="285" t="s">
        <v>423</v>
      </c>
      <c r="K14" s="285" t="s">
        <v>2329</v>
      </c>
      <c r="L14" s="286">
        <v>421918706450</v>
      </c>
      <c r="M14" s="285" t="s">
        <v>2330</v>
      </c>
      <c r="N14" s="285"/>
      <c r="O14" s="285"/>
      <c r="P14" s="285"/>
      <c r="R14" s="276" t="str">
        <f>A14</f>
        <v>35629827</v>
      </c>
    </row>
    <row r="15" spans="1:18" s="213" customFormat="1" x14ac:dyDescent="0.2">
      <c r="A15" s="203" t="s">
        <v>2331</v>
      </c>
      <c r="B15" s="285" t="s">
        <v>2332</v>
      </c>
      <c r="C15" s="285" t="s">
        <v>421</v>
      </c>
      <c r="D15" s="285" t="s">
        <v>2333</v>
      </c>
      <c r="E15" s="285" t="s">
        <v>500</v>
      </c>
      <c r="F15" s="285" t="s">
        <v>501</v>
      </c>
      <c r="G15" s="285" t="s">
        <v>2334</v>
      </c>
      <c r="H15" s="285" t="s">
        <v>2335</v>
      </c>
      <c r="I15" s="285" t="s">
        <v>2336</v>
      </c>
      <c r="J15" s="285" t="s">
        <v>423</v>
      </c>
      <c r="K15" s="285" t="s">
        <v>2336</v>
      </c>
      <c r="L15" s="286">
        <v>421905442262</v>
      </c>
      <c r="M15" s="285" t="s">
        <v>2337</v>
      </c>
      <c r="N15" s="285"/>
      <c r="O15" s="285"/>
      <c r="P15" s="285"/>
      <c r="R15" s="276" t="str">
        <f>A15</f>
        <v>37963091</v>
      </c>
    </row>
    <row r="16" spans="1:18" x14ac:dyDescent="0.2">
      <c r="A16" s="203" t="s">
        <v>2338</v>
      </c>
      <c r="B16" s="285" t="s">
        <v>2339</v>
      </c>
      <c r="C16" s="285" t="s">
        <v>421</v>
      </c>
      <c r="D16" s="285" t="s">
        <v>2340</v>
      </c>
      <c r="E16" s="285" t="s">
        <v>429</v>
      </c>
      <c r="F16" s="285" t="s">
        <v>723</v>
      </c>
      <c r="G16" s="285" t="s">
        <v>2341</v>
      </c>
      <c r="H16" s="285" t="s">
        <v>2342</v>
      </c>
      <c r="I16" s="285" t="s">
        <v>2343</v>
      </c>
      <c r="J16" s="285" t="s">
        <v>423</v>
      </c>
      <c r="K16" s="285" t="s">
        <v>2343</v>
      </c>
      <c r="L16" s="286">
        <v>421907188019</v>
      </c>
      <c r="M16" s="285" t="s">
        <v>2344</v>
      </c>
      <c r="N16" s="285"/>
      <c r="O16" s="285"/>
      <c r="P16" s="285"/>
      <c r="Q16" s="213"/>
      <c r="R16" s="276" t="str">
        <f>A16</f>
        <v>42220971</v>
      </c>
    </row>
    <row r="17" spans="1:18" x14ac:dyDescent="0.2">
      <c r="A17" s="203" t="s">
        <v>2345</v>
      </c>
      <c r="B17" s="285" t="s">
        <v>2346</v>
      </c>
      <c r="C17" s="285" t="s">
        <v>421</v>
      </c>
      <c r="D17" s="285" t="s">
        <v>2347</v>
      </c>
      <c r="E17" s="285" t="s">
        <v>2348</v>
      </c>
      <c r="F17" s="285" t="s">
        <v>2349</v>
      </c>
      <c r="G17" s="285" t="s">
        <v>2350</v>
      </c>
      <c r="H17" s="285" t="s">
        <v>2351</v>
      </c>
      <c r="I17" s="285" t="s">
        <v>2352</v>
      </c>
      <c r="J17" s="285" t="s">
        <v>423</v>
      </c>
      <c r="K17" s="285" t="s">
        <v>2352</v>
      </c>
      <c r="L17" s="286">
        <v>421905508129</v>
      </c>
      <c r="M17" s="285" t="s">
        <v>2353</v>
      </c>
      <c r="N17" s="285"/>
      <c r="O17" s="285"/>
      <c r="P17" s="285"/>
      <c r="Q17" s="213"/>
      <c r="R17" s="276" t="str">
        <f t="shared" ref="R17:R77" si="0">A17</f>
        <v>42180309</v>
      </c>
    </row>
    <row r="18" spans="1:18" x14ac:dyDescent="0.2">
      <c r="A18" s="203" t="s">
        <v>2354</v>
      </c>
      <c r="B18" s="285" t="s">
        <v>2355</v>
      </c>
      <c r="C18" s="285" t="s">
        <v>421</v>
      </c>
      <c r="D18" s="285" t="s">
        <v>2356</v>
      </c>
      <c r="E18" s="285" t="s">
        <v>943</v>
      </c>
      <c r="F18" s="285" t="s">
        <v>944</v>
      </c>
      <c r="G18" s="285" t="s">
        <v>2357</v>
      </c>
      <c r="H18" s="285" t="s">
        <v>2358</v>
      </c>
      <c r="I18" s="285" t="s">
        <v>2359</v>
      </c>
      <c r="J18" s="285" t="s">
        <v>436</v>
      </c>
      <c r="K18" s="285" t="s">
        <v>2360</v>
      </c>
      <c r="L18" s="286">
        <v>421911545054</v>
      </c>
      <c r="M18" s="285" t="s">
        <v>2361</v>
      </c>
      <c r="N18" s="285"/>
      <c r="O18" s="285"/>
      <c r="P18" s="285"/>
      <c r="Q18" s="213"/>
      <c r="R18" s="276"/>
    </row>
    <row r="19" spans="1:18" x14ac:dyDescent="0.2">
      <c r="A19" s="203" t="s">
        <v>2362</v>
      </c>
      <c r="B19" s="285" t="s">
        <v>2363</v>
      </c>
      <c r="C19" s="285" t="s">
        <v>2299</v>
      </c>
      <c r="D19" s="285" t="s">
        <v>2364</v>
      </c>
      <c r="E19" s="285" t="s">
        <v>428</v>
      </c>
      <c r="F19" s="285" t="s">
        <v>435</v>
      </c>
      <c r="G19" s="285" t="s">
        <v>2365</v>
      </c>
      <c r="H19" s="285" t="s">
        <v>2366</v>
      </c>
      <c r="I19" s="285" t="s">
        <v>2367</v>
      </c>
      <c r="J19" s="285" t="s">
        <v>2305</v>
      </c>
      <c r="K19" s="285" t="s">
        <v>2367</v>
      </c>
      <c r="L19" s="286">
        <v>421907510189</v>
      </c>
      <c r="M19" s="285" t="s">
        <v>2368</v>
      </c>
      <c r="N19" s="285"/>
      <c r="O19" s="285"/>
      <c r="P19" s="285"/>
      <c r="Q19" s="213"/>
      <c r="R19" s="276" t="str">
        <f t="shared" si="0"/>
        <v>51972042</v>
      </c>
    </row>
    <row r="20" spans="1:18" x14ac:dyDescent="0.2">
      <c r="A20" s="198" t="s">
        <v>1371</v>
      </c>
      <c r="B20" s="199" t="s">
        <v>1372</v>
      </c>
      <c r="C20" s="200" t="s">
        <v>421</v>
      </c>
      <c r="D20" s="199" t="s">
        <v>1373</v>
      </c>
      <c r="E20" s="199" t="s">
        <v>428</v>
      </c>
      <c r="F20" s="199" t="s">
        <v>424</v>
      </c>
      <c r="G20" s="265" t="s">
        <v>1374</v>
      </c>
      <c r="H20" s="265" t="s">
        <v>1375</v>
      </c>
      <c r="I20" s="275" t="s">
        <v>1376</v>
      </c>
      <c r="J20" s="199" t="s">
        <v>425</v>
      </c>
      <c r="K20" s="275" t="s">
        <v>1377</v>
      </c>
      <c r="L20" s="201">
        <v>421911370554</v>
      </c>
      <c r="M20" s="199" t="s">
        <v>1378</v>
      </c>
      <c r="N20" s="199"/>
      <c r="O20" s="199"/>
      <c r="P20" s="199"/>
      <c r="Q20" s="213"/>
      <c r="R20" s="276" t="str">
        <f t="shared" si="0"/>
        <v>42254388</v>
      </c>
    </row>
    <row r="21" spans="1:18" x14ac:dyDescent="0.2">
      <c r="A21" s="203" t="s">
        <v>2369</v>
      </c>
      <c r="B21" s="285" t="s">
        <v>2370</v>
      </c>
      <c r="C21" s="285" t="s">
        <v>421</v>
      </c>
      <c r="D21" s="285" t="s">
        <v>2371</v>
      </c>
      <c r="E21" s="285" t="s">
        <v>2372</v>
      </c>
      <c r="F21" s="285" t="s">
        <v>2373</v>
      </c>
      <c r="G21" s="285" t="s">
        <v>2374</v>
      </c>
      <c r="H21" s="285" t="s">
        <v>2375</v>
      </c>
      <c r="I21" s="285" t="s">
        <v>2376</v>
      </c>
      <c r="J21" s="285" t="s">
        <v>423</v>
      </c>
      <c r="K21" s="285" t="s">
        <v>2376</v>
      </c>
      <c r="L21" s="286">
        <v>421903945335</v>
      </c>
      <c r="M21" s="285" t="s">
        <v>2377</v>
      </c>
      <c r="N21" s="285"/>
      <c r="O21" s="285"/>
      <c r="P21" s="285"/>
      <c r="Q21" s="213"/>
      <c r="R21" s="276"/>
    </row>
    <row r="22" spans="1:18" x14ac:dyDescent="0.2">
      <c r="A22" s="203" t="s">
        <v>2378</v>
      </c>
      <c r="B22" s="285" t="s">
        <v>2379</v>
      </c>
      <c r="C22" s="285" t="s">
        <v>421</v>
      </c>
      <c r="D22" s="285" t="s">
        <v>2380</v>
      </c>
      <c r="E22" s="285" t="s">
        <v>1871</v>
      </c>
      <c r="F22" s="285" t="s">
        <v>1872</v>
      </c>
      <c r="G22" s="285" t="s">
        <v>2381</v>
      </c>
      <c r="H22" s="285" t="s">
        <v>2382</v>
      </c>
      <c r="I22" s="285" t="s">
        <v>2383</v>
      </c>
      <c r="J22" s="285" t="s">
        <v>423</v>
      </c>
      <c r="K22" s="285" t="s">
        <v>2383</v>
      </c>
      <c r="L22" s="286">
        <v>421903604195</v>
      </c>
      <c r="M22" s="285" t="s">
        <v>2384</v>
      </c>
      <c r="N22" s="285"/>
      <c r="O22" s="285"/>
      <c r="P22" s="285"/>
      <c r="Q22" s="213"/>
      <c r="R22" s="276" t="str">
        <f t="shared" si="0"/>
        <v>42103711</v>
      </c>
    </row>
    <row r="23" spans="1:18" x14ac:dyDescent="0.2">
      <c r="A23" s="203" t="s">
        <v>2385</v>
      </c>
      <c r="B23" s="285" t="s">
        <v>2386</v>
      </c>
      <c r="C23" s="285" t="s">
        <v>421</v>
      </c>
      <c r="D23" s="285" t="s">
        <v>2387</v>
      </c>
      <c r="E23" s="285" t="s">
        <v>428</v>
      </c>
      <c r="F23" s="285" t="s">
        <v>2388</v>
      </c>
      <c r="G23" s="285" t="s">
        <v>2389</v>
      </c>
      <c r="H23" s="285" t="s">
        <v>2390</v>
      </c>
      <c r="I23" s="285" t="s">
        <v>2391</v>
      </c>
      <c r="J23" s="285" t="s">
        <v>423</v>
      </c>
      <c r="K23" s="285" t="s">
        <v>2391</v>
      </c>
      <c r="L23" s="286">
        <v>421905613897</v>
      </c>
      <c r="M23" s="285" t="s">
        <v>2392</v>
      </c>
      <c r="N23" s="285"/>
      <c r="O23" s="285"/>
      <c r="P23" s="285"/>
      <c r="Q23" s="213"/>
      <c r="R23" s="276"/>
    </row>
    <row r="24" spans="1:18" x14ac:dyDescent="0.2">
      <c r="A24" s="203" t="s">
        <v>2393</v>
      </c>
      <c r="B24" s="285" t="s">
        <v>2394</v>
      </c>
      <c r="C24" s="285" t="s">
        <v>421</v>
      </c>
      <c r="D24" s="285" t="s">
        <v>2395</v>
      </c>
      <c r="E24" s="285" t="s">
        <v>2396</v>
      </c>
      <c r="F24" s="285" t="s">
        <v>2397</v>
      </c>
      <c r="G24" s="285" t="s">
        <v>2398</v>
      </c>
      <c r="H24" s="285" t="s">
        <v>2399</v>
      </c>
      <c r="I24" s="285" t="s">
        <v>2400</v>
      </c>
      <c r="J24" s="285" t="s">
        <v>423</v>
      </c>
      <c r="K24" s="285" t="s">
        <v>2400</v>
      </c>
      <c r="L24" s="286">
        <v>421905837809</v>
      </c>
      <c r="M24" s="285" t="s">
        <v>2401</v>
      </c>
      <c r="N24" s="285"/>
      <c r="O24" s="285"/>
      <c r="P24" s="285"/>
      <c r="Q24" s="213"/>
      <c r="R24" s="276"/>
    </row>
    <row r="25" spans="1:18" x14ac:dyDescent="0.2">
      <c r="A25" s="203" t="s">
        <v>2402</v>
      </c>
      <c r="B25" s="285" t="s">
        <v>2403</v>
      </c>
      <c r="C25" s="285" t="s">
        <v>421</v>
      </c>
      <c r="D25" s="285" t="s">
        <v>2404</v>
      </c>
      <c r="E25" s="285" t="s">
        <v>2348</v>
      </c>
      <c r="F25" s="285" t="s">
        <v>824</v>
      </c>
      <c r="G25" s="285" t="s">
        <v>2405</v>
      </c>
      <c r="H25" s="285" t="s">
        <v>2406</v>
      </c>
      <c r="I25" s="285" t="s">
        <v>2407</v>
      </c>
      <c r="J25" s="285" t="s">
        <v>423</v>
      </c>
      <c r="K25" s="285" t="s">
        <v>2407</v>
      </c>
      <c r="L25" s="286">
        <v>421903434035</v>
      </c>
      <c r="M25" s="285" t="s">
        <v>2408</v>
      </c>
      <c r="N25" s="285"/>
      <c r="O25" s="285"/>
      <c r="P25" s="285"/>
      <c r="Q25" s="213"/>
      <c r="R25" s="276" t="str">
        <f t="shared" si="0"/>
        <v>42258014</v>
      </c>
    </row>
    <row r="26" spans="1:18" x14ac:dyDescent="0.2">
      <c r="A26" s="203" t="s">
        <v>2409</v>
      </c>
      <c r="B26" s="285" t="s">
        <v>2410</v>
      </c>
      <c r="C26" s="285" t="s">
        <v>421</v>
      </c>
      <c r="D26" s="285" t="s">
        <v>2411</v>
      </c>
      <c r="E26" s="285" t="s">
        <v>447</v>
      </c>
      <c r="F26" s="285" t="s">
        <v>448</v>
      </c>
      <c r="G26" s="285" t="s">
        <v>2412</v>
      </c>
      <c r="H26" s="285" t="s">
        <v>2413</v>
      </c>
      <c r="I26" s="285" t="s">
        <v>2414</v>
      </c>
      <c r="J26" s="285" t="s">
        <v>423</v>
      </c>
      <c r="K26" s="285" t="s">
        <v>2415</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2416</v>
      </c>
      <c r="N27" s="199"/>
      <c r="O27" s="199"/>
      <c r="P27" s="199"/>
      <c r="Q27" s="213"/>
      <c r="R27" s="276" t="str">
        <f t="shared" si="0"/>
        <v>53939042</v>
      </c>
    </row>
    <row r="28" spans="1:18" x14ac:dyDescent="0.2">
      <c r="A28" s="203" t="s">
        <v>2417</v>
      </c>
      <c r="B28" s="285" t="s">
        <v>2418</v>
      </c>
      <c r="C28" s="285" t="s">
        <v>421</v>
      </c>
      <c r="D28" s="285" t="s">
        <v>2419</v>
      </c>
      <c r="E28" s="285" t="s">
        <v>2058</v>
      </c>
      <c r="F28" s="285" t="s">
        <v>2059</v>
      </c>
      <c r="G28" s="285" t="s">
        <v>2420</v>
      </c>
      <c r="H28" s="285" t="s">
        <v>2421</v>
      </c>
      <c r="I28" s="285" t="s">
        <v>2422</v>
      </c>
      <c r="J28" s="285" t="s">
        <v>423</v>
      </c>
      <c r="K28" s="285" t="s">
        <v>2422</v>
      </c>
      <c r="L28" s="286">
        <v>421903757165</v>
      </c>
      <c r="M28" s="285" t="s">
        <v>2423</v>
      </c>
      <c r="N28" s="285"/>
      <c r="O28" s="285"/>
      <c r="P28" s="285"/>
      <c r="Q28" s="213"/>
      <c r="R28" s="276"/>
    </row>
    <row r="29" spans="1:18" x14ac:dyDescent="0.2">
      <c r="A29" s="203" t="s">
        <v>2424</v>
      </c>
      <c r="B29" s="285" t="s">
        <v>2425</v>
      </c>
      <c r="C29" s="285" t="s">
        <v>2299</v>
      </c>
      <c r="D29" s="285" t="s">
        <v>2426</v>
      </c>
      <c r="E29" s="285" t="s">
        <v>2427</v>
      </c>
      <c r="F29" s="285" t="s">
        <v>2428</v>
      </c>
      <c r="G29" s="285" t="s">
        <v>2357</v>
      </c>
      <c r="H29" s="285" t="s">
        <v>2429</v>
      </c>
      <c r="I29" s="285" t="s">
        <v>2430</v>
      </c>
      <c r="J29" s="285" t="s">
        <v>2305</v>
      </c>
      <c r="K29" s="285" t="s">
        <v>2357</v>
      </c>
      <c r="L29" s="286" t="s">
        <v>2357</v>
      </c>
      <c r="M29" s="285" t="s">
        <v>2357</v>
      </c>
      <c r="N29" s="285"/>
      <c r="O29" s="285"/>
      <c r="P29" s="285"/>
      <c r="Q29" s="213"/>
      <c r="R29" s="276" t="str">
        <f t="shared" si="0"/>
        <v>52798721</v>
      </c>
    </row>
    <row r="30" spans="1:18" ht="12.5" x14ac:dyDescent="0.2">
      <c r="A30" s="198" t="s">
        <v>1705</v>
      </c>
      <c r="B30" s="199" t="s">
        <v>1706</v>
      </c>
      <c r="C30" s="200" t="s">
        <v>421</v>
      </c>
      <c r="D30" s="199" t="s">
        <v>1707</v>
      </c>
      <c r="E30" s="199" t="s">
        <v>1708</v>
      </c>
      <c r="F30" s="199" t="s">
        <v>1709</v>
      </c>
      <c r="G30" s="265" t="s">
        <v>1710</v>
      </c>
      <c r="H30" s="312" t="s">
        <v>2431</v>
      </c>
      <c r="I30" s="275" t="s">
        <v>1711</v>
      </c>
      <c r="J30" s="199" t="s">
        <v>423</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428</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421</v>
      </c>
      <c r="D32" s="199" t="s">
        <v>1725</v>
      </c>
      <c r="E32" s="199" t="s">
        <v>422</v>
      </c>
      <c r="F32" s="199" t="s">
        <v>815</v>
      </c>
      <c r="G32" s="265" t="s">
        <v>1726</v>
      </c>
      <c r="H32" s="265" t="s">
        <v>1727</v>
      </c>
      <c r="I32" s="275" t="s">
        <v>1728</v>
      </c>
      <c r="J32" s="199" t="s">
        <v>425</v>
      </c>
      <c r="K32" s="275"/>
      <c r="L32" s="201"/>
      <c r="M32" s="199" t="s">
        <v>1729</v>
      </c>
      <c r="N32" s="199"/>
      <c r="O32" s="199"/>
      <c r="P32" s="199"/>
      <c r="Q32" s="213"/>
      <c r="R32" s="276" t="str">
        <f t="shared" si="0"/>
        <v>50879391</v>
      </c>
    </row>
    <row r="33" spans="1:18" ht="12.5" x14ac:dyDescent="0.2">
      <c r="A33" s="198" t="s">
        <v>1730</v>
      </c>
      <c r="B33" s="199" t="s">
        <v>1731</v>
      </c>
      <c r="C33" s="200" t="s">
        <v>421</v>
      </c>
      <c r="D33" s="199" t="s">
        <v>1732</v>
      </c>
      <c r="E33" s="199" t="s">
        <v>426</v>
      </c>
      <c r="F33" s="199" t="s">
        <v>427</v>
      </c>
      <c r="G33" s="312" t="s">
        <v>1733</v>
      </c>
      <c r="H33" s="265" t="s">
        <v>1734</v>
      </c>
      <c r="I33" s="275" t="s">
        <v>1735</v>
      </c>
      <c r="J33" s="199" t="s">
        <v>2432</v>
      </c>
      <c r="K33" s="275" t="s">
        <v>1735</v>
      </c>
      <c r="L33" s="201">
        <v>421905819613</v>
      </c>
      <c r="M33" s="199" t="s">
        <v>1736</v>
      </c>
      <c r="N33" s="199"/>
      <c r="O33" s="199"/>
      <c r="P33" s="199"/>
      <c r="Q33" s="213"/>
      <c r="R33" s="276"/>
    </row>
    <row r="34" spans="1:18" x14ac:dyDescent="0.2">
      <c r="A34" s="203" t="s">
        <v>2433</v>
      </c>
      <c r="B34" s="285" t="s">
        <v>2434</v>
      </c>
      <c r="C34" s="285" t="s">
        <v>421</v>
      </c>
      <c r="D34" s="285" t="s">
        <v>2435</v>
      </c>
      <c r="E34" s="285" t="s">
        <v>2436</v>
      </c>
      <c r="F34" s="285" t="s">
        <v>2437</v>
      </c>
      <c r="G34" s="285" t="s">
        <v>2438</v>
      </c>
      <c r="H34" s="285" t="s">
        <v>2439</v>
      </c>
      <c r="I34" s="285" t="s">
        <v>2440</v>
      </c>
      <c r="J34" s="285" t="s">
        <v>507</v>
      </c>
      <c r="K34" s="285" t="s">
        <v>2440</v>
      </c>
      <c r="L34" s="286">
        <v>421904481001</v>
      </c>
      <c r="M34" s="285" t="s">
        <v>2441</v>
      </c>
      <c r="N34" s="285"/>
      <c r="O34" s="285"/>
      <c r="P34" s="285"/>
      <c r="Q34" s="213"/>
      <c r="R34" s="276" t="str">
        <f t="shared" si="0"/>
        <v>42024536</v>
      </c>
    </row>
    <row r="35" spans="1:18" x14ac:dyDescent="0.2">
      <c r="A35" s="203" t="s">
        <v>1737</v>
      </c>
      <c r="B35" s="285" t="s">
        <v>1738</v>
      </c>
      <c r="C35" s="285" t="s">
        <v>421</v>
      </c>
      <c r="D35" s="285" t="s">
        <v>1739</v>
      </c>
      <c r="E35" s="285" t="s">
        <v>432</v>
      </c>
      <c r="F35" s="285" t="s">
        <v>433</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2442</v>
      </c>
      <c r="B36" s="285" t="s">
        <v>2443</v>
      </c>
      <c r="C36" s="285" t="s">
        <v>421</v>
      </c>
      <c r="D36" s="285" t="s">
        <v>2444</v>
      </c>
      <c r="E36" s="285" t="s">
        <v>432</v>
      </c>
      <c r="F36" s="285" t="s">
        <v>433</v>
      </c>
      <c r="G36" s="285" t="s">
        <v>2445</v>
      </c>
      <c r="H36" s="285" t="s">
        <v>2446</v>
      </c>
      <c r="I36" s="285" t="s">
        <v>2447</v>
      </c>
      <c r="J36" s="285" t="s">
        <v>423</v>
      </c>
      <c r="K36" s="285" t="s">
        <v>2447</v>
      </c>
      <c r="L36" s="286">
        <v>421908828982</v>
      </c>
      <c r="M36" s="285" t="s">
        <v>2448</v>
      </c>
      <c r="N36" s="285"/>
      <c r="O36" s="285"/>
      <c r="P36" s="285"/>
      <c r="Q36" s="213"/>
      <c r="R36" s="276" t="str">
        <f t="shared" si="0"/>
        <v>42103479</v>
      </c>
    </row>
    <row r="37" spans="1:18" x14ac:dyDescent="0.2">
      <c r="A37" s="203" t="s">
        <v>2449</v>
      </c>
      <c r="B37" s="285" t="s">
        <v>2450</v>
      </c>
      <c r="C37" s="285" t="s">
        <v>2299</v>
      </c>
      <c r="D37" s="285" t="s">
        <v>2451</v>
      </c>
      <c r="E37" s="285" t="s">
        <v>2452</v>
      </c>
      <c r="F37" s="285" t="s">
        <v>2453</v>
      </c>
      <c r="G37" s="285" t="s">
        <v>2454</v>
      </c>
      <c r="H37" s="285" t="s">
        <v>2455</v>
      </c>
      <c r="I37" s="285" t="s">
        <v>2456</v>
      </c>
      <c r="J37" s="285" t="s">
        <v>2457</v>
      </c>
      <c r="K37" s="285" t="s">
        <v>2456</v>
      </c>
      <c r="L37" s="286">
        <v>421903141567</v>
      </c>
      <c r="M37" s="285" t="s">
        <v>2458</v>
      </c>
      <c r="N37" s="285"/>
      <c r="O37" s="285"/>
      <c r="P37" s="285"/>
      <c r="Q37" s="213"/>
      <c r="R37" s="276" t="str">
        <f t="shared" si="0"/>
        <v>47210125</v>
      </c>
    </row>
    <row r="38" spans="1:18" ht="12.5" x14ac:dyDescent="0.25">
      <c r="A38" s="203" t="s">
        <v>1745</v>
      </c>
      <c r="B38" s="285" t="s">
        <v>1746</v>
      </c>
      <c r="C38" s="285" t="s">
        <v>421</v>
      </c>
      <c r="D38" s="285" t="s">
        <v>1747</v>
      </c>
      <c r="E38" s="285" t="s">
        <v>1748</v>
      </c>
      <c r="F38" s="285" t="s">
        <v>1749</v>
      </c>
      <c r="G38" s="313" t="s">
        <v>1750</v>
      </c>
      <c r="H38" s="285" t="s">
        <v>1751</v>
      </c>
      <c r="I38" s="285" t="s">
        <v>1752</v>
      </c>
      <c r="J38" s="285" t="s">
        <v>436</v>
      </c>
      <c r="K38" s="285" t="s">
        <v>1752</v>
      </c>
      <c r="L38" s="286">
        <v>421905262047</v>
      </c>
      <c r="M38" s="285" t="s">
        <v>1753</v>
      </c>
      <c r="N38" s="285"/>
      <c r="O38" s="285"/>
      <c r="P38" s="285"/>
      <c r="Q38" s="213"/>
      <c r="R38" s="276" t="str">
        <f t="shared" si="0"/>
        <v>42234425</v>
      </c>
    </row>
    <row r="39" spans="1:18" x14ac:dyDescent="0.2">
      <c r="A39" s="203" t="s">
        <v>2459</v>
      </c>
      <c r="B39" s="285" t="s">
        <v>2460</v>
      </c>
      <c r="C39" s="285" t="s">
        <v>421</v>
      </c>
      <c r="D39" s="285" t="s">
        <v>2461</v>
      </c>
      <c r="E39" s="285" t="s">
        <v>943</v>
      </c>
      <c r="F39" s="285" t="s">
        <v>944</v>
      </c>
      <c r="G39" s="285" t="s">
        <v>2462</v>
      </c>
      <c r="H39" s="285" t="s">
        <v>2463</v>
      </c>
      <c r="I39" s="285" t="s">
        <v>2464</v>
      </c>
      <c r="J39" s="285" t="s">
        <v>423</v>
      </c>
      <c r="K39" s="285" t="s">
        <v>2464</v>
      </c>
      <c r="L39" s="286">
        <v>421907672006</v>
      </c>
      <c r="M39" s="285" t="s">
        <v>2465</v>
      </c>
      <c r="N39" s="285"/>
      <c r="O39" s="285"/>
      <c r="P39" s="285"/>
      <c r="Q39" s="213"/>
      <c r="R39" s="276" t="str">
        <f t="shared" si="0"/>
        <v>14222230</v>
      </c>
    </row>
    <row r="40" spans="1:18" x14ac:dyDescent="0.2">
      <c r="A40" s="203" t="s">
        <v>1754</v>
      </c>
      <c r="B40" s="285" t="s">
        <v>1755</v>
      </c>
      <c r="C40" s="285" t="s">
        <v>421</v>
      </c>
      <c r="D40" s="285" t="s">
        <v>1756</v>
      </c>
      <c r="E40" s="285" t="s">
        <v>1757</v>
      </c>
      <c r="F40" s="285" t="s">
        <v>1758</v>
      </c>
      <c r="G40" s="285" t="s">
        <v>1759</v>
      </c>
      <c r="H40" s="285" t="s">
        <v>1760</v>
      </c>
      <c r="I40" s="285" t="s">
        <v>1761</v>
      </c>
      <c r="J40" s="285" t="s">
        <v>423</v>
      </c>
      <c r="K40" s="285" t="s">
        <v>1761</v>
      </c>
      <c r="L40" s="286">
        <v>421915178155</v>
      </c>
      <c r="M40" s="285" t="s">
        <v>1762</v>
      </c>
      <c r="N40" s="285"/>
      <c r="O40" s="285"/>
      <c r="P40" s="285"/>
      <c r="Q40" s="213"/>
      <c r="R40" s="276" t="str">
        <f t="shared" si="0"/>
        <v>00609153</v>
      </c>
    </row>
    <row r="41" spans="1:18" x14ac:dyDescent="0.2">
      <c r="A41" s="203" t="s">
        <v>2466</v>
      </c>
      <c r="B41" s="285" t="s">
        <v>2467</v>
      </c>
      <c r="C41" s="285" t="s">
        <v>421</v>
      </c>
      <c r="D41" s="285" t="s">
        <v>2468</v>
      </c>
      <c r="E41" s="285" t="s">
        <v>2469</v>
      </c>
      <c r="F41" s="285" t="s">
        <v>2470</v>
      </c>
      <c r="G41" s="285" t="s">
        <v>2471</v>
      </c>
      <c r="H41" s="285" t="s">
        <v>2472</v>
      </c>
      <c r="I41" s="285" t="s">
        <v>2473</v>
      </c>
      <c r="J41" s="285" t="s">
        <v>423</v>
      </c>
      <c r="K41" s="285" t="s">
        <v>2474</v>
      </c>
      <c r="L41" s="286">
        <v>421903623498</v>
      </c>
      <c r="M41" s="285" t="s">
        <v>2475</v>
      </c>
      <c r="N41" s="285"/>
      <c r="O41" s="285"/>
      <c r="P41" s="285"/>
      <c r="Q41" s="213"/>
      <c r="R41" s="276" t="str">
        <f t="shared" si="0"/>
        <v>35533099</v>
      </c>
    </row>
    <row r="42" spans="1:18" x14ac:dyDescent="0.2">
      <c r="A42" s="203" t="s">
        <v>2476</v>
      </c>
      <c r="B42" s="285" t="s">
        <v>2477</v>
      </c>
      <c r="C42" s="285" t="s">
        <v>421</v>
      </c>
      <c r="D42" s="285" t="s">
        <v>2478</v>
      </c>
      <c r="E42" s="285" t="s">
        <v>806</v>
      </c>
      <c r="F42" s="285" t="s">
        <v>807</v>
      </c>
      <c r="G42" s="285" t="s">
        <v>2479</v>
      </c>
      <c r="H42" s="285" t="s">
        <v>2480</v>
      </c>
      <c r="I42" s="285" t="s">
        <v>2481</v>
      </c>
      <c r="J42" s="285" t="s">
        <v>423</v>
      </c>
      <c r="K42" s="285" t="s">
        <v>2481</v>
      </c>
      <c r="L42" s="286">
        <v>421907450644</v>
      </c>
      <c r="M42" s="285" t="s">
        <v>2482</v>
      </c>
      <c r="N42" s="285"/>
      <c r="O42" s="285"/>
      <c r="P42" s="285"/>
      <c r="Q42" s="213"/>
      <c r="R42" s="276" t="str">
        <f t="shared" si="0"/>
        <v>42074355</v>
      </c>
    </row>
    <row r="43" spans="1:18" x14ac:dyDescent="0.2">
      <c r="A43" s="203" t="s">
        <v>2483</v>
      </c>
      <c r="B43" s="285" t="s">
        <v>2484</v>
      </c>
      <c r="C43" s="285" t="s">
        <v>421</v>
      </c>
      <c r="D43" s="285" t="s">
        <v>2485</v>
      </c>
      <c r="E43" s="285" t="s">
        <v>432</v>
      </c>
      <c r="F43" s="285" t="s">
        <v>431</v>
      </c>
      <c r="G43" s="285" t="s">
        <v>2486</v>
      </c>
      <c r="H43" s="285" t="s">
        <v>2487</v>
      </c>
      <c r="I43" s="285" t="s">
        <v>2488</v>
      </c>
      <c r="J43" s="285" t="s">
        <v>423</v>
      </c>
      <c r="K43" s="285" t="s">
        <v>2488</v>
      </c>
      <c r="L43" s="286">
        <v>421905321899</v>
      </c>
      <c r="M43" s="285" t="s">
        <v>2489</v>
      </c>
      <c r="N43" s="285"/>
      <c r="O43" s="285"/>
      <c r="P43" s="285"/>
      <c r="Q43" s="213"/>
      <c r="R43" s="276" t="str">
        <f t="shared" si="0"/>
        <v>35545127</v>
      </c>
    </row>
    <row r="44" spans="1:18" x14ac:dyDescent="0.2">
      <c r="A44" s="203" t="s">
        <v>2490</v>
      </c>
      <c r="B44" s="285" t="s">
        <v>2491</v>
      </c>
      <c r="C44" s="285" t="s">
        <v>421</v>
      </c>
      <c r="D44" s="285" t="s">
        <v>2492</v>
      </c>
      <c r="E44" s="285" t="s">
        <v>434</v>
      </c>
      <c r="F44" s="285" t="s">
        <v>492</v>
      </c>
      <c r="G44" s="285" t="s">
        <v>2493</v>
      </c>
      <c r="H44" s="285" t="s">
        <v>2494</v>
      </c>
      <c r="I44" s="285" t="s">
        <v>2495</v>
      </c>
      <c r="J44" s="285" t="s">
        <v>423</v>
      </c>
      <c r="K44" s="285" t="s">
        <v>2495</v>
      </c>
      <c r="L44" s="286">
        <v>421907778064</v>
      </c>
      <c r="M44" s="285" t="s">
        <v>2496</v>
      </c>
      <c r="N44" s="285"/>
      <c r="O44" s="285"/>
      <c r="P44" s="285"/>
      <c r="Q44" s="213"/>
      <c r="R44" s="276" t="str">
        <f t="shared" si="0"/>
        <v>36130605</v>
      </c>
    </row>
    <row r="45" spans="1:18" x14ac:dyDescent="0.2">
      <c r="A45" s="203" t="s">
        <v>2497</v>
      </c>
      <c r="B45" s="285" t="s">
        <v>2498</v>
      </c>
      <c r="C45" s="285" t="s">
        <v>421</v>
      </c>
      <c r="D45" s="285" t="s">
        <v>2499</v>
      </c>
      <c r="E45" s="285" t="s">
        <v>1708</v>
      </c>
      <c r="F45" s="285" t="s">
        <v>723</v>
      </c>
      <c r="G45" s="285" t="s">
        <v>2500</v>
      </c>
      <c r="H45" s="285" t="s">
        <v>2501</v>
      </c>
      <c r="I45" s="285" t="s">
        <v>2502</v>
      </c>
      <c r="J45" s="285" t="s">
        <v>423</v>
      </c>
      <c r="K45" s="285" t="s">
        <v>2502</v>
      </c>
      <c r="L45" s="286">
        <v>421948900425</v>
      </c>
      <c r="M45" s="285" t="s">
        <v>2503</v>
      </c>
      <c r="N45" s="285"/>
      <c r="O45" s="285"/>
      <c r="P45" s="285"/>
      <c r="Q45" s="213"/>
      <c r="R45" s="276" t="str">
        <f t="shared" si="0"/>
        <v>30230152</v>
      </c>
    </row>
    <row r="46" spans="1:18" x14ac:dyDescent="0.2">
      <c r="A46" s="203" t="s">
        <v>2504</v>
      </c>
      <c r="B46" s="285" t="s">
        <v>2505</v>
      </c>
      <c r="C46" s="285" t="s">
        <v>421</v>
      </c>
      <c r="D46" s="285" t="s">
        <v>2506</v>
      </c>
      <c r="E46" s="285" t="s">
        <v>1757</v>
      </c>
      <c r="F46" s="285" t="s">
        <v>1758</v>
      </c>
      <c r="G46" s="285" t="s">
        <v>2507</v>
      </c>
      <c r="H46" s="285" t="s">
        <v>2508</v>
      </c>
      <c r="I46" s="285" t="s">
        <v>2509</v>
      </c>
      <c r="J46" s="285" t="s">
        <v>425</v>
      </c>
      <c r="K46" s="285" t="s">
        <v>2509</v>
      </c>
      <c r="L46" s="286">
        <v>421948022784</v>
      </c>
      <c r="M46" s="285" t="s">
        <v>2510</v>
      </c>
      <c r="N46" s="285"/>
      <c r="O46" s="285"/>
      <c r="P46" s="285"/>
      <c r="Q46" s="213"/>
      <c r="R46" s="276"/>
    </row>
    <row r="47" spans="1:18" x14ac:dyDescent="0.2">
      <c r="A47" s="203" t="s">
        <v>1763</v>
      </c>
      <c r="B47" s="285" t="s">
        <v>1764</v>
      </c>
      <c r="C47" s="285" t="s">
        <v>421</v>
      </c>
      <c r="D47" s="285" t="s">
        <v>2511</v>
      </c>
      <c r="E47" s="285" t="s">
        <v>1765</v>
      </c>
      <c r="F47" s="285" t="s">
        <v>1766</v>
      </c>
      <c r="G47" s="285" t="s">
        <v>2512</v>
      </c>
      <c r="H47" s="285" t="s">
        <v>2979</v>
      </c>
      <c r="I47" s="285" t="s">
        <v>1767</v>
      </c>
      <c r="J47" s="285" t="s">
        <v>423</v>
      </c>
      <c r="K47" s="285" t="s">
        <v>2980</v>
      </c>
      <c r="L47" s="286">
        <v>421905811054</v>
      </c>
      <c r="M47" s="285" t="s">
        <v>2513</v>
      </c>
      <c r="N47" s="285"/>
      <c r="O47" s="285"/>
      <c r="P47" s="285"/>
      <c r="Q47" s="213"/>
      <c r="R47" s="276" t="str">
        <f t="shared" si="0"/>
        <v>45011893</v>
      </c>
    </row>
    <row r="48" spans="1:18" x14ac:dyDescent="0.2">
      <c r="A48" s="203" t="s">
        <v>2514</v>
      </c>
      <c r="B48" s="285" t="s">
        <v>2515</v>
      </c>
      <c r="C48" s="285" t="s">
        <v>421</v>
      </c>
      <c r="D48" s="285" t="s">
        <v>2516</v>
      </c>
      <c r="E48" s="285" t="s">
        <v>428</v>
      </c>
      <c r="F48" s="285" t="s">
        <v>2517</v>
      </c>
      <c r="G48" s="285" t="s">
        <v>2518</v>
      </c>
      <c r="H48" s="285" t="s">
        <v>2519</v>
      </c>
      <c r="I48" s="285" t="s">
        <v>2520</v>
      </c>
      <c r="J48" s="285" t="s">
        <v>2521</v>
      </c>
      <c r="K48" s="285" t="s">
        <v>2520</v>
      </c>
      <c r="L48" s="286">
        <v>421905790638</v>
      </c>
      <c r="M48" s="285" t="s">
        <v>2522</v>
      </c>
      <c r="N48" s="285"/>
      <c r="O48" s="285"/>
      <c r="P48" s="285"/>
      <c r="Q48" s="213"/>
      <c r="R48" s="276" t="str">
        <f t="shared" si="0"/>
        <v>36071498</v>
      </c>
    </row>
    <row r="49" spans="1:18" x14ac:dyDescent="0.2">
      <c r="A49" s="203" t="s">
        <v>1768</v>
      </c>
      <c r="B49" s="285" t="s">
        <v>1769</v>
      </c>
      <c r="C49" s="285" t="s">
        <v>421</v>
      </c>
      <c r="D49" s="285" t="s">
        <v>1739</v>
      </c>
      <c r="E49" s="285" t="s">
        <v>432</v>
      </c>
      <c r="F49" s="285" t="s">
        <v>433</v>
      </c>
      <c r="G49" s="285" t="s">
        <v>1770</v>
      </c>
      <c r="H49" s="285" t="s">
        <v>1771</v>
      </c>
      <c r="I49" s="285" t="s">
        <v>1772</v>
      </c>
      <c r="J49" s="285" t="s">
        <v>423</v>
      </c>
      <c r="K49" s="285" t="s">
        <v>1772</v>
      </c>
      <c r="L49" s="286">
        <v>421915872938</v>
      </c>
      <c r="M49" s="285" t="s">
        <v>1773</v>
      </c>
      <c r="N49" s="285"/>
      <c r="O49" s="285"/>
      <c r="P49" s="285"/>
      <c r="Q49" s="213"/>
      <c r="R49" s="276" t="str">
        <f t="shared" si="0"/>
        <v>51565153</v>
      </c>
    </row>
    <row r="50" spans="1:18" ht="12.5" x14ac:dyDescent="0.25">
      <c r="A50" s="203" t="s">
        <v>1774</v>
      </c>
      <c r="B50" s="285" t="s">
        <v>1775</v>
      </c>
      <c r="C50" s="285" t="s">
        <v>421</v>
      </c>
      <c r="D50" s="285" t="s">
        <v>1776</v>
      </c>
      <c r="E50" s="285" t="s">
        <v>429</v>
      </c>
      <c r="F50" s="285" t="s">
        <v>1777</v>
      </c>
      <c r="G50" s="313" t="s">
        <v>1778</v>
      </c>
      <c r="H50" s="285" t="s">
        <v>1779</v>
      </c>
      <c r="I50" s="285" t="s">
        <v>1780</v>
      </c>
      <c r="J50" s="285" t="s">
        <v>423</v>
      </c>
      <c r="K50" s="285" t="s">
        <v>1780</v>
      </c>
      <c r="L50" s="286">
        <v>421904457419</v>
      </c>
      <c r="M50" s="285" t="s">
        <v>1781</v>
      </c>
      <c r="N50" s="285"/>
      <c r="O50" s="285"/>
      <c r="P50" s="285"/>
      <c r="Q50" s="213"/>
      <c r="R50" s="276" t="str">
        <f t="shared" si="0"/>
        <v>31940803</v>
      </c>
    </row>
    <row r="51" spans="1:18" ht="12.5" x14ac:dyDescent="0.25">
      <c r="A51" s="203" t="s">
        <v>1782</v>
      </c>
      <c r="B51" s="285" t="s">
        <v>1783</v>
      </c>
      <c r="C51" s="285" t="s">
        <v>421</v>
      </c>
      <c r="D51" s="285" t="s">
        <v>1784</v>
      </c>
      <c r="E51" s="285" t="s">
        <v>1765</v>
      </c>
      <c r="F51" s="285" t="s">
        <v>1785</v>
      </c>
      <c r="G51" s="313" t="s">
        <v>1786</v>
      </c>
      <c r="H51" s="285" t="s">
        <v>1787</v>
      </c>
      <c r="I51" s="285" t="s">
        <v>1788</v>
      </c>
      <c r="J51" s="285" t="s">
        <v>423</v>
      </c>
      <c r="K51" s="285" t="s">
        <v>1788</v>
      </c>
      <c r="L51" s="286">
        <v>421908119697</v>
      </c>
      <c r="M51" s="285" t="s">
        <v>1789</v>
      </c>
      <c r="N51" s="285"/>
      <c r="O51" s="285"/>
      <c r="P51" s="285"/>
      <c r="Q51" s="213"/>
      <c r="R51" s="276" t="str">
        <f t="shared" si="0"/>
        <v>36082538</v>
      </c>
    </row>
    <row r="52" spans="1:18" x14ac:dyDescent="0.2">
      <c r="A52" s="198" t="s">
        <v>1379</v>
      </c>
      <c r="B52" s="199" t="s">
        <v>1380</v>
      </c>
      <c r="C52" s="200" t="s">
        <v>421</v>
      </c>
      <c r="D52" s="199" t="s">
        <v>1381</v>
      </c>
      <c r="E52" s="199" t="s">
        <v>428</v>
      </c>
      <c r="F52" s="199" t="s">
        <v>430</v>
      </c>
      <c r="G52" s="199" t="s">
        <v>1382</v>
      </c>
      <c r="H52" s="199" t="s">
        <v>1383</v>
      </c>
      <c r="I52" s="199" t="s">
        <v>1384</v>
      </c>
      <c r="J52" s="199" t="s">
        <v>423</v>
      </c>
      <c r="K52" s="199" t="s">
        <v>1385</v>
      </c>
      <c r="L52" s="201">
        <v>421903705119</v>
      </c>
      <c r="M52" s="199" t="s">
        <v>1386</v>
      </c>
      <c r="N52" s="199"/>
      <c r="O52" s="199"/>
      <c r="P52" s="199"/>
      <c r="Q52" s="213"/>
      <c r="R52" s="276" t="str">
        <f t="shared" si="0"/>
        <v>00688312</v>
      </c>
    </row>
    <row r="53" spans="1:18" x14ac:dyDescent="0.2">
      <c r="A53" s="203" t="s">
        <v>2523</v>
      </c>
      <c r="B53" s="285" t="s">
        <v>2524</v>
      </c>
      <c r="C53" s="285" t="s">
        <v>421</v>
      </c>
      <c r="D53" s="285" t="s">
        <v>2525</v>
      </c>
      <c r="E53" s="285" t="s">
        <v>432</v>
      </c>
      <c r="F53" s="285" t="s">
        <v>433</v>
      </c>
      <c r="G53" s="285" t="s">
        <v>2526</v>
      </c>
      <c r="H53" s="285" t="s">
        <v>2527</v>
      </c>
      <c r="I53" s="285" t="s">
        <v>2528</v>
      </c>
      <c r="J53" s="285" t="s">
        <v>423</v>
      </c>
      <c r="K53" s="285" t="s">
        <v>2528</v>
      </c>
      <c r="L53" s="286">
        <v>421908744859</v>
      </c>
      <c r="M53" s="285" t="s">
        <v>2529</v>
      </c>
      <c r="N53" s="285"/>
      <c r="O53" s="285"/>
      <c r="P53" s="285"/>
      <c r="Q53" s="213"/>
      <c r="R53" s="276" t="str">
        <f t="shared" si="0"/>
        <v>42329809</v>
      </c>
    </row>
    <row r="54" spans="1:18" x14ac:dyDescent="0.2">
      <c r="A54" s="203" t="s">
        <v>2530</v>
      </c>
      <c r="B54" s="285" t="s">
        <v>2531</v>
      </c>
      <c r="C54" s="285" t="s">
        <v>421</v>
      </c>
      <c r="D54" s="285" t="s">
        <v>2532</v>
      </c>
      <c r="E54" s="285" t="s">
        <v>428</v>
      </c>
      <c r="F54" s="285" t="s">
        <v>2533</v>
      </c>
      <c r="G54" s="285" t="s">
        <v>2534</v>
      </c>
      <c r="H54" s="285" t="s">
        <v>2535</v>
      </c>
      <c r="I54" s="285" t="s">
        <v>2536</v>
      </c>
      <c r="J54" s="285" t="s">
        <v>423</v>
      </c>
      <c r="K54" s="285" t="s">
        <v>2536</v>
      </c>
      <c r="L54" s="286">
        <v>421902299675</v>
      </c>
      <c r="M54" s="285" t="s">
        <v>2537</v>
      </c>
      <c r="N54" s="285"/>
      <c r="O54" s="285"/>
      <c r="P54" s="285"/>
      <c r="Q54" s="213"/>
      <c r="R54" s="276" t="str">
        <f t="shared" si="0"/>
        <v>30857791</v>
      </c>
    </row>
    <row r="55" spans="1:18" x14ac:dyDescent="0.2">
      <c r="A55" s="203" t="s">
        <v>2538</v>
      </c>
      <c r="B55" s="285" t="s">
        <v>2539</v>
      </c>
      <c r="C55" s="285" t="s">
        <v>421</v>
      </c>
      <c r="D55" s="285" t="s">
        <v>1725</v>
      </c>
      <c r="E55" s="285" t="s">
        <v>2540</v>
      </c>
      <c r="F55" s="285" t="s">
        <v>815</v>
      </c>
      <c r="G55" s="285" t="s">
        <v>2541</v>
      </c>
      <c r="H55" s="285" t="s">
        <v>2542</v>
      </c>
      <c r="I55" s="285" t="s">
        <v>2543</v>
      </c>
      <c r="J55" s="285" t="s">
        <v>2521</v>
      </c>
      <c r="K55" s="285" t="s">
        <v>2544</v>
      </c>
      <c r="L55" s="286">
        <v>421911970887</v>
      </c>
      <c r="M55" s="285" t="s">
        <v>2545</v>
      </c>
      <c r="N55" s="285"/>
      <c r="O55" s="285"/>
      <c r="P55" s="285"/>
      <c r="Q55" s="213"/>
      <c r="R55" s="276" t="str">
        <f t="shared" si="0"/>
        <v>35987901</v>
      </c>
    </row>
    <row r="56" spans="1:18" x14ac:dyDescent="0.2">
      <c r="A56" s="203" t="s">
        <v>2546</v>
      </c>
      <c r="B56" s="285" t="s">
        <v>2547</v>
      </c>
      <c r="C56" s="285" t="s">
        <v>421</v>
      </c>
      <c r="D56" s="285" t="s">
        <v>2548</v>
      </c>
      <c r="E56" s="285" t="s">
        <v>2058</v>
      </c>
      <c r="F56" s="285" t="s">
        <v>2059</v>
      </c>
      <c r="G56" s="285" t="s">
        <v>2549</v>
      </c>
      <c r="H56" s="285" t="s">
        <v>2550</v>
      </c>
      <c r="I56" s="285" t="s">
        <v>2551</v>
      </c>
      <c r="J56" s="285" t="s">
        <v>423</v>
      </c>
      <c r="K56" s="285"/>
      <c r="L56" s="286">
        <v>421902677720</v>
      </c>
      <c r="M56" s="285" t="s">
        <v>2552</v>
      </c>
      <c r="N56" s="285"/>
      <c r="O56" s="285"/>
      <c r="P56" s="285"/>
      <c r="Q56" s="213"/>
      <c r="R56" s="276" t="str">
        <f t="shared" si="0"/>
        <v>53942663</v>
      </c>
    </row>
    <row r="57" spans="1:18" x14ac:dyDescent="0.2">
      <c r="A57" s="203" t="s">
        <v>2553</v>
      </c>
      <c r="B57" s="285" t="s">
        <v>2554</v>
      </c>
      <c r="C57" s="285" t="s">
        <v>421</v>
      </c>
      <c r="D57" s="285" t="s">
        <v>2555</v>
      </c>
      <c r="E57" s="285" t="s">
        <v>2556</v>
      </c>
      <c r="F57" s="285" t="s">
        <v>2557</v>
      </c>
      <c r="G57" s="285" t="s">
        <v>2558</v>
      </c>
      <c r="H57" s="285" t="s">
        <v>2559</v>
      </c>
      <c r="I57" s="285" t="s">
        <v>2560</v>
      </c>
      <c r="J57" s="285" t="s">
        <v>507</v>
      </c>
      <c r="K57" s="285" t="s">
        <v>2560</v>
      </c>
      <c r="L57" s="286">
        <v>421905892677</v>
      </c>
      <c r="M57" s="285" t="s">
        <v>2561</v>
      </c>
      <c r="N57" s="285"/>
      <c r="O57" s="285"/>
      <c r="P57" s="285"/>
      <c r="Q57" s="213"/>
      <c r="R57" s="276" t="str">
        <f t="shared" si="0"/>
        <v>37951343</v>
      </c>
    </row>
    <row r="58" spans="1:18" x14ac:dyDescent="0.2">
      <c r="A58" s="203" t="s">
        <v>2562</v>
      </c>
      <c r="B58" s="285" t="s">
        <v>2563</v>
      </c>
      <c r="C58" s="285" t="s">
        <v>421</v>
      </c>
      <c r="D58" s="285" t="s">
        <v>2564</v>
      </c>
      <c r="E58" s="285" t="s">
        <v>428</v>
      </c>
      <c r="F58" s="285" t="s">
        <v>2565</v>
      </c>
      <c r="G58" s="285" t="s">
        <v>2566</v>
      </c>
      <c r="H58" s="285" t="s">
        <v>2567</v>
      </c>
      <c r="I58" s="285" t="s">
        <v>2568</v>
      </c>
      <c r="J58" s="285" t="s">
        <v>2521</v>
      </c>
      <c r="K58" s="285" t="s">
        <v>2569</v>
      </c>
      <c r="L58" s="286">
        <v>421905504131</v>
      </c>
      <c r="M58" s="285" t="s">
        <v>2570</v>
      </c>
      <c r="N58" s="285"/>
      <c r="O58" s="285"/>
      <c r="P58" s="285"/>
      <c r="Q58" s="213"/>
      <c r="R58" s="276" t="str">
        <f t="shared" si="0"/>
        <v>30847991</v>
      </c>
    </row>
    <row r="59" spans="1:18" x14ac:dyDescent="0.2">
      <c r="A59" s="203" t="s">
        <v>2571</v>
      </c>
      <c r="B59" s="285" t="s">
        <v>2572</v>
      </c>
      <c r="C59" s="285" t="s">
        <v>421</v>
      </c>
      <c r="D59" s="285" t="s">
        <v>2573</v>
      </c>
      <c r="E59" s="285" t="s">
        <v>2574</v>
      </c>
      <c r="F59" s="285" t="s">
        <v>2575</v>
      </c>
      <c r="G59" s="285" t="s">
        <v>2576</v>
      </c>
      <c r="H59" s="285" t="s">
        <v>2577</v>
      </c>
      <c r="I59" s="285" t="s">
        <v>2578</v>
      </c>
      <c r="J59" s="285" t="s">
        <v>423</v>
      </c>
      <c r="K59" s="285" t="s">
        <v>2578</v>
      </c>
      <c r="L59" s="286">
        <v>421948800954</v>
      </c>
      <c r="M59" s="285" t="s">
        <v>2579</v>
      </c>
      <c r="N59" s="285"/>
      <c r="O59" s="285"/>
      <c r="P59" s="285"/>
      <c r="Q59" s="213"/>
      <c r="R59" s="276" t="str">
        <f t="shared" si="0"/>
        <v>35992204</v>
      </c>
    </row>
    <row r="60" spans="1:18" x14ac:dyDescent="0.2">
      <c r="A60" s="198" t="s">
        <v>1790</v>
      </c>
      <c r="B60" s="199" t="s">
        <v>1791</v>
      </c>
      <c r="C60" s="200" t="s">
        <v>421</v>
      </c>
      <c r="D60" s="199" t="s">
        <v>1792</v>
      </c>
      <c r="E60" s="199" t="s">
        <v>428</v>
      </c>
      <c r="F60" s="199" t="s">
        <v>1793</v>
      </c>
      <c r="G60" s="199" t="s">
        <v>1794</v>
      </c>
      <c r="H60" s="265" t="s">
        <v>1795</v>
      </c>
      <c r="I60" s="199" t="s">
        <v>1796</v>
      </c>
      <c r="J60" s="199" t="s">
        <v>425</v>
      </c>
      <c r="K60" s="199" t="s">
        <v>1797</v>
      </c>
      <c r="L60" s="201">
        <v>421903555547</v>
      </c>
      <c r="M60" s="199" t="s">
        <v>1798</v>
      </c>
      <c r="N60" s="199"/>
      <c r="O60" s="199"/>
      <c r="P60" s="199"/>
      <c r="Q60" s="213"/>
      <c r="R60" s="276" t="str">
        <f t="shared" si="0"/>
        <v>42269423</v>
      </c>
    </row>
    <row r="61" spans="1:18" x14ac:dyDescent="0.2">
      <c r="A61" s="203" t="s">
        <v>1799</v>
      </c>
      <c r="B61" s="285" t="s">
        <v>1800</v>
      </c>
      <c r="C61" s="285" t="s">
        <v>421</v>
      </c>
      <c r="D61" s="285" t="s">
        <v>1801</v>
      </c>
      <c r="E61" s="285" t="s">
        <v>1802</v>
      </c>
      <c r="F61" s="285" t="s">
        <v>1803</v>
      </c>
      <c r="G61" s="285" t="s">
        <v>1804</v>
      </c>
      <c r="H61" s="285" t="s">
        <v>1805</v>
      </c>
      <c r="I61" s="285" t="s">
        <v>1806</v>
      </c>
      <c r="J61" s="285" t="s">
        <v>423</v>
      </c>
      <c r="K61" s="285" t="s">
        <v>1806</v>
      </c>
      <c r="L61" s="286">
        <v>421903175665</v>
      </c>
      <c r="M61" s="285" t="s">
        <v>1807</v>
      </c>
      <c r="N61" s="285"/>
      <c r="O61" s="285"/>
      <c r="P61" s="285"/>
      <c r="Q61" s="213"/>
      <c r="R61" s="276"/>
    </row>
    <row r="62" spans="1:18" x14ac:dyDescent="0.2">
      <c r="A62" s="198" t="s">
        <v>1387</v>
      </c>
      <c r="B62" s="199" t="s">
        <v>1388</v>
      </c>
      <c r="C62" s="200" t="s">
        <v>421</v>
      </c>
      <c r="D62" s="199" t="s">
        <v>1389</v>
      </c>
      <c r="E62" s="199" t="s">
        <v>432</v>
      </c>
      <c r="F62" s="199" t="s">
        <v>433</v>
      </c>
      <c r="G62" s="199" t="s">
        <v>1390</v>
      </c>
      <c r="H62" s="265" t="s">
        <v>1391</v>
      </c>
      <c r="I62" s="199" t="s">
        <v>1808</v>
      </c>
      <c r="J62" s="199" t="s">
        <v>425</v>
      </c>
      <c r="K62" s="199" t="s">
        <v>1809</v>
      </c>
      <c r="L62" s="201">
        <v>421918626994</v>
      </c>
      <c r="M62" s="199" t="s">
        <v>1392</v>
      </c>
      <c r="N62" s="199"/>
      <c r="O62" s="199"/>
      <c r="P62" s="199"/>
      <c r="Q62" s="213"/>
      <c r="R62" s="276" t="str">
        <f t="shared" si="0"/>
        <v>00595209</v>
      </c>
    </row>
    <row r="63" spans="1:18" x14ac:dyDescent="0.2">
      <c r="A63" s="203" t="s">
        <v>2580</v>
      </c>
      <c r="B63" s="285" t="s">
        <v>2581</v>
      </c>
      <c r="C63" s="285" t="s">
        <v>421</v>
      </c>
      <c r="D63" s="285" t="s">
        <v>2582</v>
      </c>
      <c r="E63" s="285" t="s">
        <v>2583</v>
      </c>
      <c r="F63" s="285" t="s">
        <v>317</v>
      </c>
      <c r="G63" s="285"/>
      <c r="H63" s="285" t="s">
        <v>2584</v>
      </c>
      <c r="I63" s="285" t="s">
        <v>2585</v>
      </c>
      <c r="J63" s="285" t="s">
        <v>423</v>
      </c>
      <c r="K63" s="285" t="s">
        <v>2585</v>
      </c>
      <c r="L63" s="286">
        <v>421907835443</v>
      </c>
      <c r="M63" s="285" t="s">
        <v>2586</v>
      </c>
      <c r="N63" s="285"/>
      <c r="O63" s="285"/>
      <c r="P63" s="285"/>
      <c r="Q63" s="213"/>
      <c r="R63" s="276" t="str">
        <f t="shared" si="0"/>
        <v>00689025</v>
      </c>
    </row>
    <row r="64" spans="1:18" x14ac:dyDescent="0.2">
      <c r="A64" s="203" t="s">
        <v>2587</v>
      </c>
      <c r="B64" s="285" t="s">
        <v>2588</v>
      </c>
      <c r="C64" s="285" t="s">
        <v>1715</v>
      </c>
      <c r="D64" s="285" t="s">
        <v>2589</v>
      </c>
      <c r="E64" s="285" t="s">
        <v>2590</v>
      </c>
      <c r="F64" s="285" t="s">
        <v>2591</v>
      </c>
      <c r="G64" s="285" t="s">
        <v>2592</v>
      </c>
      <c r="H64" s="285" t="s">
        <v>2593</v>
      </c>
      <c r="I64" s="285" t="s">
        <v>2594</v>
      </c>
      <c r="J64" s="285" t="s">
        <v>2595</v>
      </c>
      <c r="K64" s="285" t="s">
        <v>2594</v>
      </c>
      <c r="L64" s="286">
        <v>421911674673</v>
      </c>
      <c r="M64" s="285" t="s">
        <v>2596</v>
      </c>
      <c r="N64" s="285"/>
      <c r="O64" s="285"/>
      <c r="P64" s="285"/>
      <c r="Q64" s="213"/>
      <c r="R64" s="276" t="str">
        <f t="shared" si="0"/>
        <v>00313319</v>
      </c>
    </row>
    <row r="65" spans="1:18" x14ac:dyDescent="0.2">
      <c r="A65" s="203" t="s">
        <v>2597</v>
      </c>
      <c r="B65" s="285" t="s">
        <v>2598</v>
      </c>
      <c r="C65" s="285" t="s">
        <v>1715</v>
      </c>
      <c r="D65" s="285" t="s">
        <v>2599</v>
      </c>
      <c r="E65" s="285" t="s">
        <v>1893</v>
      </c>
      <c r="F65" s="285" t="s">
        <v>2600</v>
      </c>
      <c r="G65" s="285" t="s">
        <v>2601</v>
      </c>
      <c r="H65" s="285" t="s">
        <v>2602</v>
      </c>
      <c r="I65" s="285" t="s">
        <v>2603</v>
      </c>
      <c r="J65" s="285" t="s">
        <v>2595</v>
      </c>
      <c r="K65" s="285" t="s">
        <v>2603</v>
      </c>
      <c r="L65" s="286">
        <v>421527167202</v>
      </c>
      <c r="M65" s="285" t="s">
        <v>2604</v>
      </c>
      <c r="N65" s="285"/>
      <c r="O65" s="285"/>
      <c r="P65" s="285"/>
      <c r="Q65" s="213"/>
      <c r="R65" s="276" t="str">
        <f t="shared" si="0"/>
        <v>00326470</v>
      </c>
    </row>
    <row r="66" spans="1:18" x14ac:dyDescent="0.2">
      <c r="A66" s="203" t="s">
        <v>2605</v>
      </c>
      <c r="B66" s="285" t="s">
        <v>2606</v>
      </c>
      <c r="C66" s="285" t="s">
        <v>1715</v>
      </c>
      <c r="D66" s="285" t="s">
        <v>2607</v>
      </c>
      <c r="E66" s="285" t="s">
        <v>2608</v>
      </c>
      <c r="F66" s="285" t="s">
        <v>2609</v>
      </c>
      <c r="G66" s="285" t="s">
        <v>2610</v>
      </c>
      <c r="H66" s="285" t="s">
        <v>2611</v>
      </c>
      <c r="I66" s="285" t="s">
        <v>2612</v>
      </c>
      <c r="J66" s="285" t="s">
        <v>2595</v>
      </c>
      <c r="K66" s="285" t="s">
        <v>2612</v>
      </c>
      <c r="L66" s="286">
        <v>421362851307</v>
      </c>
      <c r="M66" s="285" t="s">
        <v>2613</v>
      </c>
      <c r="N66" s="285"/>
      <c r="O66" s="285"/>
      <c r="P66" s="285"/>
      <c r="Q66" s="213"/>
      <c r="R66" s="276" t="str">
        <f t="shared" si="0"/>
        <v>00309303</v>
      </c>
    </row>
    <row r="67" spans="1:18" x14ac:dyDescent="0.2">
      <c r="A67" s="203" t="s">
        <v>2614</v>
      </c>
      <c r="B67" s="285" t="s">
        <v>2615</v>
      </c>
      <c r="C67" s="285" t="s">
        <v>421</v>
      </c>
      <c r="D67" s="285" t="s">
        <v>2616</v>
      </c>
      <c r="E67" s="285" t="s">
        <v>2617</v>
      </c>
      <c r="F67" s="285" t="s">
        <v>2618</v>
      </c>
      <c r="G67" s="285" t="s">
        <v>2619</v>
      </c>
      <c r="H67" s="285" t="s">
        <v>2620</v>
      </c>
      <c r="I67" s="285" t="s">
        <v>2621</v>
      </c>
      <c r="J67" s="285" t="s">
        <v>2622</v>
      </c>
      <c r="K67" s="285" t="s">
        <v>2621</v>
      </c>
      <c r="L67" s="286">
        <v>421903882441</v>
      </c>
      <c r="M67" s="285" t="s">
        <v>2623</v>
      </c>
      <c r="N67" s="285"/>
      <c r="O67" s="285"/>
      <c r="P67" s="285"/>
      <c r="Q67" s="213"/>
      <c r="R67" s="276" t="str">
        <f t="shared" si="0"/>
        <v>42375177</v>
      </c>
    </row>
    <row r="68" spans="1:18" x14ac:dyDescent="0.2">
      <c r="A68" s="203" t="s">
        <v>2624</v>
      </c>
      <c r="B68" s="285" t="s">
        <v>2625</v>
      </c>
      <c r="C68" s="285" t="s">
        <v>421</v>
      </c>
      <c r="D68" s="285" t="s">
        <v>2626</v>
      </c>
      <c r="E68" s="285" t="s">
        <v>428</v>
      </c>
      <c r="F68" s="285" t="s">
        <v>620</v>
      </c>
      <c r="G68" s="285" t="s">
        <v>2627</v>
      </c>
      <c r="H68" s="285" t="s">
        <v>2628</v>
      </c>
      <c r="I68" s="285" t="s">
        <v>2629</v>
      </c>
      <c r="J68" s="285" t="s">
        <v>423</v>
      </c>
      <c r="K68" s="285" t="s">
        <v>2629</v>
      </c>
      <c r="L68" s="286">
        <v>421904566528</v>
      </c>
      <c r="M68" s="285" t="s">
        <v>2357</v>
      </c>
      <c r="N68" s="285"/>
      <c r="O68" s="285"/>
      <c r="P68" s="285"/>
      <c r="Q68" s="213"/>
      <c r="R68" s="276" t="str">
        <f t="shared" si="0"/>
        <v>42253284</v>
      </c>
    </row>
    <row r="69" spans="1:18" ht="12.5" x14ac:dyDescent="0.25">
      <c r="A69" s="203" t="s">
        <v>1810</v>
      </c>
      <c r="B69" s="285" t="s">
        <v>1811</v>
      </c>
      <c r="C69" s="285" t="s">
        <v>421</v>
      </c>
      <c r="D69" s="285" t="s">
        <v>1812</v>
      </c>
      <c r="E69" s="285" t="s">
        <v>434</v>
      </c>
      <c r="F69" s="285" t="s">
        <v>492</v>
      </c>
      <c r="G69" s="313" t="s">
        <v>1813</v>
      </c>
      <c r="H69" s="285" t="s">
        <v>1814</v>
      </c>
      <c r="I69" s="285" t="s">
        <v>1815</v>
      </c>
      <c r="J69" s="285" t="s">
        <v>1816</v>
      </c>
      <c r="K69" s="285" t="s">
        <v>1817</v>
      </c>
      <c r="L69" s="286">
        <v>421917659092</v>
      </c>
      <c r="M69" s="285" t="s">
        <v>1818</v>
      </c>
      <c r="N69" s="285"/>
      <c r="O69" s="285"/>
      <c r="P69" s="285"/>
      <c r="Q69" s="213"/>
      <c r="R69" s="276" t="str">
        <f t="shared" si="0"/>
        <v>35994134</v>
      </c>
    </row>
    <row r="70" spans="1:18" x14ac:dyDescent="0.2">
      <c r="A70" s="203" t="s">
        <v>2630</v>
      </c>
      <c r="B70" s="285" t="s">
        <v>2631</v>
      </c>
      <c r="C70" s="285" t="s">
        <v>421</v>
      </c>
      <c r="D70" s="285" t="s">
        <v>2632</v>
      </c>
      <c r="E70" s="285" t="s">
        <v>2633</v>
      </c>
      <c r="F70" s="285" t="s">
        <v>2634</v>
      </c>
      <c r="G70" s="285" t="s">
        <v>2635</v>
      </c>
      <c r="H70" s="285" t="s">
        <v>2636</v>
      </c>
      <c r="I70" s="285" t="s">
        <v>2637</v>
      </c>
      <c r="J70" s="285" t="s">
        <v>2521</v>
      </c>
      <c r="K70" s="285" t="s">
        <v>2637</v>
      </c>
      <c r="L70" s="286">
        <v>421905567307</v>
      </c>
      <c r="M70" s="285" t="s">
        <v>2638</v>
      </c>
      <c r="N70" s="285"/>
      <c r="O70" s="285"/>
      <c r="P70" s="285"/>
      <c r="Q70" s="213"/>
      <c r="R70" s="276"/>
    </row>
    <row r="71" spans="1:18" x14ac:dyDescent="0.2">
      <c r="A71" s="203" t="s">
        <v>2639</v>
      </c>
      <c r="B71" s="285" t="s">
        <v>2640</v>
      </c>
      <c r="C71" s="285" t="s">
        <v>2299</v>
      </c>
      <c r="D71" s="285" t="s">
        <v>2641</v>
      </c>
      <c r="E71" s="285" t="s">
        <v>2264</v>
      </c>
      <c r="F71" s="285" t="s">
        <v>2265</v>
      </c>
      <c r="G71" s="285" t="s">
        <v>2642</v>
      </c>
      <c r="H71" s="285" t="s">
        <v>2643</v>
      </c>
      <c r="I71" s="285" t="s">
        <v>2644</v>
      </c>
      <c r="J71" s="285" t="s">
        <v>2305</v>
      </c>
      <c r="K71" s="285" t="s">
        <v>2357</v>
      </c>
      <c r="L71" s="286" t="s">
        <v>2357</v>
      </c>
      <c r="M71" s="285" t="s">
        <v>2357</v>
      </c>
      <c r="N71" s="285"/>
      <c r="O71" s="285"/>
      <c r="P71" s="285"/>
      <c r="Q71" s="213"/>
      <c r="R71" s="276" t="str">
        <f t="shared" si="0"/>
        <v>36332500</v>
      </c>
    </row>
    <row r="72" spans="1:18" x14ac:dyDescent="0.2">
      <c r="A72" s="203" t="s">
        <v>2645</v>
      </c>
      <c r="B72" s="285" t="s">
        <v>2646</v>
      </c>
      <c r="C72" s="285" t="s">
        <v>421</v>
      </c>
      <c r="D72" s="285" t="s">
        <v>2647</v>
      </c>
      <c r="E72" s="285" t="s">
        <v>2648</v>
      </c>
      <c r="F72" s="285" t="s">
        <v>2649</v>
      </c>
      <c r="G72" s="285" t="s">
        <v>2650</v>
      </c>
      <c r="H72" s="285" t="s">
        <v>2651</v>
      </c>
      <c r="I72" s="285" t="s">
        <v>2652</v>
      </c>
      <c r="J72" s="285" t="s">
        <v>423</v>
      </c>
      <c r="K72" s="285" t="s">
        <v>2652</v>
      </c>
      <c r="L72" s="286">
        <v>421905656180</v>
      </c>
      <c r="M72" s="285" t="s">
        <v>2357</v>
      </c>
      <c r="N72" s="285"/>
      <c r="O72" s="285"/>
      <c r="P72" s="285"/>
      <c r="Q72" s="213"/>
      <c r="R72" s="276" t="str">
        <f t="shared" si="0"/>
        <v>37832743</v>
      </c>
    </row>
    <row r="73" spans="1:18" x14ac:dyDescent="0.2">
      <c r="A73" s="203" t="s">
        <v>2653</v>
      </c>
      <c r="B73" s="285" t="s">
        <v>2654</v>
      </c>
      <c r="C73" s="285" t="s">
        <v>421</v>
      </c>
      <c r="D73" s="285" t="s">
        <v>2655</v>
      </c>
      <c r="E73" s="285" t="s">
        <v>422</v>
      </c>
      <c r="F73" s="285" t="s">
        <v>815</v>
      </c>
      <c r="G73" s="285" t="s">
        <v>2656</v>
      </c>
      <c r="H73" s="285" t="s">
        <v>2657</v>
      </c>
      <c r="I73" s="285" t="s">
        <v>2658</v>
      </c>
      <c r="J73" s="285" t="s">
        <v>423</v>
      </c>
      <c r="K73" s="285" t="s">
        <v>2658</v>
      </c>
      <c r="L73" s="286">
        <v>421905168178</v>
      </c>
      <c r="M73" s="285" t="s">
        <v>2357</v>
      </c>
      <c r="N73" s="285"/>
      <c r="O73" s="285"/>
      <c r="P73" s="285"/>
      <c r="Q73" s="213"/>
      <c r="R73" s="276" t="str">
        <f t="shared" si="0"/>
        <v>42007445</v>
      </c>
    </row>
    <row r="74" spans="1:18" ht="12.5" x14ac:dyDescent="0.25">
      <c r="A74" s="203" t="s">
        <v>1819</v>
      </c>
      <c r="B74" s="285" t="s">
        <v>1820</v>
      </c>
      <c r="C74" s="285" t="s">
        <v>421</v>
      </c>
      <c r="D74" s="285" t="s">
        <v>1821</v>
      </c>
      <c r="E74" s="285" t="s">
        <v>500</v>
      </c>
      <c r="F74" s="285" t="s">
        <v>501</v>
      </c>
      <c r="G74" s="313" t="s">
        <v>1822</v>
      </c>
      <c r="H74" s="285" t="s">
        <v>1823</v>
      </c>
      <c r="I74" s="285" t="s">
        <v>1824</v>
      </c>
      <c r="J74" s="285" t="s">
        <v>423</v>
      </c>
      <c r="K74" s="285" t="s">
        <v>1825</v>
      </c>
      <c r="L74" s="286">
        <v>421905897072</v>
      </c>
      <c r="M74" s="285" t="s">
        <v>1826</v>
      </c>
      <c r="N74" s="285"/>
      <c r="O74" s="285"/>
      <c r="P74" s="285"/>
      <c r="Q74" s="213"/>
      <c r="R74" s="276" t="str">
        <f t="shared" si="0"/>
        <v>36102181</v>
      </c>
    </row>
    <row r="75" spans="1:18" x14ac:dyDescent="0.2">
      <c r="A75" s="203" t="s">
        <v>2659</v>
      </c>
      <c r="B75" s="285" t="s">
        <v>2660</v>
      </c>
      <c r="C75" s="285" t="s">
        <v>421</v>
      </c>
      <c r="D75" s="285" t="s">
        <v>2661</v>
      </c>
      <c r="E75" s="285" t="s">
        <v>2662</v>
      </c>
      <c r="F75" s="285" t="s">
        <v>2663</v>
      </c>
      <c r="G75" s="285" t="s">
        <v>2664</v>
      </c>
      <c r="H75" s="285" t="s">
        <v>2665</v>
      </c>
      <c r="I75" s="285" t="s">
        <v>2666</v>
      </c>
      <c r="J75" s="285" t="s">
        <v>423</v>
      </c>
      <c r="K75" s="285" t="s">
        <v>2666</v>
      </c>
      <c r="L75" s="286">
        <v>421948486366</v>
      </c>
      <c r="M75" s="285" t="s">
        <v>2667</v>
      </c>
      <c r="N75" s="285"/>
      <c r="O75" s="285"/>
      <c r="P75" s="285"/>
      <c r="Q75" s="213"/>
      <c r="R75" s="276" t="str">
        <f t="shared" si="0"/>
        <v>42172209</v>
      </c>
    </row>
    <row r="76" spans="1:18" x14ac:dyDescent="0.2">
      <c r="A76" s="203" t="s">
        <v>1827</v>
      </c>
      <c r="B76" s="285" t="s">
        <v>1828</v>
      </c>
      <c r="C76" s="285" t="s">
        <v>421</v>
      </c>
      <c r="D76" s="285" t="s">
        <v>1829</v>
      </c>
      <c r="E76" s="285" t="s">
        <v>428</v>
      </c>
      <c r="F76" s="285" t="s">
        <v>1830</v>
      </c>
      <c r="G76" s="285" t="s">
        <v>1831</v>
      </c>
      <c r="H76" s="285" t="s">
        <v>1832</v>
      </c>
      <c r="I76" s="285" t="s">
        <v>2668</v>
      </c>
      <c r="J76" s="199" t="s">
        <v>425</v>
      </c>
      <c r="K76" s="285"/>
      <c r="L76" s="286">
        <v>421918817207</v>
      </c>
      <c r="M76" s="285" t="s">
        <v>1833</v>
      </c>
      <c r="N76" s="285"/>
      <c r="O76" s="285"/>
      <c r="P76" s="285"/>
      <c r="Q76" s="213"/>
      <c r="R76" s="276" t="str">
        <f t="shared" si="0"/>
        <v>50607332</v>
      </c>
    </row>
    <row r="77" spans="1:18" x14ac:dyDescent="0.2">
      <c r="A77" s="203" t="s">
        <v>2669</v>
      </c>
      <c r="B77" s="285" t="s">
        <v>2670</v>
      </c>
      <c r="C77" s="285" t="s">
        <v>421</v>
      </c>
      <c r="D77" s="285" t="s">
        <v>2671</v>
      </c>
      <c r="E77" s="285" t="s">
        <v>2672</v>
      </c>
      <c r="F77" s="285" t="s">
        <v>2673</v>
      </c>
      <c r="G77" s="285" t="s">
        <v>2674</v>
      </c>
      <c r="H77" s="285" t="s">
        <v>2675</v>
      </c>
      <c r="I77" s="285" t="s">
        <v>2676</v>
      </c>
      <c r="J77" s="285" t="s">
        <v>423</v>
      </c>
      <c r="K77" s="285" t="s">
        <v>2676</v>
      </c>
      <c r="L77" s="286">
        <v>421904339283</v>
      </c>
      <c r="M77" s="285" t="s">
        <v>2677</v>
      </c>
      <c r="N77" s="285"/>
      <c r="O77" s="285"/>
      <c r="P77" s="285"/>
      <c r="Q77" s="213"/>
      <c r="R77" s="276" t="str">
        <f t="shared" si="0"/>
        <v>42279607</v>
      </c>
    </row>
    <row r="78" spans="1:18" x14ac:dyDescent="0.2">
      <c r="A78" s="203" t="s">
        <v>1834</v>
      </c>
      <c r="B78" s="285" t="s">
        <v>1835</v>
      </c>
      <c r="C78" s="285" t="s">
        <v>421</v>
      </c>
      <c r="D78" s="285" t="s">
        <v>1836</v>
      </c>
      <c r="E78" s="285" t="s">
        <v>500</v>
      </c>
      <c r="F78" s="285" t="s">
        <v>1837</v>
      </c>
      <c r="G78" s="285" t="s">
        <v>1838</v>
      </c>
      <c r="H78" s="285" t="s">
        <v>1839</v>
      </c>
      <c r="I78" s="285" t="s">
        <v>1840</v>
      </c>
      <c r="J78" s="285" t="s">
        <v>423</v>
      </c>
      <c r="K78" s="285" t="s">
        <v>1840</v>
      </c>
      <c r="L78" s="286">
        <v>421908842839</v>
      </c>
      <c r="M78" s="285" t="s">
        <v>2678</v>
      </c>
      <c r="N78" s="285"/>
      <c r="O78" s="285"/>
      <c r="P78" s="285"/>
    </row>
    <row r="79" spans="1:18" x14ac:dyDescent="0.2">
      <c r="A79" s="203" t="s">
        <v>2679</v>
      </c>
      <c r="B79" s="285" t="s">
        <v>2680</v>
      </c>
      <c r="C79" s="285" t="s">
        <v>2299</v>
      </c>
      <c r="D79" s="285" t="s">
        <v>2681</v>
      </c>
      <c r="E79" s="285" t="s">
        <v>428</v>
      </c>
      <c r="F79" s="285" t="s">
        <v>540</v>
      </c>
      <c r="G79" s="285" t="s">
        <v>2682</v>
      </c>
      <c r="H79" s="285" t="s">
        <v>2683</v>
      </c>
      <c r="I79" s="285" t="s">
        <v>2684</v>
      </c>
      <c r="J79" s="285" t="s">
        <v>2685</v>
      </c>
      <c r="K79" s="285" t="s">
        <v>2684</v>
      </c>
      <c r="L79" s="286">
        <v>421908794333</v>
      </c>
      <c r="M79" s="285" t="s">
        <v>2686</v>
      </c>
      <c r="N79" s="285"/>
      <c r="O79" s="285"/>
      <c r="P79" s="285"/>
    </row>
    <row r="80" spans="1:18" x14ac:dyDescent="0.2">
      <c r="A80" s="203" t="s">
        <v>1841</v>
      </c>
      <c r="B80" s="285" t="s">
        <v>1842</v>
      </c>
      <c r="C80" s="285" t="s">
        <v>421</v>
      </c>
      <c r="D80" s="285" t="s">
        <v>1843</v>
      </c>
      <c r="E80" s="285" t="s">
        <v>1844</v>
      </c>
      <c r="F80" s="285" t="s">
        <v>1845</v>
      </c>
      <c r="G80" s="285" t="s">
        <v>1846</v>
      </c>
      <c r="H80" s="285" t="s">
        <v>1847</v>
      </c>
      <c r="I80" s="285" t="s">
        <v>1848</v>
      </c>
      <c r="J80" s="285" t="s">
        <v>1849</v>
      </c>
      <c r="K80" s="285" t="s">
        <v>1848</v>
      </c>
      <c r="L80" s="286">
        <v>421910388699</v>
      </c>
      <c r="M80" s="285" t="s">
        <v>1850</v>
      </c>
      <c r="N80" s="285"/>
      <c r="O80" s="285"/>
      <c r="P80" s="285"/>
    </row>
    <row r="81" spans="1:16" ht="12.5" x14ac:dyDescent="0.25">
      <c r="A81" s="203" t="s">
        <v>1851</v>
      </c>
      <c r="B81" s="285" t="s">
        <v>1852</v>
      </c>
      <c r="C81" s="285" t="s">
        <v>421</v>
      </c>
      <c r="D81" s="285" t="s">
        <v>1853</v>
      </c>
      <c r="E81" s="285" t="s">
        <v>428</v>
      </c>
      <c r="F81" s="285" t="s">
        <v>824</v>
      </c>
      <c r="G81" s="313" t="s">
        <v>1854</v>
      </c>
      <c r="H81" s="285" t="s">
        <v>1855</v>
      </c>
      <c r="I81" s="285" t="s">
        <v>1856</v>
      </c>
      <c r="J81" s="285" t="s">
        <v>423</v>
      </c>
      <c r="K81" s="285" t="s">
        <v>1856</v>
      </c>
      <c r="L81" s="286">
        <v>421905659005</v>
      </c>
      <c r="M81" s="285" t="s">
        <v>1857</v>
      </c>
      <c r="N81" s="285"/>
      <c r="O81" s="285"/>
      <c r="P81" s="285"/>
    </row>
    <row r="82" spans="1:16" ht="12.5" x14ac:dyDescent="0.25">
      <c r="A82" s="203" t="s">
        <v>1858</v>
      </c>
      <c r="B82" s="285" t="s">
        <v>1859</v>
      </c>
      <c r="C82" s="285" t="s">
        <v>421</v>
      </c>
      <c r="D82" s="285" t="s">
        <v>1860</v>
      </c>
      <c r="E82" s="285" t="s">
        <v>432</v>
      </c>
      <c r="F82" s="285" t="s">
        <v>433</v>
      </c>
      <c r="G82" s="313" t="s">
        <v>1861</v>
      </c>
      <c r="H82" s="285" t="s">
        <v>1862</v>
      </c>
      <c r="I82" s="285" t="s">
        <v>2687</v>
      </c>
      <c r="J82" s="285" t="s">
        <v>2688</v>
      </c>
      <c r="K82" s="285" t="s">
        <v>1863</v>
      </c>
      <c r="L82" s="286">
        <v>421903528610</v>
      </c>
      <c r="M82" s="285" t="s">
        <v>1864</v>
      </c>
      <c r="N82" s="285"/>
      <c r="O82" s="285"/>
      <c r="P82" s="285"/>
    </row>
    <row r="83" spans="1:16" x14ac:dyDescent="0.2">
      <c r="A83" s="203" t="s">
        <v>2689</v>
      </c>
      <c r="B83" s="285" t="s">
        <v>2690</v>
      </c>
      <c r="C83" s="285" t="s">
        <v>421</v>
      </c>
      <c r="D83" s="285" t="s">
        <v>2691</v>
      </c>
      <c r="E83" s="285" t="s">
        <v>428</v>
      </c>
      <c r="F83" s="285" t="s">
        <v>756</v>
      </c>
      <c r="G83" s="285" t="s">
        <v>2692</v>
      </c>
      <c r="H83" s="285" t="s">
        <v>2693</v>
      </c>
      <c r="I83" s="285" t="s">
        <v>2694</v>
      </c>
      <c r="J83" s="285" t="s">
        <v>423</v>
      </c>
      <c r="K83" s="285" t="s">
        <v>2694</v>
      </c>
      <c r="L83" s="286">
        <v>421903413040</v>
      </c>
      <c r="M83" s="285" t="s">
        <v>2695</v>
      </c>
      <c r="N83" s="285"/>
      <c r="O83" s="285"/>
      <c r="P83" s="285"/>
    </row>
    <row r="84" spans="1:16" ht="12.5" x14ac:dyDescent="0.2">
      <c r="A84" s="198" t="s">
        <v>437</v>
      </c>
      <c r="B84" s="199" t="s">
        <v>1865</v>
      </c>
      <c r="C84" s="200" t="s">
        <v>421</v>
      </c>
      <c r="D84" s="199" t="s">
        <v>438</v>
      </c>
      <c r="E84" s="199" t="s">
        <v>428</v>
      </c>
      <c r="F84" s="199" t="s">
        <v>439</v>
      </c>
      <c r="G84" s="312" t="s">
        <v>440</v>
      </c>
      <c r="H84" s="265" t="s">
        <v>441</v>
      </c>
      <c r="I84" s="199" t="s">
        <v>442</v>
      </c>
      <c r="J84" s="199" t="s">
        <v>425</v>
      </c>
      <c r="K84" s="199" t="s">
        <v>442</v>
      </c>
      <c r="L84" s="201">
        <v>421908868248</v>
      </c>
      <c r="M84" s="199" t="s">
        <v>443</v>
      </c>
      <c r="N84" s="199"/>
      <c r="O84" s="199"/>
      <c r="P84" s="199"/>
    </row>
    <row r="85" spans="1:16" x14ac:dyDescent="0.2">
      <c r="A85" s="198" t="s">
        <v>444</v>
      </c>
      <c r="B85" s="199" t="s">
        <v>445</v>
      </c>
      <c r="C85" s="200" t="s">
        <v>421</v>
      </c>
      <c r="D85" s="199" t="s">
        <v>446</v>
      </c>
      <c r="E85" s="199" t="s">
        <v>447</v>
      </c>
      <c r="F85" s="199" t="s">
        <v>448</v>
      </c>
      <c r="G85" s="199" t="s">
        <v>449</v>
      </c>
      <c r="H85" s="199" t="s">
        <v>450</v>
      </c>
      <c r="I85" s="199" t="s">
        <v>451</v>
      </c>
      <c r="J85" s="199" t="s">
        <v>452</v>
      </c>
      <c r="K85" s="199" t="s">
        <v>453</v>
      </c>
      <c r="L85" s="201">
        <v>421919188236</v>
      </c>
      <c r="M85" s="199" t="s">
        <v>454</v>
      </c>
      <c r="N85" s="199"/>
      <c r="O85" s="199"/>
      <c r="P85" s="199"/>
    </row>
    <row r="86" spans="1:16" x14ac:dyDescent="0.2">
      <c r="A86" s="198" t="s">
        <v>455</v>
      </c>
      <c r="B86" s="199" t="s">
        <v>456</v>
      </c>
      <c r="C86" s="200" t="s">
        <v>421</v>
      </c>
      <c r="D86" s="199" t="s">
        <v>457</v>
      </c>
      <c r="E86" s="199" t="s">
        <v>428</v>
      </c>
      <c r="F86" s="199" t="s">
        <v>458</v>
      </c>
      <c r="G86" s="265" t="s">
        <v>459</v>
      </c>
      <c r="H86" s="265" t="s">
        <v>460</v>
      </c>
      <c r="I86" s="199" t="s">
        <v>461</v>
      </c>
      <c r="J86" s="199" t="s">
        <v>425</v>
      </c>
      <c r="K86" s="199" t="s">
        <v>461</v>
      </c>
      <c r="L86" s="201">
        <v>421905948422</v>
      </c>
      <c r="M86" s="199" t="s">
        <v>462</v>
      </c>
      <c r="N86" s="199"/>
      <c r="O86" s="199"/>
      <c r="P86" s="199"/>
    </row>
    <row r="87" spans="1:16" x14ac:dyDescent="0.2">
      <c r="A87" s="198" t="s">
        <v>463</v>
      </c>
      <c r="B87" s="199" t="s">
        <v>464</v>
      </c>
      <c r="C87" s="200" t="s">
        <v>421</v>
      </c>
      <c r="D87" s="199" t="s">
        <v>465</v>
      </c>
      <c r="E87" s="199" t="s">
        <v>432</v>
      </c>
      <c r="F87" s="199" t="s">
        <v>433</v>
      </c>
      <c r="G87" s="199" t="s">
        <v>466</v>
      </c>
      <c r="H87" s="199" t="s">
        <v>467</v>
      </c>
      <c r="I87" s="199" t="s">
        <v>468</v>
      </c>
      <c r="J87" s="199" t="s">
        <v>425</v>
      </c>
      <c r="K87" s="199" t="s">
        <v>468</v>
      </c>
      <c r="L87" s="201">
        <v>421915184709</v>
      </c>
      <c r="M87" s="199" t="s">
        <v>469</v>
      </c>
      <c r="N87" s="199"/>
      <c r="O87" s="199"/>
      <c r="P87" s="199"/>
    </row>
    <row r="88" spans="1:16" x14ac:dyDescent="0.2">
      <c r="A88" s="198" t="s">
        <v>470</v>
      </c>
      <c r="B88" s="199" t="s">
        <v>471</v>
      </c>
      <c r="C88" s="200" t="s">
        <v>421</v>
      </c>
      <c r="D88" s="200" t="s">
        <v>472</v>
      </c>
      <c r="E88" s="200" t="s">
        <v>428</v>
      </c>
      <c r="F88" s="200" t="s">
        <v>473</v>
      </c>
      <c r="G88" s="265" t="s">
        <v>474</v>
      </c>
      <c r="H88" s="314" t="s">
        <v>475</v>
      </c>
      <c r="I88" s="200" t="s">
        <v>476</v>
      </c>
      <c r="J88" s="200" t="s">
        <v>425</v>
      </c>
      <c r="K88" s="315" t="s">
        <v>1393</v>
      </c>
      <c r="L88" s="316">
        <v>421908965156</v>
      </c>
      <c r="M88" s="200" t="s">
        <v>477</v>
      </c>
      <c r="N88" s="199"/>
      <c r="O88" s="200"/>
      <c r="P88" s="199"/>
    </row>
    <row r="89" spans="1:16" x14ac:dyDescent="0.2">
      <c r="A89" s="198" t="s">
        <v>478</v>
      </c>
      <c r="B89" s="199" t="s">
        <v>479</v>
      </c>
      <c r="C89" s="200" t="s">
        <v>421</v>
      </c>
      <c r="D89" s="200" t="s">
        <v>1362</v>
      </c>
      <c r="E89" s="200" t="s">
        <v>1363</v>
      </c>
      <c r="F89" s="200" t="s">
        <v>1364</v>
      </c>
      <c r="G89" s="265" t="s">
        <v>480</v>
      </c>
      <c r="H89" s="314" t="s">
        <v>481</v>
      </c>
      <c r="I89" s="200" t="s">
        <v>1866</v>
      </c>
      <c r="J89" s="200" t="s">
        <v>423</v>
      </c>
      <c r="K89" s="315" t="s">
        <v>482</v>
      </c>
      <c r="L89" s="316">
        <v>421905998953</v>
      </c>
      <c r="M89" s="200" t="s">
        <v>483</v>
      </c>
      <c r="N89" s="199"/>
      <c r="O89" s="200"/>
      <c r="P89" s="199"/>
    </row>
    <row r="90" spans="1:16" ht="20" x14ac:dyDescent="0.2">
      <c r="A90" s="198" t="s">
        <v>484</v>
      </c>
      <c r="B90" s="199" t="s">
        <v>485</v>
      </c>
      <c r="C90" s="200" t="s">
        <v>421</v>
      </c>
      <c r="D90" s="200" t="s">
        <v>472</v>
      </c>
      <c r="E90" s="200" t="s">
        <v>428</v>
      </c>
      <c r="F90" s="200" t="s">
        <v>473</v>
      </c>
      <c r="G90" s="265" t="s">
        <v>486</v>
      </c>
      <c r="H90" s="314" t="s">
        <v>487</v>
      </c>
      <c r="I90" s="200" t="s">
        <v>488</v>
      </c>
      <c r="J90" s="200" t="s">
        <v>425</v>
      </c>
      <c r="K90" s="315" t="s">
        <v>1394</v>
      </c>
      <c r="L90" s="316" t="s">
        <v>1395</v>
      </c>
      <c r="M90" s="200" t="s">
        <v>489</v>
      </c>
      <c r="N90" s="199"/>
      <c r="O90" s="200"/>
      <c r="P90" s="199"/>
    </row>
    <row r="91" spans="1:16" x14ac:dyDescent="0.2">
      <c r="A91" s="198" t="s">
        <v>490</v>
      </c>
      <c r="B91" s="199" t="s">
        <v>491</v>
      </c>
      <c r="C91" s="200" t="s">
        <v>421</v>
      </c>
      <c r="D91" s="200" t="s">
        <v>1867</v>
      </c>
      <c r="E91" s="200" t="s">
        <v>434</v>
      </c>
      <c r="F91" s="200" t="s">
        <v>492</v>
      </c>
      <c r="G91" s="265" t="s">
        <v>493</v>
      </c>
      <c r="H91" s="314" t="s">
        <v>494</v>
      </c>
      <c r="I91" s="200" t="s">
        <v>495</v>
      </c>
      <c r="J91" s="200" t="s">
        <v>425</v>
      </c>
      <c r="K91" s="315" t="s">
        <v>495</v>
      </c>
      <c r="L91" s="316">
        <v>421911361044</v>
      </c>
      <c r="M91" s="200" t="s">
        <v>496</v>
      </c>
      <c r="N91" s="199"/>
      <c r="O91" s="200"/>
      <c r="P91" s="199"/>
    </row>
    <row r="92" spans="1:16" x14ac:dyDescent="0.2">
      <c r="A92" s="198" t="s">
        <v>497</v>
      </c>
      <c r="B92" s="199" t="s">
        <v>498</v>
      </c>
      <c r="C92" s="200" t="s">
        <v>421</v>
      </c>
      <c r="D92" s="200" t="s">
        <v>499</v>
      </c>
      <c r="E92" s="200" t="s">
        <v>500</v>
      </c>
      <c r="F92" s="200" t="s">
        <v>501</v>
      </c>
      <c r="G92" s="265" t="s">
        <v>502</v>
      </c>
      <c r="H92" s="314" t="s">
        <v>503</v>
      </c>
      <c r="I92" s="200" t="s">
        <v>504</v>
      </c>
      <c r="J92" s="200" t="s">
        <v>425</v>
      </c>
      <c r="K92" s="315" t="s">
        <v>505</v>
      </c>
      <c r="L92" s="316">
        <v>421903403105</v>
      </c>
      <c r="M92" s="200" t="s">
        <v>506</v>
      </c>
      <c r="N92" s="199"/>
      <c r="O92" s="200"/>
      <c r="P92" s="199"/>
    </row>
    <row r="93" spans="1:16" x14ac:dyDescent="0.2">
      <c r="A93" s="198" t="s">
        <v>1868</v>
      </c>
      <c r="B93" s="199" t="s">
        <v>1869</v>
      </c>
      <c r="C93" s="200" t="s">
        <v>421</v>
      </c>
      <c r="D93" s="199" t="s">
        <v>1870</v>
      </c>
      <c r="E93" s="199" t="s">
        <v>1871</v>
      </c>
      <c r="F93" s="199" t="s">
        <v>1872</v>
      </c>
      <c r="G93" s="199" t="s">
        <v>1873</v>
      </c>
      <c r="H93" s="199" t="s">
        <v>1874</v>
      </c>
      <c r="I93" s="199" t="s">
        <v>1875</v>
      </c>
      <c r="J93" s="199" t="s">
        <v>425</v>
      </c>
      <c r="K93" s="199" t="s">
        <v>1875</v>
      </c>
      <c r="L93" s="201">
        <v>421917812810</v>
      </c>
      <c r="M93" s="199" t="s">
        <v>1876</v>
      </c>
      <c r="N93" s="199"/>
      <c r="O93" s="199"/>
      <c r="P93" s="199"/>
    </row>
    <row r="94" spans="1:16" x14ac:dyDescent="0.2">
      <c r="A94" s="198" t="s">
        <v>508</v>
      </c>
      <c r="B94" s="199" t="s">
        <v>509</v>
      </c>
      <c r="C94" s="200" t="s">
        <v>421</v>
      </c>
      <c r="D94" s="200" t="s">
        <v>510</v>
      </c>
      <c r="E94" s="199" t="s">
        <v>511</v>
      </c>
      <c r="F94" s="200" t="s">
        <v>512</v>
      </c>
      <c r="G94" s="265" t="s">
        <v>513</v>
      </c>
      <c r="H94" s="314" t="s">
        <v>514</v>
      </c>
      <c r="I94" s="200" t="s">
        <v>1877</v>
      </c>
      <c r="J94" s="200" t="s">
        <v>425</v>
      </c>
      <c r="K94" s="315" t="s">
        <v>515</v>
      </c>
      <c r="L94" s="316">
        <v>421905162424</v>
      </c>
      <c r="M94" s="200" t="s">
        <v>516</v>
      </c>
      <c r="N94" s="199"/>
      <c r="O94" s="200"/>
      <c r="P94" s="199"/>
    </row>
    <row r="95" spans="1:16" ht="20" x14ac:dyDescent="0.2">
      <c r="A95" s="198" t="s">
        <v>517</v>
      </c>
      <c r="B95" s="199" t="s">
        <v>1878</v>
      </c>
      <c r="C95" s="200" t="s">
        <v>421</v>
      </c>
      <c r="D95" s="200" t="s">
        <v>1365</v>
      </c>
      <c r="E95" s="199" t="s">
        <v>432</v>
      </c>
      <c r="F95" s="200" t="s">
        <v>433</v>
      </c>
      <c r="G95" s="265" t="s">
        <v>518</v>
      </c>
      <c r="H95" s="314" t="s">
        <v>519</v>
      </c>
      <c r="I95" s="200" t="s">
        <v>520</v>
      </c>
      <c r="J95" s="200" t="s">
        <v>425</v>
      </c>
      <c r="K95" s="315" t="s">
        <v>1396</v>
      </c>
      <c r="L95" s="316" t="s">
        <v>1397</v>
      </c>
      <c r="M95" s="200" t="s">
        <v>521</v>
      </c>
      <c r="N95" s="199"/>
      <c r="O95" s="200"/>
      <c r="P95" s="199"/>
    </row>
    <row r="96" spans="1:16" x14ac:dyDescent="0.2">
      <c r="A96" s="203">
        <v>30814910</v>
      </c>
      <c r="B96" s="285" t="s">
        <v>2696</v>
      </c>
      <c r="C96" s="285" t="s">
        <v>421</v>
      </c>
      <c r="D96" s="285" t="s">
        <v>1365</v>
      </c>
      <c r="E96" s="285" t="s">
        <v>2697</v>
      </c>
      <c r="F96" s="285" t="s">
        <v>433</v>
      </c>
      <c r="G96" s="285" t="s">
        <v>2698</v>
      </c>
      <c r="H96" s="285" t="s">
        <v>519</v>
      </c>
      <c r="I96" s="285" t="s">
        <v>520</v>
      </c>
      <c r="J96" s="285" t="s">
        <v>425</v>
      </c>
      <c r="K96" s="285" t="s">
        <v>520</v>
      </c>
      <c r="L96" s="286">
        <v>421905267973</v>
      </c>
      <c r="M96" s="285" t="s">
        <v>521</v>
      </c>
      <c r="N96" s="285"/>
      <c r="O96" s="285"/>
      <c r="P96" s="285"/>
    </row>
    <row r="97" spans="1:16" x14ac:dyDescent="0.2">
      <c r="A97" s="198" t="s">
        <v>1398</v>
      </c>
      <c r="B97" s="199" t="s">
        <v>1399</v>
      </c>
      <c r="C97" s="200" t="s">
        <v>421</v>
      </c>
      <c r="D97" s="200" t="s">
        <v>522</v>
      </c>
      <c r="E97" s="200" t="s">
        <v>428</v>
      </c>
      <c r="F97" s="200" t="s">
        <v>523</v>
      </c>
      <c r="G97" s="265" t="s">
        <v>1400</v>
      </c>
      <c r="H97" s="199" t="s">
        <v>1401</v>
      </c>
      <c r="I97" s="200" t="s">
        <v>1402</v>
      </c>
      <c r="J97" s="200" t="s">
        <v>425</v>
      </c>
      <c r="K97" s="200" t="s">
        <v>1403</v>
      </c>
      <c r="L97" s="201">
        <v>421907696186</v>
      </c>
      <c r="M97" s="200" t="s">
        <v>1404</v>
      </c>
      <c r="N97" s="200"/>
      <c r="O97" s="200"/>
      <c r="P97" s="200"/>
    </row>
    <row r="98" spans="1:16" x14ac:dyDescent="0.2">
      <c r="A98" s="198" t="s">
        <v>1879</v>
      </c>
      <c r="B98" s="199" t="s">
        <v>1880</v>
      </c>
      <c r="C98" s="200" t="s">
        <v>421</v>
      </c>
      <c r="D98" s="200" t="s">
        <v>1881</v>
      </c>
      <c r="E98" s="200" t="s">
        <v>434</v>
      </c>
      <c r="F98" s="200" t="s">
        <v>492</v>
      </c>
      <c r="G98" s="265" t="s">
        <v>1882</v>
      </c>
      <c r="H98" s="199" t="s">
        <v>1883</v>
      </c>
      <c r="I98" s="200" t="s">
        <v>1884</v>
      </c>
      <c r="J98" s="200" t="s">
        <v>425</v>
      </c>
      <c r="K98" s="200" t="s">
        <v>1884</v>
      </c>
      <c r="L98" s="201">
        <v>421918478290</v>
      </c>
      <c r="M98" s="200" t="s">
        <v>1885</v>
      </c>
      <c r="N98" s="200"/>
      <c r="O98" s="200"/>
      <c r="P98" s="200"/>
    </row>
    <row r="99" spans="1:16" x14ac:dyDescent="0.2">
      <c r="A99" s="198" t="s">
        <v>1405</v>
      </c>
      <c r="B99" s="199" t="s">
        <v>1406</v>
      </c>
      <c r="C99" s="200" t="s">
        <v>421</v>
      </c>
      <c r="D99" s="200" t="s">
        <v>1886</v>
      </c>
      <c r="E99" s="200" t="s">
        <v>1887</v>
      </c>
      <c r="F99" s="200" t="s">
        <v>1888</v>
      </c>
      <c r="G99" s="265" t="s">
        <v>1407</v>
      </c>
      <c r="H99" s="199" t="s">
        <v>1408</v>
      </c>
      <c r="I99" s="200" t="s">
        <v>1889</v>
      </c>
      <c r="J99" s="200" t="s">
        <v>423</v>
      </c>
      <c r="K99" s="200" t="s">
        <v>1889</v>
      </c>
      <c r="L99" s="201">
        <v>421907448837</v>
      </c>
      <c r="M99" s="200" t="s">
        <v>1409</v>
      </c>
      <c r="N99" s="200"/>
      <c r="O99" s="200"/>
      <c r="P99" s="200"/>
    </row>
    <row r="100" spans="1:16" x14ac:dyDescent="0.2">
      <c r="A100" s="198" t="s">
        <v>524</v>
      </c>
      <c r="B100" s="199" t="s">
        <v>525</v>
      </c>
      <c r="C100" s="200" t="s">
        <v>421</v>
      </c>
      <c r="D100" s="200" t="s">
        <v>472</v>
      </c>
      <c r="E100" s="199" t="s">
        <v>428</v>
      </c>
      <c r="F100" s="200" t="s">
        <v>523</v>
      </c>
      <c r="G100" s="265" t="s">
        <v>526</v>
      </c>
      <c r="H100" s="314" t="s">
        <v>527</v>
      </c>
      <c r="I100" s="200" t="s">
        <v>2699</v>
      </c>
      <c r="J100" s="200" t="s">
        <v>425</v>
      </c>
      <c r="K100" s="200" t="s">
        <v>528</v>
      </c>
      <c r="L100" s="316">
        <v>421905294239</v>
      </c>
      <c r="M100" s="200" t="s">
        <v>529</v>
      </c>
      <c r="N100" s="199"/>
      <c r="O100" s="200"/>
      <c r="P100" s="199"/>
    </row>
    <row r="101" spans="1:16" x14ac:dyDescent="0.2">
      <c r="A101" s="198" t="s">
        <v>530</v>
      </c>
      <c r="B101" s="199" t="s">
        <v>531</v>
      </c>
      <c r="C101" s="200" t="s">
        <v>421</v>
      </c>
      <c r="D101" s="199" t="s">
        <v>654</v>
      </c>
      <c r="E101" s="199" t="s">
        <v>428</v>
      </c>
      <c r="F101" s="199" t="s">
        <v>523</v>
      </c>
      <c r="G101" s="265" t="s">
        <v>532</v>
      </c>
      <c r="H101" s="199" t="s">
        <v>533</v>
      </c>
      <c r="I101" s="199" t="s">
        <v>534</v>
      </c>
      <c r="J101" s="199" t="s">
        <v>425</v>
      </c>
      <c r="K101" s="199" t="s">
        <v>535</v>
      </c>
      <c r="L101" s="201">
        <v>421905504810</v>
      </c>
      <c r="M101" s="199" t="s">
        <v>536</v>
      </c>
      <c r="N101" s="199"/>
      <c r="O101" s="199"/>
      <c r="P101" s="199"/>
    </row>
    <row r="102" spans="1:16" x14ac:dyDescent="0.2">
      <c r="A102" s="198" t="s">
        <v>537</v>
      </c>
      <c r="B102" s="199" t="s">
        <v>538</v>
      </c>
      <c r="C102" s="200" t="s">
        <v>421</v>
      </c>
      <c r="D102" s="200" t="s">
        <v>539</v>
      </c>
      <c r="E102" s="200" t="s">
        <v>428</v>
      </c>
      <c r="F102" s="200" t="s">
        <v>540</v>
      </c>
      <c r="G102" s="199" t="s">
        <v>541</v>
      </c>
      <c r="H102" s="199" t="s">
        <v>542</v>
      </c>
      <c r="I102" s="200" t="s">
        <v>543</v>
      </c>
      <c r="J102" s="200" t="s">
        <v>425</v>
      </c>
      <c r="K102" s="200" t="s">
        <v>544</v>
      </c>
      <c r="L102" s="201">
        <v>421949246786</v>
      </c>
      <c r="M102" s="200" t="s">
        <v>545</v>
      </c>
      <c r="N102" s="200"/>
      <c r="O102" s="278" t="s">
        <v>1410</v>
      </c>
      <c r="P102" s="317"/>
    </row>
    <row r="103" spans="1:16" x14ac:dyDescent="0.2">
      <c r="A103" s="203">
        <v>31744621</v>
      </c>
      <c r="B103" s="285" t="s">
        <v>538</v>
      </c>
      <c r="C103" s="285" t="s">
        <v>421</v>
      </c>
      <c r="D103" s="285" t="s">
        <v>539</v>
      </c>
      <c r="E103" s="285" t="s">
        <v>428</v>
      </c>
      <c r="F103" s="285" t="s">
        <v>540</v>
      </c>
      <c r="G103" s="285" t="s">
        <v>541</v>
      </c>
      <c r="H103" s="285" t="s">
        <v>542</v>
      </c>
      <c r="I103" s="285" t="s">
        <v>543</v>
      </c>
      <c r="J103" s="285" t="s">
        <v>425</v>
      </c>
      <c r="K103" s="285" t="s">
        <v>544</v>
      </c>
      <c r="L103" s="286">
        <v>421949246786</v>
      </c>
      <c r="M103" s="285" t="s">
        <v>545</v>
      </c>
      <c r="N103" s="285"/>
      <c r="O103" s="285"/>
      <c r="P103" s="285"/>
    </row>
    <row r="104" spans="1:16" x14ac:dyDescent="0.2">
      <c r="A104" s="198" t="s">
        <v>1890</v>
      </c>
      <c r="B104" s="199" t="s">
        <v>1891</v>
      </c>
      <c r="C104" s="200" t="s">
        <v>421</v>
      </c>
      <c r="D104" s="200" t="s">
        <v>1892</v>
      </c>
      <c r="E104" s="200" t="s">
        <v>1893</v>
      </c>
      <c r="F104" s="200" t="s">
        <v>1894</v>
      </c>
      <c r="G104" s="199" t="s">
        <v>1895</v>
      </c>
      <c r="H104" s="199" t="s">
        <v>1896</v>
      </c>
      <c r="I104" s="200" t="s">
        <v>1897</v>
      </c>
      <c r="J104" s="200" t="s">
        <v>425</v>
      </c>
      <c r="K104" s="200" t="s">
        <v>1897</v>
      </c>
      <c r="L104" s="201">
        <v>421905607646</v>
      </c>
      <c r="M104" s="200" t="s">
        <v>1898</v>
      </c>
      <c r="N104" s="200"/>
      <c r="O104" s="278"/>
      <c r="P104" s="317"/>
    </row>
    <row r="105" spans="1:16" x14ac:dyDescent="0.2">
      <c r="A105" s="198" t="s">
        <v>1899</v>
      </c>
      <c r="B105" s="199" t="s">
        <v>1900</v>
      </c>
      <c r="C105" s="200" t="s">
        <v>421</v>
      </c>
      <c r="D105" s="199" t="s">
        <v>1901</v>
      </c>
      <c r="E105" s="199" t="s">
        <v>1902</v>
      </c>
      <c r="F105" s="199" t="s">
        <v>1903</v>
      </c>
      <c r="G105" s="265" t="s">
        <v>1904</v>
      </c>
      <c r="H105" s="199" t="s">
        <v>1905</v>
      </c>
      <c r="I105" s="199" t="s">
        <v>1906</v>
      </c>
      <c r="J105" s="199" t="s">
        <v>423</v>
      </c>
      <c r="K105" s="199" t="s">
        <v>1907</v>
      </c>
      <c r="L105" s="201">
        <v>421907344996</v>
      </c>
      <c r="M105" s="199" t="s">
        <v>1908</v>
      </c>
      <c r="N105" s="199"/>
      <c r="O105" s="199"/>
      <c r="P105" s="199"/>
    </row>
    <row r="106" spans="1:16" x14ac:dyDescent="0.2">
      <c r="A106" s="198" t="s">
        <v>1909</v>
      </c>
      <c r="B106" s="199" t="s">
        <v>1910</v>
      </c>
      <c r="C106" s="200" t="s">
        <v>421</v>
      </c>
      <c r="D106" s="199" t="s">
        <v>1911</v>
      </c>
      <c r="E106" s="199" t="s">
        <v>428</v>
      </c>
      <c r="F106" s="199" t="s">
        <v>435</v>
      </c>
      <c r="G106" s="318" t="s">
        <v>1912</v>
      </c>
      <c r="H106" s="199" t="s">
        <v>1913</v>
      </c>
      <c r="I106" s="199" t="s">
        <v>1914</v>
      </c>
      <c r="J106" s="199" t="s">
        <v>425</v>
      </c>
      <c r="K106" s="199" t="s">
        <v>1914</v>
      </c>
      <c r="L106" s="201">
        <v>421903919943</v>
      </c>
      <c r="M106" s="199" t="s">
        <v>1915</v>
      </c>
      <c r="N106" s="199"/>
      <c r="O106" s="199"/>
      <c r="P106" s="199"/>
    </row>
    <row r="107" spans="1:16" x14ac:dyDescent="0.2">
      <c r="A107" s="198" t="s">
        <v>546</v>
      </c>
      <c r="B107" s="199" t="s">
        <v>547</v>
      </c>
      <c r="C107" s="200" t="s">
        <v>421</v>
      </c>
      <c r="D107" s="199" t="s">
        <v>548</v>
      </c>
      <c r="E107" s="199" t="s">
        <v>428</v>
      </c>
      <c r="F107" s="199" t="s">
        <v>549</v>
      </c>
      <c r="G107" s="199" t="s">
        <v>550</v>
      </c>
      <c r="H107" s="275" t="s">
        <v>551</v>
      </c>
      <c r="I107" s="275" t="s">
        <v>552</v>
      </c>
      <c r="J107" s="275" t="s">
        <v>425</v>
      </c>
      <c r="K107" s="199" t="s">
        <v>552</v>
      </c>
      <c r="L107" s="201">
        <v>421903421644</v>
      </c>
      <c r="M107" s="199" t="s">
        <v>553</v>
      </c>
      <c r="N107" s="199"/>
      <c r="O107" s="199"/>
      <c r="P107" s="199"/>
    </row>
    <row r="108" spans="1:16" x14ac:dyDescent="0.2">
      <c r="A108" s="198" t="s">
        <v>1916</v>
      </c>
      <c r="B108" s="199" t="s">
        <v>1917</v>
      </c>
      <c r="C108" s="200" t="s">
        <v>421</v>
      </c>
      <c r="D108" s="199" t="s">
        <v>1918</v>
      </c>
      <c r="E108" s="199" t="s">
        <v>428</v>
      </c>
      <c r="F108" s="199" t="s">
        <v>1919</v>
      </c>
      <c r="G108" s="199" t="s">
        <v>1920</v>
      </c>
      <c r="H108" s="199" t="s">
        <v>1921</v>
      </c>
      <c r="I108" s="199" t="s">
        <v>1922</v>
      </c>
      <c r="J108" s="199" t="s">
        <v>425</v>
      </c>
      <c r="K108" s="199" t="s">
        <v>1923</v>
      </c>
      <c r="L108" s="201">
        <v>421903204367</v>
      </c>
      <c r="M108" s="199" t="s">
        <v>1924</v>
      </c>
      <c r="N108" s="199"/>
      <c r="O108" s="199"/>
      <c r="P108" s="199"/>
    </row>
    <row r="109" spans="1:16" x14ac:dyDescent="0.2">
      <c r="A109" s="198" t="s">
        <v>554</v>
      </c>
      <c r="B109" s="199" t="s">
        <v>555</v>
      </c>
      <c r="C109" s="200" t="s">
        <v>421</v>
      </c>
      <c r="D109" s="199" t="s">
        <v>556</v>
      </c>
      <c r="E109" s="199" t="s">
        <v>428</v>
      </c>
      <c r="F109" s="199" t="s">
        <v>557</v>
      </c>
      <c r="G109" s="199" t="s">
        <v>558</v>
      </c>
      <c r="H109" s="199" t="s">
        <v>559</v>
      </c>
      <c r="I109" s="199" t="s">
        <v>1925</v>
      </c>
      <c r="J109" s="199" t="s">
        <v>2700</v>
      </c>
      <c r="K109" s="199" t="s">
        <v>1926</v>
      </c>
      <c r="L109" s="201">
        <v>421911865045</v>
      </c>
      <c r="M109" s="199" t="s">
        <v>560</v>
      </c>
      <c r="N109" s="199"/>
      <c r="O109" s="199"/>
      <c r="P109" s="199" t="s">
        <v>1411</v>
      </c>
    </row>
    <row r="110" spans="1:16" x14ac:dyDescent="0.2">
      <c r="A110" s="198" t="s">
        <v>561</v>
      </c>
      <c r="B110" s="199" t="s">
        <v>562</v>
      </c>
      <c r="C110" s="200" t="s">
        <v>421</v>
      </c>
      <c r="D110" s="200" t="s">
        <v>472</v>
      </c>
      <c r="E110" s="200" t="s">
        <v>428</v>
      </c>
      <c r="F110" s="200" t="s">
        <v>523</v>
      </c>
      <c r="G110" s="199" t="s">
        <v>563</v>
      </c>
      <c r="H110" s="265" t="s">
        <v>564</v>
      </c>
      <c r="I110" s="200" t="s">
        <v>1366</v>
      </c>
      <c r="J110" s="200" t="s">
        <v>836</v>
      </c>
      <c r="K110" s="200" t="s">
        <v>565</v>
      </c>
      <c r="L110" s="201">
        <v>421915177492</v>
      </c>
      <c r="M110" s="200" t="s">
        <v>566</v>
      </c>
      <c r="N110" s="199"/>
      <c r="O110" s="200"/>
      <c r="P110" s="200"/>
    </row>
    <row r="111" spans="1:16" x14ac:dyDescent="0.2">
      <c r="A111" s="198" t="s">
        <v>1927</v>
      </c>
      <c r="B111" s="199" t="s">
        <v>1928</v>
      </c>
      <c r="C111" s="200" t="s">
        <v>421</v>
      </c>
      <c r="D111" s="200" t="s">
        <v>472</v>
      </c>
      <c r="E111" s="199" t="s">
        <v>428</v>
      </c>
      <c r="F111" s="200" t="s">
        <v>523</v>
      </c>
      <c r="G111" s="199" t="s">
        <v>1929</v>
      </c>
      <c r="H111" s="199" t="s">
        <v>1930</v>
      </c>
      <c r="I111" s="199" t="s">
        <v>1931</v>
      </c>
      <c r="J111" s="199" t="s">
        <v>425</v>
      </c>
      <c r="K111" s="199" t="s">
        <v>1931</v>
      </c>
      <c r="L111" s="201">
        <v>421908145184</v>
      </c>
      <c r="M111" s="199" t="s">
        <v>1932</v>
      </c>
      <c r="N111" s="199"/>
      <c r="O111" s="199"/>
      <c r="P111" s="199"/>
    </row>
    <row r="112" spans="1:16" x14ac:dyDescent="0.2">
      <c r="A112" s="198" t="s">
        <v>567</v>
      </c>
      <c r="B112" s="199" t="s">
        <v>568</v>
      </c>
      <c r="C112" s="200" t="s">
        <v>421</v>
      </c>
      <c r="D112" s="199" t="s">
        <v>569</v>
      </c>
      <c r="E112" s="199" t="s">
        <v>426</v>
      </c>
      <c r="F112" s="199" t="s">
        <v>427</v>
      </c>
      <c r="G112" s="199" t="s">
        <v>570</v>
      </c>
      <c r="H112" s="199" t="s">
        <v>1412</v>
      </c>
      <c r="I112" s="199" t="s">
        <v>571</v>
      </c>
      <c r="J112" s="199" t="s">
        <v>507</v>
      </c>
      <c r="K112" s="199" t="s">
        <v>571</v>
      </c>
      <c r="L112" s="316">
        <v>421905380634</v>
      </c>
      <c r="M112" s="319" t="s">
        <v>572</v>
      </c>
      <c r="N112" s="199"/>
      <c r="O112" s="199"/>
      <c r="P112" s="319" t="s">
        <v>1413</v>
      </c>
    </row>
    <row r="113" spans="1:16" x14ac:dyDescent="0.2">
      <c r="A113" s="198" t="s">
        <v>573</v>
      </c>
      <c r="B113" s="199" t="s">
        <v>574</v>
      </c>
      <c r="C113" s="200" t="s">
        <v>421</v>
      </c>
      <c r="D113" s="200" t="s">
        <v>472</v>
      </c>
      <c r="E113" s="200" t="s">
        <v>428</v>
      </c>
      <c r="F113" s="199" t="s">
        <v>523</v>
      </c>
      <c r="G113" s="199" t="s">
        <v>575</v>
      </c>
      <c r="H113" s="199" t="s">
        <v>576</v>
      </c>
      <c r="I113" s="200" t="s">
        <v>577</v>
      </c>
      <c r="J113" s="200" t="s">
        <v>423</v>
      </c>
      <c r="K113" s="315" t="s">
        <v>578</v>
      </c>
      <c r="L113" s="316">
        <v>421907100191</v>
      </c>
      <c r="M113" s="200" t="s">
        <v>579</v>
      </c>
      <c r="N113" s="199"/>
      <c r="O113" s="200"/>
      <c r="P113" s="199"/>
    </row>
    <row r="114" spans="1:16" ht="12.5" x14ac:dyDescent="0.2">
      <c r="A114" s="198" t="s">
        <v>580</v>
      </c>
      <c r="B114" s="199" t="s">
        <v>581</v>
      </c>
      <c r="C114" s="200" t="s">
        <v>421</v>
      </c>
      <c r="D114" s="200" t="s">
        <v>472</v>
      </c>
      <c r="E114" s="199" t="s">
        <v>428</v>
      </c>
      <c r="F114" s="199" t="s">
        <v>523</v>
      </c>
      <c r="G114" s="199" t="s">
        <v>582</v>
      </c>
      <c r="H114" s="312" t="s">
        <v>1933</v>
      </c>
      <c r="I114" s="199" t="s">
        <v>1934</v>
      </c>
      <c r="J114" s="199" t="s">
        <v>425</v>
      </c>
      <c r="K114" s="275" t="s">
        <v>583</v>
      </c>
      <c r="L114" s="316">
        <v>421905659739</v>
      </c>
      <c r="M114" s="199" t="s">
        <v>584</v>
      </c>
      <c r="N114" s="310"/>
      <c r="O114" s="199"/>
      <c r="P114" s="200"/>
    </row>
    <row r="115" spans="1:16" x14ac:dyDescent="0.2">
      <c r="A115" s="198" t="s">
        <v>585</v>
      </c>
      <c r="B115" s="199" t="s">
        <v>586</v>
      </c>
      <c r="C115" s="200" t="s">
        <v>421</v>
      </c>
      <c r="D115" s="200" t="s">
        <v>587</v>
      </c>
      <c r="E115" s="200" t="s">
        <v>428</v>
      </c>
      <c r="F115" s="200" t="s">
        <v>588</v>
      </c>
      <c r="G115" s="199" t="s">
        <v>589</v>
      </c>
      <c r="H115" s="199" t="s">
        <v>590</v>
      </c>
      <c r="I115" s="200" t="s">
        <v>591</v>
      </c>
      <c r="J115" s="200" t="s">
        <v>425</v>
      </c>
      <c r="K115" s="200" t="s">
        <v>591</v>
      </c>
      <c r="L115" s="201">
        <v>421905620961</v>
      </c>
      <c r="M115" s="200" t="s">
        <v>592</v>
      </c>
      <c r="N115" s="200"/>
      <c r="O115" s="200"/>
      <c r="P115" s="200"/>
    </row>
    <row r="116" spans="1:16" x14ac:dyDescent="0.2">
      <c r="A116" s="198" t="s">
        <v>1935</v>
      </c>
      <c r="B116" s="199" t="s">
        <v>1936</v>
      </c>
      <c r="C116" s="200" t="s">
        <v>421</v>
      </c>
      <c r="D116" s="199" t="s">
        <v>1937</v>
      </c>
      <c r="E116" s="199" t="s">
        <v>1938</v>
      </c>
      <c r="F116" s="199" t="s">
        <v>1939</v>
      </c>
      <c r="G116" s="199" t="s">
        <v>1940</v>
      </c>
      <c r="H116" s="199" t="s">
        <v>1941</v>
      </c>
      <c r="I116" s="199" t="s">
        <v>1942</v>
      </c>
      <c r="J116" s="199" t="s">
        <v>423</v>
      </c>
      <c r="K116" s="199" t="s">
        <v>1942</v>
      </c>
      <c r="L116" s="201">
        <v>421908737634</v>
      </c>
      <c r="M116" s="199" t="s">
        <v>1943</v>
      </c>
      <c r="N116" s="199"/>
      <c r="O116" s="199"/>
      <c r="P116" s="199"/>
    </row>
    <row r="117" spans="1:16" x14ac:dyDescent="0.2">
      <c r="A117" s="198" t="s">
        <v>593</v>
      </c>
      <c r="B117" s="199" t="s">
        <v>594</v>
      </c>
      <c r="C117" s="200" t="s">
        <v>421</v>
      </c>
      <c r="D117" s="200" t="s">
        <v>595</v>
      </c>
      <c r="E117" s="200" t="s">
        <v>596</v>
      </c>
      <c r="F117" s="200" t="s">
        <v>597</v>
      </c>
      <c r="G117" s="199" t="s">
        <v>598</v>
      </c>
      <c r="H117" s="199" t="s">
        <v>599</v>
      </c>
      <c r="I117" s="200" t="s">
        <v>600</v>
      </c>
      <c r="J117" s="200" t="s">
        <v>425</v>
      </c>
      <c r="K117" s="200" t="s">
        <v>601</v>
      </c>
      <c r="L117" s="201">
        <v>421905601243</v>
      </c>
      <c r="M117" s="200" t="s">
        <v>602</v>
      </c>
      <c r="N117" s="199"/>
      <c r="O117" s="200"/>
      <c r="P117" s="199"/>
    </row>
    <row r="118" spans="1:16" x14ac:dyDescent="0.2">
      <c r="A118" s="198" t="s">
        <v>603</v>
      </c>
      <c r="B118" s="199" t="s">
        <v>604</v>
      </c>
      <c r="C118" s="200" t="s">
        <v>421</v>
      </c>
      <c r="D118" s="199" t="s">
        <v>605</v>
      </c>
      <c r="E118" s="200" t="s">
        <v>428</v>
      </c>
      <c r="F118" s="199" t="s">
        <v>424</v>
      </c>
      <c r="G118" s="199" t="s">
        <v>606</v>
      </c>
      <c r="H118" s="199" t="s">
        <v>607</v>
      </c>
      <c r="I118" s="199" t="s">
        <v>608</v>
      </c>
      <c r="J118" s="199" t="s">
        <v>425</v>
      </c>
      <c r="K118" s="199" t="s">
        <v>608</v>
      </c>
      <c r="L118" s="201">
        <v>421903584555</v>
      </c>
      <c r="M118" s="199" t="s">
        <v>609</v>
      </c>
      <c r="N118" s="199"/>
      <c r="O118" s="199"/>
      <c r="P118" s="199"/>
    </row>
    <row r="119" spans="1:16" x14ac:dyDescent="0.2">
      <c r="A119" s="198" t="s">
        <v>1414</v>
      </c>
      <c r="B119" s="199" t="s">
        <v>1415</v>
      </c>
      <c r="C119" s="200" t="s">
        <v>421</v>
      </c>
      <c r="D119" s="200" t="s">
        <v>472</v>
      </c>
      <c r="E119" s="199" t="s">
        <v>428</v>
      </c>
      <c r="F119" s="200" t="s">
        <v>473</v>
      </c>
      <c r="G119" s="199" t="s">
        <v>1416</v>
      </c>
      <c r="H119" s="199" t="s">
        <v>1417</v>
      </c>
      <c r="I119" s="199" t="s">
        <v>1418</v>
      </c>
      <c r="J119" s="199" t="s">
        <v>425</v>
      </c>
      <c r="K119" s="199" t="s">
        <v>1418</v>
      </c>
      <c r="L119" s="201">
        <v>421917800004</v>
      </c>
      <c r="M119" s="199" t="s">
        <v>1419</v>
      </c>
      <c r="N119" s="199"/>
      <c r="O119" s="199"/>
      <c r="P119" s="199"/>
    </row>
    <row r="120" spans="1:16" x14ac:dyDescent="0.2">
      <c r="A120" s="198" t="s">
        <v>1944</v>
      </c>
      <c r="B120" s="199" t="s">
        <v>1945</v>
      </c>
      <c r="C120" s="200" t="s">
        <v>421</v>
      </c>
      <c r="D120" s="200" t="s">
        <v>1946</v>
      </c>
      <c r="E120" s="199" t="s">
        <v>428</v>
      </c>
      <c r="F120" s="200" t="s">
        <v>1947</v>
      </c>
      <c r="G120" s="199" t="s">
        <v>1948</v>
      </c>
      <c r="H120" s="199" t="s">
        <v>1949</v>
      </c>
      <c r="I120" s="199" t="s">
        <v>1950</v>
      </c>
      <c r="J120" s="199" t="s">
        <v>425</v>
      </c>
      <c r="K120" s="199" t="s">
        <v>1950</v>
      </c>
      <c r="L120" s="201">
        <v>421918796233</v>
      </c>
      <c r="M120" s="199" t="s">
        <v>1951</v>
      </c>
      <c r="N120" s="199"/>
      <c r="O120" s="199"/>
      <c r="P120" s="199"/>
    </row>
    <row r="121" spans="1:16" x14ac:dyDescent="0.2">
      <c r="A121" s="198" t="s">
        <v>610</v>
      </c>
      <c r="B121" s="199" t="s">
        <v>611</v>
      </c>
      <c r="C121" s="200" t="s">
        <v>421</v>
      </c>
      <c r="D121" s="199" t="s">
        <v>612</v>
      </c>
      <c r="E121" s="199" t="s">
        <v>428</v>
      </c>
      <c r="F121" s="199" t="s">
        <v>430</v>
      </c>
      <c r="G121" s="199" t="s">
        <v>613</v>
      </c>
      <c r="H121" s="199" t="s">
        <v>614</v>
      </c>
      <c r="I121" s="199" t="s">
        <v>615</v>
      </c>
      <c r="J121" s="199" t="s">
        <v>425</v>
      </c>
      <c r="K121" s="199" t="s">
        <v>615</v>
      </c>
      <c r="L121" s="201">
        <v>421905297832</v>
      </c>
      <c r="M121" s="199" t="s">
        <v>616</v>
      </c>
      <c r="N121" s="199"/>
      <c r="O121" s="199"/>
      <c r="P121" s="199"/>
    </row>
    <row r="122" spans="1:16" x14ac:dyDescent="0.2">
      <c r="A122" s="198" t="s">
        <v>617</v>
      </c>
      <c r="B122" s="199" t="s">
        <v>618</v>
      </c>
      <c r="C122" s="200" t="s">
        <v>421</v>
      </c>
      <c r="D122" s="200" t="s">
        <v>619</v>
      </c>
      <c r="E122" s="200" t="s">
        <v>428</v>
      </c>
      <c r="F122" s="200" t="s">
        <v>620</v>
      </c>
      <c r="G122" s="320" t="s">
        <v>1367</v>
      </c>
      <c r="H122" s="265" t="s">
        <v>1368</v>
      </c>
      <c r="I122" s="200" t="s">
        <v>621</v>
      </c>
      <c r="J122" s="200" t="s">
        <v>425</v>
      </c>
      <c r="K122" s="200" t="s">
        <v>2701</v>
      </c>
      <c r="L122" s="201">
        <v>421905936379</v>
      </c>
      <c r="M122" s="200" t="s">
        <v>622</v>
      </c>
      <c r="N122" s="199"/>
      <c r="O122" s="200"/>
      <c r="P122" s="199"/>
    </row>
    <row r="123" spans="1:16" x14ac:dyDescent="0.2">
      <c r="A123" s="198" t="s">
        <v>623</v>
      </c>
      <c r="B123" s="199" t="s">
        <v>624</v>
      </c>
      <c r="C123" s="200" t="s">
        <v>421</v>
      </c>
      <c r="D123" s="199" t="s">
        <v>625</v>
      </c>
      <c r="E123" s="199" t="s">
        <v>626</v>
      </c>
      <c r="F123" s="199" t="s">
        <v>627</v>
      </c>
      <c r="G123" s="199" t="s">
        <v>628</v>
      </c>
      <c r="H123" s="199" t="s">
        <v>629</v>
      </c>
      <c r="I123" s="199" t="s">
        <v>630</v>
      </c>
      <c r="J123" s="199" t="s">
        <v>436</v>
      </c>
      <c r="K123" s="199" t="s">
        <v>630</v>
      </c>
      <c r="L123" s="201">
        <v>421915156717</v>
      </c>
      <c r="M123" s="199" t="s">
        <v>631</v>
      </c>
      <c r="N123" s="199"/>
      <c r="O123" s="199"/>
      <c r="P123" s="199"/>
    </row>
    <row r="124" spans="1:16" x14ac:dyDescent="0.2">
      <c r="A124" s="198" t="s">
        <v>632</v>
      </c>
      <c r="B124" s="199" t="s">
        <v>633</v>
      </c>
      <c r="C124" s="200" t="s">
        <v>421</v>
      </c>
      <c r="D124" s="200" t="s">
        <v>472</v>
      </c>
      <c r="E124" s="199" t="s">
        <v>428</v>
      </c>
      <c r="F124" s="199" t="s">
        <v>523</v>
      </c>
      <c r="G124" s="199" t="s">
        <v>634</v>
      </c>
      <c r="H124" s="199" t="s">
        <v>635</v>
      </c>
      <c r="I124" s="199" t="s">
        <v>636</v>
      </c>
      <c r="J124" s="199" t="s">
        <v>425</v>
      </c>
      <c r="K124" s="199" t="s">
        <v>528</v>
      </c>
      <c r="L124" s="201">
        <v>421905294239</v>
      </c>
      <c r="M124" s="199" t="s">
        <v>637</v>
      </c>
      <c r="N124" s="199"/>
      <c r="O124" s="199"/>
      <c r="P124" s="199"/>
    </row>
    <row r="125" spans="1:16" x14ac:dyDescent="0.2">
      <c r="A125" s="198" t="s">
        <v>638</v>
      </c>
      <c r="B125" s="199" t="s">
        <v>639</v>
      </c>
      <c r="C125" s="200" t="s">
        <v>421</v>
      </c>
      <c r="D125" s="200" t="s">
        <v>472</v>
      </c>
      <c r="E125" s="200" t="s">
        <v>428</v>
      </c>
      <c r="F125" s="200" t="s">
        <v>523</v>
      </c>
      <c r="G125" s="199" t="s">
        <v>640</v>
      </c>
      <c r="H125" s="199" t="s">
        <v>641</v>
      </c>
      <c r="I125" s="200" t="s">
        <v>642</v>
      </c>
      <c r="J125" s="199" t="s">
        <v>643</v>
      </c>
      <c r="K125" s="200" t="s">
        <v>642</v>
      </c>
      <c r="L125" s="201">
        <v>421908447934</v>
      </c>
      <c r="M125" s="200" t="s">
        <v>644</v>
      </c>
      <c r="N125" s="200"/>
      <c r="O125" s="200"/>
      <c r="P125" s="200"/>
    </row>
    <row r="126" spans="1:16" x14ac:dyDescent="0.2">
      <c r="A126" s="198" t="s">
        <v>645</v>
      </c>
      <c r="B126" s="199" t="s">
        <v>646</v>
      </c>
      <c r="C126" s="200" t="s">
        <v>421</v>
      </c>
      <c r="D126" s="200" t="s">
        <v>472</v>
      </c>
      <c r="E126" s="199" t="s">
        <v>428</v>
      </c>
      <c r="F126" s="200" t="s">
        <v>523</v>
      </c>
      <c r="G126" s="199" t="s">
        <v>647</v>
      </c>
      <c r="H126" s="199" t="s">
        <v>648</v>
      </c>
      <c r="I126" s="199" t="s">
        <v>649</v>
      </c>
      <c r="J126" s="199" t="s">
        <v>425</v>
      </c>
      <c r="K126" s="199" t="s">
        <v>650</v>
      </c>
      <c r="L126" s="201">
        <v>421918234840</v>
      </c>
      <c r="M126" s="199" t="s">
        <v>651</v>
      </c>
      <c r="N126" s="199"/>
      <c r="O126" s="199"/>
      <c r="P126" s="199"/>
    </row>
    <row r="127" spans="1:16" x14ac:dyDescent="0.2">
      <c r="A127" s="198" t="s">
        <v>652</v>
      </c>
      <c r="B127" s="199" t="s">
        <v>653</v>
      </c>
      <c r="C127" s="200" t="s">
        <v>421</v>
      </c>
      <c r="D127" s="199" t="s">
        <v>654</v>
      </c>
      <c r="E127" s="199" t="s">
        <v>428</v>
      </c>
      <c r="F127" s="199" t="s">
        <v>523</v>
      </c>
      <c r="G127" s="199" t="s">
        <v>655</v>
      </c>
      <c r="H127" s="199" t="s">
        <v>656</v>
      </c>
      <c r="I127" s="199" t="s">
        <v>657</v>
      </c>
      <c r="J127" s="199" t="s">
        <v>425</v>
      </c>
      <c r="K127" s="199" t="s">
        <v>658</v>
      </c>
      <c r="L127" s="201">
        <v>421911427222</v>
      </c>
      <c r="M127" s="199" t="s">
        <v>659</v>
      </c>
      <c r="N127" s="199"/>
      <c r="O127" s="199"/>
      <c r="P127" s="199"/>
    </row>
    <row r="128" spans="1:16" x14ac:dyDescent="0.2">
      <c r="A128" s="198" t="s">
        <v>660</v>
      </c>
      <c r="B128" s="199" t="s">
        <v>661</v>
      </c>
      <c r="C128" s="200" t="s">
        <v>421</v>
      </c>
      <c r="D128" s="200" t="s">
        <v>472</v>
      </c>
      <c r="E128" s="199" t="s">
        <v>428</v>
      </c>
      <c r="F128" s="199" t="s">
        <v>523</v>
      </c>
      <c r="G128" s="199" t="s">
        <v>662</v>
      </c>
      <c r="H128" s="199" t="s">
        <v>663</v>
      </c>
      <c r="I128" s="199" t="s">
        <v>664</v>
      </c>
      <c r="J128" s="199" t="s">
        <v>665</v>
      </c>
      <c r="K128" s="199" t="s">
        <v>666</v>
      </c>
      <c r="L128" s="201">
        <v>421905278836</v>
      </c>
      <c r="M128" s="199" t="s">
        <v>667</v>
      </c>
      <c r="N128" s="199" t="s">
        <v>667</v>
      </c>
      <c r="O128" s="199" t="s">
        <v>1420</v>
      </c>
      <c r="P128" s="199" t="s">
        <v>1421</v>
      </c>
    </row>
    <row r="129" spans="1:16" ht="12.5" x14ac:dyDescent="0.2">
      <c r="A129" s="198" t="s">
        <v>1952</v>
      </c>
      <c r="B129" s="199" t="s">
        <v>1953</v>
      </c>
      <c r="C129" s="200" t="s">
        <v>421</v>
      </c>
      <c r="D129" s="200" t="s">
        <v>472</v>
      </c>
      <c r="E129" s="199" t="s">
        <v>428</v>
      </c>
      <c r="F129" s="199" t="s">
        <v>473</v>
      </c>
      <c r="G129" s="321" t="s">
        <v>1954</v>
      </c>
      <c r="H129" s="321" t="s">
        <v>1955</v>
      </c>
      <c r="I129" s="199" t="s">
        <v>1956</v>
      </c>
      <c r="J129" s="199" t="s">
        <v>423</v>
      </c>
      <c r="K129" s="199" t="s">
        <v>1957</v>
      </c>
      <c r="L129" s="201">
        <v>421904260194</v>
      </c>
      <c r="M129" s="199" t="s">
        <v>1958</v>
      </c>
      <c r="N129" s="199"/>
      <c r="O129" s="199"/>
      <c r="P129" s="199"/>
    </row>
    <row r="130" spans="1:16" ht="12.5" x14ac:dyDescent="0.2">
      <c r="A130" s="198" t="s">
        <v>668</v>
      </c>
      <c r="B130" s="199" t="s">
        <v>669</v>
      </c>
      <c r="C130" s="200" t="s">
        <v>421</v>
      </c>
      <c r="D130" s="200" t="s">
        <v>472</v>
      </c>
      <c r="E130" s="199" t="s">
        <v>428</v>
      </c>
      <c r="F130" s="200" t="s">
        <v>523</v>
      </c>
      <c r="G130" s="312" t="s">
        <v>2702</v>
      </c>
      <c r="H130" s="199" t="s">
        <v>2703</v>
      </c>
      <c r="I130" s="199" t="s">
        <v>2704</v>
      </c>
      <c r="J130" s="199" t="s">
        <v>423</v>
      </c>
      <c r="K130" s="199" t="s">
        <v>2704</v>
      </c>
      <c r="L130" s="201">
        <v>421910161266</v>
      </c>
      <c r="M130" s="199" t="s">
        <v>670</v>
      </c>
      <c r="N130" s="200"/>
      <c r="O130" s="200"/>
      <c r="P130" s="200"/>
    </row>
    <row r="131" spans="1:16" x14ac:dyDescent="0.2">
      <c r="A131" s="198" t="s">
        <v>671</v>
      </c>
      <c r="B131" s="199" t="s">
        <v>672</v>
      </c>
      <c r="C131" s="200" t="s">
        <v>421</v>
      </c>
      <c r="D131" s="200" t="s">
        <v>673</v>
      </c>
      <c r="E131" s="200" t="s">
        <v>432</v>
      </c>
      <c r="F131" s="200" t="s">
        <v>431</v>
      </c>
      <c r="G131" s="199" t="s">
        <v>674</v>
      </c>
      <c r="H131" s="199" t="s">
        <v>675</v>
      </c>
      <c r="I131" s="200" t="s">
        <v>676</v>
      </c>
      <c r="J131" s="200" t="s">
        <v>425</v>
      </c>
      <c r="K131" s="200" t="s">
        <v>676</v>
      </c>
      <c r="L131" s="201">
        <v>421903712927</v>
      </c>
      <c r="M131" s="200" t="s">
        <v>677</v>
      </c>
      <c r="N131" s="199"/>
      <c r="O131" s="200"/>
      <c r="P131" s="199"/>
    </row>
    <row r="132" spans="1:16" x14ac:dyDescent="0.2">
      <c r="A132" s="198" t="s">
        <v>678</v>
      </c>
      <c r="B132" s="199" t="s">
        <v>679</v>
      </c>
      <c r="C132" s="200" t="s">
        <v>421</v>
      </c>
      <c r="D132" s="199" t="s">
        <v>1959</v>
      </c>
      <c r="E132" s="199" t="s">
        <v>1960</v>
      </c>
      <c r="F132" s="199" t="s">
        <v>1961</v>
      </c>
      <c r="G132" s="199" t="s">
        <v>680</v>
      </c>
      <c r="H132" s="199" t="s">
        <v>681</v>
      </c>
      <c r="I132" s="199" t="s">
        <v>1962</v>
      </c>
      <c r="J132" s="199" t="s">
        <v>425</v>
      </c>
      <c r="K132" s="199" t="s">
        <v>1962</v>
      </c>
      <c r="L132" s="201">
        <v>421915713543</v>
      </c>
      <c r="M132" s="199" t="s">
        <v>682</v>
      </c>
      <c r="N132" s="199"/>
      <c r="O132" s="200"/>
      <c r="P132" s="199"/>
    </row>
    <row r="133" spans="1:16" x14ac:dyDescent="0.2">
      <c r="A133" s="198" t="s">
        <v>683</v>
      </c>
      <c r="B133" s="199" t="s">
        <v>684</v>
      </c>
      <c r="C133" s="200" t="s">
        <v>421</v>
      </c>
      <c r="D133" s="199" t="s">
        <v>685</v>
      </c>
      <c r="E133" s="199" t="s">
        <v>428</v>
      </c>
      <c r="F133" s="199" t="s">
        <v>686</v>
      </c>
      <c r="G133" s="265" t="s">
        <v>687</v>
      </c>
      <c r="H133" s="265" t="s">
        <v>688</v>
      </c>
      <c r="I133" s="199" t="s">
        <v>689</v>
      </c>
      <c r="J133" s="199" t="s">
        <v>423</v>
      </c>
      <c r="K133" s="199" t="s">
        <v>690</v>
      </c>
      <c r="L133" s="201">
        <v>421918824449</v>
      </c>
      <c r="M133" s="199" t="s">
        <v>691</v>
      </c>
      <c r="N133" s="199"/>
      <c r="O133" s="200"/>
      <c r="P133" s="199"/>
    </row>
    <row r="134" spans="1:16" x14ac:dyDescent="0.2">
      <c r="A134" s="198" t="s">
        <v>1422</v>
      </c>
      <c r="B134" s="199" t="s">
        <v>1423</v>
      </c>
      <c r="C134" s="200" t="s">
        <v>421</v>
      </c>
      <c r="D134" s="200" t="s">
        <v>1424</v>
      </c>
      <c r="E134" s="200" t="s">
        <v>1425</v>
      </c>
      <c r="F134" s="200" t="s">
        <v>1426</v>
      </c>
      <c r="G134" s="265" t="s">
        <v>1427</v>
      </c>
      <c r="H134" s="199" t="s">
        <v>1428</v>
      </c>
      <c r="I134" s="200" t="s">
        <v>1429</v>
      </c>
      <c r="J134" s="200" t="s">
        <v>423</v>
      </c>
      <c r="K134" s="200" t="s">
        <v>1429</v>
      </c>
      <c r="L134" s="201">
        <v>421903996977</v>
      </c>
      <c r="M134" s="200" t="s">
        <v>1430</v>
      </c>
      <c r="N134" s="200"/>
      <c r="O134" s="200"/>
      <c r="P134" s="199"/>
    </row>
    <row r="135" spans="1:16" x14ac:dyDescent="0.2">
      <c r="A135" s="198" t="s">
        <v>692</v>
      </c>
      <c r="B135" s="199" t="s">
        <v>693</v>
      </c>
      <c r="C135" s="200" t="s">
        <v>421</v>
      </c>
      <c r="D135" s="199" t="s">
        <v>694</v>
      </c>
      <c r="E135" s="199" t="s">
        <v>428</v>
      </c>
      <c r="F135" s="199" t="s">
        <v>439</v>
      </c>
      <c r="G135" s="265" t="s">
        <v>695</v>
      </c>
      <c r="H135" s="265" t="s">
        <v>696</v>
      </c>
      <c r="I135" s="199" t="s">
        <v>697</v>
      </c>
      <c r="J135" s="199" t="s">
        <v>425</v>
      </c>
      <c r="K135" s="199" t="s">
        <v>698</v>
      </c>
      <c r="L135" s="201">
        <v>421907984638</v>
      </c>
      <c r="M135" s="199" t="s">
        <v>699</v>
      </c>
      <c r="N135" s="199"/>
      <c r="O135" s="199"/>
      <c r="P135" s="199"/>
    </row>
    <row r="136" spans="1:16" x14ac:dyDescent="0.2">
      <c r="A136" s="203" t="s">
        <v>692</v>
      </c>
      <c r="B136" s="285" t="s">
        <v>693</v>
      </c>
      <c r="C136" s="285" t="s">
        <v>421</v>
      </c>
      <c r="D136" s="285" t="s">
        <v>694</v>
      </c>
      <c r="E136" s="285" t="s">
        <v>428</v>
      </c>
      <c r="F136" s="285" t="s">
        <v>439</v>
      </c>
      <c r="G136" s="285" t="s">
        <v>695</v>
      </c>
      <c r="H136" s="285" t="s">
        <v>696</v>
      </c>
      <c r="I136" s="285" t="s">
        <v>697</v>
      </c>
      <c r="J136" s="285" t="s">
        <v>425</v>
      </c>
      <c r="K136" s="285" t="s">
        <v>698</v>
      </c>
      <c r="L136" s="286">
        <v>421907984638</v>
      </c>
      <c r="M136" s="285" t="s">
        <v>699</v>
      </c>
      <c r="N136" s="285"/>
      <c r="O136" s="285"/>
      <c r="P136" s="285"/>
    </row>
    <row r="137" spans="1:16" x14ac:dyDescent="0.2">
      <c r="A137" s="198" t="s">
        <v>700</v>
      </c>
      <c r="B137" s="199" t="s">
        <v>701</v>
      </c>
      <c r="C137" s="200" t="s">
        <v>421</v>
      </c>
      <c r="D137" s="200" t="s">
        <v>472</v>
      </c>
      <c r="E137" s="199" t="s">
        <v>428</v>
      </c>
      <c r="F137" s="200" t="s">
        <v>523</v>
      </c>
      <c r="G137" s="199" t="s">
        <v>702</v>
      </c>
      <c r="H137" s="199" t="s">
        <v>703</v>
      </c>
      <c r="I137" s="199" t="s">
        <v>704</v>
      </c>
      <c r="J137" s="199" t="s">
        <v>423</v>
      </c>
      <c r="K137" s="275" t="s">
        <v>704</v>
      </c>
      <c r="L137" s="316">
        <v>421911597705</v>
      </c>
      <c r="M137" s="199" t="s">
        <v>705</v>
      </c>
      <c r="N137" s="199"/>
      <c r="O137" s="199" t="s">
        <v>1431</v>
      </c>
      <c r="P137" s="199"/>
    </row>
    <row r="138" spans="1:16" x14ac:dyDescent="0.2">
      <c r="A138" s="178" t="s">
        <v>1963</v>
      </c>
      <c r="B138" s="277" t="s">
        <v>1964</v>
      </c>
      <c r="C138" s="200" t="s">
        <v>421</v>
      </c>
      <c r="D138" s="277" t="s">
        <v>1965</v>
      </c>
      <c r="E138" s="277" t="s">
        <v>1425</v>
      </c>
      <c r="F138" s="277" t="s">
        <v>1426</v>
      </c>
      <c r="G138" s="277" t="s">
        <v>1966</v>
      </c>
      <c r="H138" s="277" t="s">
        <v>1967</v>
      </c>
      <c r="I138" s="277" t="s">
        <v>1968</v>
      </c>
      <c r="J138" s="199" t="s">
        <v>425</v>
      </c>
      <c r="K138" s="277" t="s">
        <v>1969</v>
      </c>
      <c r="L138" s="322">
        <v>421905762340</v>
      </c>
      <c r="M138" s="277" t="s">
        <v>1970</v>
      </c>
      <c r="N138" s="277"/>
      <c r="O138" s="277"/>
      <c r="P138" s="277"/>
    </row>
    <row r="139" spans="1:16" x14ac:dyDescent="0.2">
      <c r="A139" s="203" t="s">
        <v>2706</v>
      </c>
      <c r="B139" s="285" t="s">
        <v>2707</v>
      </c>
      <c r="C139" s="285" t="s">
        <v>421</v>
      </c>
      <c r="D139" s="285" t="s">
        <v>2708</v>
      </c>
      <c r="E139" s="285" t="s">
        <v>434</v>
      </c>
      <c r="F139" s="285" t="s">
        <v>492</v>
      </c>
      <c r="G139" s="285" t="s">
        <v>2709</v>
      </c>
      <c r="H139" s="285" t="s">
        <v>494</v>
      </c>
      <c r="I139" s="285" t="s">
        <v>495</v>
      </c>
      <c r="J139" s="285" t="s">
        <v>423</v>
      </c>
      <c r="K139" s="285" t="s">
        <v>495</v>
      </c>
      <c r="L139" s="286">
        <v>421911361044</v>
      </c>
      <c r="M139" s="285" t="s">
        <v>2710</v>
      </c>
      <c r="N139" s="285"/>
      <c r="O139" s="285"/>
      <c r="P139" s="285"/>
    </row>
    <row r="140" spans="1:16" x14ac:dyDescent="0.2">
      <c r="A140" s="198" t="s">
        <v>706</v>
      </c>
      <c r="B140" s="199" t="s">
        <v>707</v>
      </c>
      <c r="C140" s="200" t="s">
        <v>421</v>
      </c>
      <c r="D140" s="199" t="s">
        <v>708</v>
      </c>
      <c r="E140" s="199" t="s">
        <v>428</v>
      </c>
      <c r="F140" s="199" t="s">
        <v>435</v>
      </c>
      <c r="G140" s="199" t="s">
        <v>709</v>
      </c>
      <c r="H140" s="199" t="s">
        <v>710</v>
      </c>
      <c r="I140" s="199" t="s">
        <v>711</v>
      </c>
      <c r="J140" s="199" t="s">
        <v>423</v>
      </c>
      <c r="K140" s="199" t="s">
        <v>712</v>
      </c>
      <c r="L140" s="201">
        <v>421905504040</v>
      </c>
      <c r="M140" s="199" t="s">
        <v>713</v>
      </c>
      <c r="N140" s="278"/>
      <c r="O140" s="199"/>
      <c r="P140" s="199"/>
    </row>
    <row r="141" spans="1:16" x14ac:dyDescent="0.2">
      <c r="A141" s="198" t="s">
        <v>714</v>
      </c>
      <c r="B141" s="199" t="s">
        <v>715</v>
      </c>
      <c r="C141" s="200" t="s">
        <v>421</v>
      </c>
      <c r="D141" s="200" t="s">
        <v>472</v>
      </c>
      <c r="E141" s="199" t="s">
        <v>428</v>
      </c>
      <c r="F141" s="200" t="s">
        <v>523</v>
      </c>
      <c r="G141" s="265" t="s">
        <v>716</v>
      </c>
      <c r="H141" s="199" t="s">
        <v>717</v>
      </c>
      <c r="I141" s="199" t="s">
        <v>718</v>
      </c>
      <c r="J141" s="199" t="s">
        <v>423</v>
      </c>
      <c r="K141" s="199" t="s">
        <v>718</v>
      </c>
      <c r="L141" s="201">
        <v>421903202270</v>
      </c>
      <c r="M141" s="199" t="s">
        <v>719</v>
      </c>
      <c r="N141" s="199"/>
      <c r="O141" s="199"/>
      <c r="P141" s="199"/>
    </row>
    <row r="142" spans="1:16" x14ac:dyDescent="0.2">
      <c r="A142" s="198" t="s">
        <v>720</v>
      </c>
      <c r="B142" s="199" t="s">
        <v>721</v>
      </c>
      <c r="C142" s="200" t="s">
        <v>421</v>
      </c>
      <c r="D142" s="199" t="s">
        <v>722</v>
      </c>
      <c r="E142" s="199" t="s">
        <v>429</v>
      </c>
      <c r="F142" s="199" t="s">
        <v>723</v>
      </c>
      <c r="G142" s="199" t="s">
        <v>724</v>
      </c>
      <c r="H142" s="199" t="s">
        <v>725</v>
      </c>
      <c r="I142" s="199" t="s">
        <v>726</v>
      </c>
      <c r="J142" s="199" t="s">
        <v>425</v>
      </c>
      <c r="K142" s="199" t="s">
        <v>727</v>
      </c>
      <c r="L142" s="201">
        <v>421911928826</v>
      </c>
      <c r="M142" s="199" t="s">
        <v>728</v>
      </c>
      <c r="N142" s="199"/>
      <c r="O142" s="199"/>
      <c r="P142" s="199"/>
    </row>
    <row r="143" spans="1:16" x14ac:dyDescent="0.2">
      <c r="A143" s="198" t="s">
        <v>729</v>
      </c>
      <c r="B143" s="199" t="s">
        <v>730</v>
      </c>
      <c r="C143" s="200" t="s">
        <v>421</v>
      </c>
      <c r="D143" s="200" t="s">
        <v>472</v>
      </c>
      <c r="E143" s="199" t="s">
        <v>428</v>
      </c>
      <c r="F143" s="199" t="s">
        <v>523</v>
      </c>
      <c r="G143" s="199" t="s">
        <v>731</v>
      </c>
      <c r="H143" s="199" t="s">
        <v>732</v>
      </c>
      <c r="I143" s="199" t="s">
        <v>733</v>
      </c>
      <c r="J143" s="199" t="s">
        <v>425</v>
      </c>
      <c r="K143" s="199" t="s">
        <v>734</v>
      </c>
      <c r="L143" s="201" t="s">
        <v>735</v>
      </c>
      <c r="M143" s="199" t="s">
        <v>736</v>
      </c>
      <c r="N143" s="199" t="s">
        <v>1971</v>
      </c>
      <c r="O143" s="199"/>
      <c r="P143" s="199"/>
    </row>
    <row r="144" spans="1:16" x14ac:dyDescent="0.2">
      <c r="A144" s="178" t="s">
        <v>1432</v>
      </c>
      <c r="B144" s="277" t="s">
        <v>1433</v>
      </c>
      <c r="C144" s="200" t="s">
        <v>421</v>
      </c>
      <c r="D144" s="277" t="s">
        <v>1434</v>
      </c>
      <c r="E144" s="277" t="s">
        <v>428</v>
      </c>
      <c r="F144" s="277" t="s">
        <v>424</v>
      </c>
      <c r="G144" s="277" t="s">
        <v>1435</v>
      </c>
      <c r="H144" s="277" t="s">
        <v>1436</v>
      </c>
      <c r="I144" s="277" t="s">
        <v>1437</v>
      </c>
      <c r="J144" s="277" t="s">
        <v>423</v>
      </c>
      <c r="K144" s="277" t="s">
        <v>1438</v>
      </c>
      <c r="L144" s="322" t="s">
        <v>1439</v>
      </c>
      <c r="M144" s="277" t="s">
        <v>1440</v>
      </c>
      <c r="N144" s="277"/>
      <c r="O144" s="277"/>
      <c r="P144" s="277"/>
    </row>
    <row r="145" spans="1:16" x14ac:dyDescent="0.2">
      <c r="A145" s="203" t="s">
        <v>2711</v>
      </c>
      <c r="B145" s="285" t="s">
        <v>2712</v>
      </c>
      <c r="C145" s="285" t="s">
        <v>421</v>
      </c>
      <c r="D145" s="285" t="s">
        <v>951</v>
      </c>
      <c r="E145" s="285" t="s">
        <v>429</v>
      </c>
      <c r="F145" s="285" t="s">
        <v>2713</v>
      </c>
      <c r="G145" s="285" t="s">
        <v>2714</v>
      </c>
      <c r="H145" s="285" t="s">
        <v>2715</v>
      </c>
      <c r="I145" s="285" t="s">
        <v>2716</v>
      </c>
      <c r="J145" s="285" t="s">
        <v>2717</v>
      </c>
      <c r="K145" s="285" t="s">
        <v>2716</v>
      </c>
      <c r="L145" s="286">
        <v>421415073611</v>
      </c>
      <c r="M145" s="285" t="s">
        <v>2718</v>
      </c>
      <c r="N145" s="285"/>
      <c r="O145" s="285"/>
      <c r="P145" s="285"/>
    </row>
    <row r="146" spans="1:16" x14ac:dyDescent="0.2">
      <c r="A146" s="198" t="s">
        <v>737</v>
      </c>
      <c r="B146" s="199" t="s">
        <v>738</v>
      </c>
      <c r="C146" s="200" t="s">
        <v>421</v>
      </c>
      <c r="D146" s="199" t="s">
        <v>1369</v>
      </c>
      <c r="E146" s="199" t="s">
        <v>428</v>
      </c>
      <c r="F146" s="199" t="s">
        <v>891</v>
      </c>
      <c r="G146" s="199" t="s">
        <v>739</v>
      </c>
      <c r="H146" s="265" t="s">
        <v>740</v>
      </c>
      <c r="I146" s="199" t="s">
        <v>741</v>
      </c>
      <c r="J146" s="199" t="s">
        <v>423</v>
      </c>
      <c r="K146" s="199" t="s">
        <v>742</v>
      </c>
      <c r="L146" s="201">
        <v>421903601379</v>
      </c>
      <c r="M146" s="199" t="s">
        <v>743</v>
      </c>
      <c r="N146" s="199"/>
      <c r="O146" s="199"/>
      <c r="P146" s="199"/>
    </row>
    <row r="147" spans="1:16" x14ac:dyDescent="0.2">
      <c r="A147" s="198" t="s">
        <v>744</v>
      </c>
      <c r="B147" s="199" t="s">
        <v>745</v>
      </c>
      <c r="C147" s="200" t="s">
        <v>421</v>
      </c>
      <c r="D147" s="199" t="s">
        <v>746</v>
      </c>
      <c r="E147" s="199" t="s">
        <v>428</v>
      </c>
      <c r="F147" s="199" t="s">
        <v>747</v>
      </c>
      <c r="G147" s="199" t="s">
        <v>748</v>
      </c>
      <c r="H147" s="199" t="s">
        <v>749</v>
      </c>
      <c r="I147" s="199" t="s">
        <v>750</v>
      </c>
      <c r="J147" s="199" t="s">
        <v>423</v>
      </c>
      <c r="K147" s="199" t="s">
        <v>751</v>
      </c>
      <c r="L147" s="201">
        <v>421903370792</v>
      </c>
      <c r="M147" s="199" t="s">
        <v>752</v>
      </c>
      <c r="N147" s="199"/>
      <c r="O147" s="199"/>
      <c r="P147" s="310" t="s">
        <v>1441</v>
      </c>
    </row>
    <row r="148" spans="1:16" x14ac:dyDescent="0.2">
      <c r="A148" s="198" t="s">
        <v>753</v>
      </c>
      <c r="B148" s="199" t="s">
        <v>754</v>
      </c>
      <c r="C148" s="200" t="s">
        <v>421</v>
      </c>
      <c r="D148" s="199" t="s">
        <v>755</v>
      </c>
      <c r="E148" s="199" t="s">
        <v>428</v>
      </c>
      <c r="F148" s="199" t="s">
        <v>756</v>
      </c>
      <c r="G148" s="199" t="s">
        <v>757</v>
      </c>
      <c r="H148" s="199" t="s">
        <v>758</v>
      </c>
      <c r="I148" s="199" t="s">
        <v>759</v>
      </c>
      <c r="J148" s="199" t="s">
        <v>425</v>
      </c>
      <c r="K148" s="199" t="s">
        <v>760</v>
      </c>
      <c r="L148" s="201">
        <v>421905795511</v>
      </c>
      <c r="M148" s="199" t="s">
        <v>761</v>
      </c>
      <c r="N148" s="199"/>
      <c r="O148" s="199"/>
      <c r="P148" s="199"/>
    </row>
    <row r="149" spans="1:16" x14ac:dyDescent="0.2">
      <c r="A149" s="198" t="s">
        <v>762</v>
      </c>
      <c r="B149" s="199" t="s">
        <v>763</v>
      </c>
      <c r="C149" s="200" t="s">
        <v>421</v>
      </c>
      <c r="D149" s="199" t="s">
        <v>764</v>
      </c>
      <c r="E149" s="199" t="s">
        <v>765</v>
      </c>
      <c r="F149" s="199" t="s">
        <v>766</v>
      </c>
      <c r="G149" s="199" t="s">
        <v>767</v>
      </c>
      <c r="H149" s="199" t="s">
        <v>768</v>
      </c>
      <c r="I149" s="199" t="s">
        <v>769</v>
      </c>
      <c r="J149" s="199" t="s">
        <v>425</v>
      </c>
      <c r="K149" s="199" t="s">
        <v>770</v>
      </c>
      <c r="L149" s="201">
        <v>421903363993</v>
      </c>
      <c r="M149" s="199" t="s">
        <v>771</v>
      </c>
      <c r="N149" s="199"/>
      <c r="O149" s="199"/>
      <c r="P149" s="199"/>
    </row>
    <row r="150" spans="1:16" x14ac:dyDescent="0.2">
      <c r="A150" s="198" t="s">
        <v>772</v>
      </c>
      <c r="B150" s="199" t="s">
        <v>773</v>
      </c>
      <c r="C150" s="200" t="s">
        <v>421</v>
      </c>
      <c r="D150" s="199" t="s">
        <v>774</v>
      </c>
      <c r="E150" s="199" t="s">
        <v>428</v>
      </c>
      <c r="F150" s="199" t="s">
        <v>523</v>
      </c>
      <c r="G150" s="199" t="s">
        <v>775</v>
      </c>
      <c r="H150" s="199" t="s">
        <v>776</v>
      </c>
      <c r="I150" s="199" t="s">
        <v>777</v>
      </c>
      <c r="J150" s="199" t="s">
        <v>425</v>
      </c>
      <c r="K150" s="199" t="s">
        <v>778</v>
      </c>
      <c r="L150" s="201">
        <v>421903740961</v>
      </c>
      <c r="M150" s="199" t="s">
        <v>779</v>
      </c>
      <c r="N150" s="199"/>
      <c r="O150" s="199"/>
      <c r="P150" s="199"/>
    </row>
    <row r="151" spans="1:16" x14ac:dyDescent="0.2">
      <c r="A151" s="198" t="s">
        <v>780</v>
      </c>
      <c r="B151" s="199" t="s">
        <v>781</v>
      </c>
      <c r="C151" s="200" t="s">
        <v>421</v>
      </c>
      <c r="D151" s="199" t="s">
        <v>782</v>
      </c>
      <c r="E151" s="199" t="s">
        <v>428</v>
      </c>
      <c r="F151" s="199" t="s">
        <v>430</v>
      </c>
      <c r="G151" s="199" t="s">
        <v>783</v>
      </c>
      <c r="H151" s="265" t="s">
        <v>784</v>
      </c>
      <c r="I151" s="199" t="s">
        <v>785</v>
      </c>
      <c r="J151" s="199" t="s">
        <v>425</v>
      </c>
      <c r="K151" s="199" t="s">
        <v>786</v>
      </c>
      <c r="L151" s="201">
        <v>421903714918</v>
      </c>
      <c r="M151" s="199" t="s">
        <v>787</v>
      </c>
      <c r="N151" s="199"/>
      <c r="O151" s="199"/>
      <c r="P151" s="199"/>
    </row>
    <row r="152" spans="1:16" x14ac:dyDescent="0.2">
      <c r="A152" s="198" t="s">
        <v>788</v>
      </c>
      <c r="B152" s="199" t="s">
        <v>789</v>
      </c>
      <c r="C152" s="200" t="s">
        <v>421</v>
      </c>
      <c r="D152" s="199" t="s">
        <v>2719</v>
      </c>
      <c r="E152" s="199" t="s">
        <v>428</v>
      </c>
      <c r="F152" s="199" t="s">
        <v>790</v>
      </c>
      <c r="G152" s="265" t="s">
        <v>791</v>
      </c>
      <c r="H152" s="199" t="s">
        <v>792</v>
      </c>
      <c r="I152" s="199" t="s">
        <v>793</v>
      </c>
      <c r="J152" s="199" t="s">
        <v>423</v>
      </c>
      <c r="K152" s="199" t="s">
        <v>794</v>
      </c>
      <c r="L152" s="201">
        <v>421918882990</v>
      </c>
      <c r="M152" s="199" t="s">
        <v>795</v>
      </c>
      <c r="N152" s="199"/>
      <c r="O152" s="199"/>
      <c r="P152" s="199"/>
    </row>
    <row r="153" spans="1:16" x14ac:dyDescent="0.2">
      <c r="A153" s="198" t="s">
        <v>796</v>
      </c>
      <c r="B153" s="199" t="s">
        <v>797</v>
      </c>
      <c r="C153" s="200" t="s">
        <v>421</v>
      </c>
      <c r="D153" s="200" t="s">
        <v>472</v>
      </c>
      <c r="E153" s="199" t="s">
        <v>428</v>
      </c>
      <c r="F153" s="200" t="s">
        <v>523</v>
      </c>
      <c r="G153" s="199" t="s">
        <v>798</v>
      </c>
      <c r="H153" s="199" t="s">
        <v>799</v>
      </c>
      <c r="I153" s="199" t="s">
        <v>800</v>
      </c>
      <c r="J153" s="199" t="s">
        <v>801</v>
      </c>
      <c r="K153" s="199" t="s">
        <v>800</v>
      </c>
      <c r="L153" s="201">
        <v>421917476268</v>
      </c>
      <c r="M153" s="199" t="s">
        <v>802</v>
      </c>
      <c r="N153" s="199"/>
      <c r="O153" s="199"/>
      <c r="P153" s="199"/>
    </row>
    <row r="154" spans="1:16" x14ac:dyDescent="0.2">
      <c r="A154" s="198" t="s">
        <v>803</v>
      </c>
      <c r="B154" s="199" t="s">
        <v>804</v>
      </c>
      <c r="C154" s="200" t="s">
        <v>421</v>
      </c>
      <c r="D154" s="199" t="s">
        <v>805</v>
      </c>
      <c r="E154" s="199" t="s">
        <v>806</v>
      </c>
      <c r="F154" s="199" t="s">
        <v>807</v>
      </c>
      <c r="G154" s="199" t="s">
        <v>808</v>
      </c>
      <c r="H154" s="265" t="s">
        <v>809</v>
      </c>
      <c r="I154" s="199" t="s">
        <v>810</v>
      </c>
      <c r="J154" s="199" t="s">
        <v>801</v>
      </c>
      <c r="K154" s="199" t="s">
        <v>810</v>
      </c>
      <c r="L154" s="201">
        <v>421905193404</v>
      </c>
      <c r="M154" s="199" t="s">
        <v>811</v>
      </c>
      <c r="N154" s="199"/>
      <c r="O154" s="199"/>
      <c r="P154" s="199"/>
    </row>
    <row r="155" spans="1:16" x14ac:dyDescent="0.2">
      <c r="A155" s="198" t="s">
        <v>812</v>
      </c>
      <c r="B155" s="199" t="s">
        <v>813</v>
      </c>
      <c r="C155" s="200" t="s">
        <v>421</v>
      </c>
      <c r="D155" s="199" t="s">
        <v>814</v>
      </c>
      <c r="E155" s="199" t="s">
        <v>422</v>
      </c>
      <c r="F155" s="199" t="s">
        <v>815</v>
      </c>
      <c r="G155" s="199" t="s">
        <v>816</v>
      </c>
      <c r="H155" s="199" t="s">
        <v>817</v>
      </c>
      <c r="I155" s="199" t="s">
        <v>818</v>
      </c>
      <c r="J155" s="199" t="s">
        <v>425</v>
      </c>
      <c r="K155" s="199" t="s">
        <v>819</v>
      </c>
      <c r="L155" s="201">
        <v>421902902970</v>
      </c>
      <c r="M155" s="199" t="s">
        <v>820</v>
      </c>
      <c r="N155" s="199"/>
      <c r="O155" s="199"/>
      <c r="P155" s="199"/>
    </row>
    <row r="156" spans="1:16" x14ac:dyDescent="0.2">
      <c r="A156" s="198" t="s">
        <v>821</v>
      </c>
      <c r="B156" s="199" t="s">
        <v>822</v>
      </c>
      <c r="C156" s="200" t="s">
        <v>421</v>
      </c>
      <c r="D156" s="199" t="s">
        <v>823</v>
      </c>
      <c r="E156" s="199" t="s">
        <v>428</v>
      </c>
      <c r="F156" s="199" t="s">
        <v>824</v>
      </c>
      <c r="G156" s="199" t="s">
        <v>825</v>
      </c>
      <c r="H156" s="199" t="s">
        <v>826</v>
      </c>
      <c r="I156" s="199" t="s">
        <v>827</v>
      </c>
      <c r="J156" s="199" t="s">
        <v>423</v>
      </c>
      <c r="K156" s="275" t="s">
        <v>828</v>
      </c>
      <c r="L156" s="316">
        <v>421903262626</v>
      </c>
      <c r="M156" s="199" t="s">
        <v>829</v>
      </c>
      <c r="N156" s="199"/>
      <c r="O156" s="199"/>
      <c r="P156" s="199"/>
    </row>
    <row r="157" spans="1:16" x14ac:dyDescent="0.2">
      <c r="A157" s="198" t="s">
        <v>830</v>
      </c>
      <c r="B157" s="199" t="s">
        <v>831</v>
      </c>
      <c r="C157" s="200" t="s">
        <v>421</v>
      </c>
      <c r="D157" s="199" t="s">
        <v>832</v>
      </c>
      <c r="E157" s="199" t="s">
        <v>428</v>
      </c>
      <c r="F157" s="199" t="s">
        <v>430</v>
      </c>
      <c r="G157" s="199" t="s">
        <v>833</v>
      </c>
      <c r="H157" s="199" t="s">
        <v>834</v>
      </c>
      <c r="I157" s="199" t="s">
        <v>835</v>
      </c>
      <c r="J157" s="199" t="s">
        <v>836</v>
      </c>
      <c r="K157" s="199" t="s">
        <v>837</v>
      </c>
      <c r="L157" s="201">
        <v>421902228191</v>
      </c>
      <c r="M157" s="199" t="s">
        <v>838</v>
      </c>
      <c r="N157" s="199"/>
      <c r="O157" s="199"/>
      <c r="P157" s="199"/>
    </row>
    <row r="158" spans="1:16" x14ac:dyDescent="0.2">
      <c r="A158" s="198" t="s">
        <v>839</v>
      </c>
      <c r="B158" s="199" t="s">
        <v>840</v>
      </c>
      <c r="C158" s="200" t="s">
        <v>421</v>
      </c>
      <c r="D158" s="200" t="s">
        <v>472</v>
      </c>
      <c r="E158" s="199" t="s">
        <v>428</v>
      </c>
      <c r="F158" s="200" t="s">
        <v>523</v>
      </c>
      <c r="G158" s="199" t="s">
        <v>841</v>
      </c>
      <c r="H158" s="265" t="s">
        <v>842</v>
      </c>
      <c r="I158" s="199" t="s">
        <v>843</v>
      </c>
      <c r="J158" s="199" t="s">
        <v>425</v>
      </c>
      <c r="K158" s="199" t="s">
        <v>844</v>
      </c>
      <c r="L158" s="201">
        <v>421905305338</v>
      </c>
      <c r="M158" s="199" t="s">
        <v>845</v>
      </c>
      <c r="N158" s="199"/>
      <c r="O158" s="199"/>
      <c r="P158" s="199"/>
    </row>
    <row r="159" spans="1:16" x14ac:dyDescent="0.2">
      <c r="A159" s="198" t="s">
        <v>846</v>
      </c>
      <c r="B159" s="199" t="s">
        <v>847</v>
      </c>
      <c r="C159" s="200" t="s">
        <v>421</v>
      </c>
      <c r="D159" s="200" t="s">
        <v>472</v>
      </c>
      <c r="E159" s="200" t="s">
        <v>428</v>
      </c>
      <c r="F159" s="200" t="s">
        <v>523</v>
      </c>
      <c r="G159" s="265" t="s">
        <v>848</v>
      </c>
      <c r="H159" s="265" t="s">
        <v>849</v>
      </c>
      <c r="I159" s="200" t="s">
        <v>850</v>
      </c>
      <c r="J159" s="200" t="s">
        <v>425</v>
      </c>
      <c r="K159" s="200" t="s">
        <v>850</v>
      </c>
      <c r="L159" s="316">
        <v>421908979442</v>
      </c>
      <c r="M159" s="200" t="s">
        <v>851</v>
      </c>
      <c r="N159" s="200"/>
      <c r="O159" s="200"/>
      <c r="P159" s="200"/>
    </row>
    <row r="160" spans="1:16" x14ac:dyDescent="0.2">
      <c r="A160" s="198" t="s">
        <v>852</v>
      </c>
      <c r="B160" s="199" t="s">
        <v>853</v>
      </c>
      <c r="C160" s="200" t="s">
        <v>421</v>
      </c>
      <c r="D160" s="200" t="s">
        <v>472</v>
      </c>
      <c r="E160" s="199" t="s">
        <v>428</v>
      </c>
      <c r="F160" s="199" t="s">
        <v>523</v>
      </c>
      <c r="G160" s="199" t="s">
        <v>854</v>
      </c>
      <c r="H160" s="199" t="s">
        <v>855</v>
      </c>
      <c r="I160" s="199" t="s">
        <v>856</v>
      </c>
      <c r="J160" s="199" t="s">
        <v>425</v>
      </c>
      <c r="K160" s="199" t="s">
        <v>857</v>
      </c>
      <c r="L160" s="201">
        <v>421903708275</v>
      </c>
      <c r="M160" s="199" t="s">
        <v>858</v>
      </c>
      <c r="N160" s="199"/>
      <c r="O160" s="199"/>
      <c r="P160" s="199" t="s">
        <v>1442</v>
      </c>
    </row>
    <row r="161" spans="1:16" x14ac:dyDescent="0.2">
      <c r="A161" s="198" t="s">
        <v>1972</v>
      </c>
      <c r="B161" s="199" t="s">
        <v>1973</v>
      </c>
      <c r="C161" s="200" t="s">
        <v>421</v>
      </c>
      <c r="D161" s="200" t="s">
        <v>1974</v>
      </c>
      <c r="E161" s="200" t="s">
        <v>429</v>
      </c>
      <c r="F161" s="200" t="s">
        <v>723</v>
      </c>
      <c r="G161" s="265" t="s">
        <v>1975</v>
      </c>
      <c r="H161" s="265" t="s">
        <v>1976</v>
      </c>
      <c r="I161" s="200" t="s">
        <v>1977</v>
      </c>
      <c r="J161" s="200" t="s">
        <v>423</v>
      </c>
      <c r="K161" s="200" t="s">
        <v>1977</v>
      </c>
      <c r="L161" s="316">
        <v>421915802888</v>
      </c>
      <c r="M161" s="200" t="s">
        <v>1978</v>
      </c>
      <c r="N161" s="200"/>
      <c r="O161" s="200"/>
      <c r="P161" s="200"/>
    </row>
    <row r="162" spans="1:16" x14ac:dyDescent="0.2">
      <c r="A162" s="198" t="s">
        <v>1979</v>
      </c>
      <c r="B162" s="199" t="s">
        <v>1980</v>
      </c>
      <c r="C162" s="200" t="s">
        <v>421</v>
      </c>
      <c r="D162" s="200" t="s">
        <v>1981</v>
      </c>
      <c r="E162" s="199" t="s">
        <v>428</v>
      </c>
      <c r="F162" s="199" t="s">
        <v>1982</v>
      </c>
      <c r="G162" s="199" t="s">
        <v>1983</v>
      </c>
      <c r="H162" s="199" t="s">
        <v>1984</v>
      </c>
      <c r="I162" s="199" t="s">
        <v>1985</v>
      </c>
      <c r="J162" s="199" t="s">
        <v>425</v>
      </c>
      <c r="K162" s="199" t="s">
        <v>1985</v>
      </c>
      <c r="L162" s="201">
        <v>421905343077</v>
      </c>
      <c r="M162" s="199" t="s">
        <v>1986</v>
      </c>
      <c r="N162" s="199"/>
      <c r="O162" s="199"/>
      <c r="P162" s="199"/>
    </row>
    <row r="163" spans="1:16" x14ac:dyDescent="0.2">
      <c r="A163" s="198" t="s">
        <v>859</v>
      </c>
      <c r="B163" s="199" t="s">
        <v>860</v>
      </c>
      <c r="C163" s="200" t="s">
        <v>421</v>
      </c>
      <c r="D163" s="200" t="s">
        <v>472</v>
      </c>
      <c r="E163" s="200" t="s">
        <v>428</v>
      </c>
      <c r="F163" s="200" t="s">
        <v>523</v>
      </c>
      <c r="G163" s="199" t="s">
        <v>861</v>
      </c>
      <c r="H163" s="199" t="s">
        <v>862</v>
      </c>
      <c r="I163" s="200" t="s">
        <v>863</v>
      </c>
      <c r="J163" s="199" t="s">
        <v>425</v>
      </c>
      <c r="K163" s="200" t="s">
        <v>864</v>
      </c>
      <c r="L163" s="201">
        <v>421918529304</v>
      </c>
      <c r="M163" s="200" t="s">
        <v>865</v>
      </c>
      <c r="N163" s="199"/>
      <c r="O163" s="200"/>
      <c r="P163" s="199"/>
    </row>
    <row r="164" spans="1:16" x14ac:dyDescent="0.2">
      <c r="A164" s="203" t="s">
        <v>866</v>
      </c>
      <c r="B164" s="285" t="s">
        <v>867</v>
      </c>
      <c r="C164" s="285" t="s">
        <v>421</v>
      </c>
      <c r="D164" s="285" t="s">
        <v>472</v>
      </c>
      <c r="E164" s="285" t="s">
        <v>428</v>
      </c>
      <c r="F164" s="285" t="s">
        <v>523</v>
      </c>
      <c r="G164" s="285" t="s">
        <v>868</v>
      </c>
      <c r="H164" s="285" t="s">
        <v>869</v>
      </c>
      <c r="I164" s="285" t="s">
        <v>1987</v>
      </c>
      <c r="J164" s="285" t="s">
        <v>870</v>
      </c>
      <c r="K164" s="285" t="s">
        <v>2720</v>
      </c>
      <c r="L164" s="286" t="s">
        <v>2721</v>
      </c>
      <c r="M164" s="285" t="s">
        <v>871</v>
      </c>
      <c r="N164" s="285"/>
      <c r="O164" s="285"/>
      <c r="P164" s="285"/>
    </row>
    <row r="165" spans="1:16" x14ac:dyDescent="0.2">
      <c r="A165" s="198" t="s">
        <v>872</v>
      </c>
      <c r="B165" s="199" t="s">
        <v>873</v>
      </c>
      <c r="C165" s="200" t="s">
        <v>421</v>
      </c>
      <c r="D165" s="200" t="s">
        <v>472</v>
      </c>
      <c r="E165" s="199" t="s">
        <v>428</v>
      </c>
      <c r="F165" s="200" t="s">
        <v>473</v>
      </c>
      <c r="G165" s="265" t="s">
        <v>874</v>
      </c>
      <c r="H165" s="265" t="s">
        <v>875</v>
      </c>
      <c r="I165" s="199" t="s">
        <v>876</v>
      </c>
      <c r="J165" s="199" t="s">
        <v>425</v>
      </c>
      <c r="K165" s="199" t="s">
        <v>877</v>
      </c>
      <c r="L165" s="201">
        <v>421903692095</v>
      </c>
      <c r="M165" s="199" t="s">
        <v>878</v>
      </c>
      <c r="N165" s="199"/>
      <c r="O165" s="199"/>
      <c r="P165" s="199"/>
    </row>
    <row r="166" spans="1:16" x14ac:dyDescent="0.2">
      <c r="A166" s="198" t="s">
        <v>879</v>
      </c>
      <c r="B166" s="199" t="s">
        <v>880</v>
      </c>
      <c r="C166" s="200" t="s">
        <v>421</v>
      </c>
      <c r="D166" s="200" t="s">
        <v>472</v>
      </c>
      <c r="E166" s="200" t="s">
        <v>428</v>
      </c>
      <c r="F166" s="200" t="s">
        <v>523</v>
      </c>
      <c r="G166" s="199" t="s">
        <v>881</v>
      </c>
      <c r="H166" s="265" t="s">
        <v>1988</v>
      </c>
      <c r="I166" s="200" t="s">
        <v>882</v>
      </c>
      <c r="J166" s="200" t="s">
        <v>425</v>
      </c>
      <c r="K166" s="200" t="s">
        <v>1443</v>
      </c>
      <c r="L166" s="201">
        <v>421915499077</v>
      </c>
      <c r="M166" s="200" t="s">
        <v>883</v>
      </c>
      <c r="N166" s="200"/>
      <c r="O166" s="200"/>
      <c r="P166" s="200"/>
    </row>
    <row r="167" spans="1:16" x14ac:dyDescent="0.2">
      <c r="A167" s="198" t="s">
        <v>884</v>
      </c>
      <c r="B167" s="199" t="s">
        <v>885</v>
      </c>
      <c r="C167" s="200" t="s">
        <v>421</v>
      </c>
      <c r="D167" s="200" t="s">
        <v>1989</v>
      </c>
      <c r="E167" s="200" t="s">
        <v>428</v>
      </c>
      <c r="F167" s="200" t="s">
        <v>523</v>
      </c>
      <c r="G167" s="265" t="s">
        <v>886</v>
      </c>
      <c r="H167" s="265" t="s">
        <v>887</v>
      </c>
      <c r="I167" s="200" t="s">
        <v>888</v>
      </c>
      <c r="J167" s="200" t="s">
        <v>643</v>
      </c>
      <c r="K167" s="200" t="s">
        <v>889</v>
      </c>
      <c r="L167" s="201">
        <v>421905234323</v>
      </c>
      <c r="M167" s="200" t="s">
        <v>890</v>
      </c>
      <c r="N167" s="199"/>
      <c r="O167" s="200"/>
      <c r="P167" s="199"/>
    </row>
    <row r="168" spans="1:16" x14ac:dyDescent="0.2">
      <c r="A168" s="198" t="s">
        <v>1990</v>
      </c>
      <c r="B168" s="199" t="s">
        <v>1991</v>
      </c>
      <c r="C168" s="200" t="s">
        <v>421</v>
      </c>
      <c r="D168" s="199" t="s">
        <v>1992</v>
      </c>
      <c r="E168" s="199" t="s">
        <v>428</v>
      </c>
      <c r="F168" s="199" t="s">
        <v>891</v>
      </c>
      <c r="G168" s="265" t="s">
        <v>1993</v>
      </c>
      <c r="H168" s="265" t="s">
        <v>1994</v>
      </c>
      <c r="I168" s="199" t="s">
        <v>1995</v>
      </c>
      <c r="J168" s="199" t="s">
        <v>425</v>
      </c>
      <c r="K168" s="199" t="s">
        <v>1995</v>
      </c>
      <c r="L168" s="201">
        <v>421915902632</v>
      </c>
      <c r="M168" s="199" t="s">
        <v>1996</v>
      </c>
      <c r="N168" s="199"/>
      <c r="O168" s="199"/>
      <c r="P168" s="199"/>
    </row>
    <row r="169" spans="1:16" x14ac:dyDescent="0.2">
      <c r="A169" s="198" t="s">
        <v>892</v>
      </c>
      <c r="B169" s="199" t="s">
        <v>893</v>
      </c>
      <c r="C169" s="200" t="s">
        <v>421</v>
      </c>
      <c r="D169" s="200" t="s">
        <v>472</v>
      </c>
      <c r="E169" s="200" t="s">
        <v>428</v>
      </c>
      <c r="F169" s="200" t="s">
        <v>523</v>
      </c>
      <c r="G169" s="199" t="s">
        <v>894</v>
      </c>
      <c r="H169" s="199" t="s">
        <v>895</v>
      </c>
      <c r="I169" s="200" t="s">
        <v>896</v>
      </c>
      <c r="J169" s="200" t="s">
        <v>423</v>
      </c>
      <c r="K169" s="200" t="s">
        <v>897</v>
      </c>
      <c r="L169" s="201">
        <v>421905650170</v>
      </c>
      <c r="M169" s="200" t="s">
        <v>898</v>
      </c>
      <c r="N169" s="200"/>
      <c r="O169" s="200"/>
      <c r="P169" s="200"/>
    </row>
    <row r="170" spans="1:16" x14ac:dyDescent="0.2">
      <c r="A170" s="198" t="s">
        <v>899</v>
      </c>
      <c r="B170" s="199" t="s">
        <v>900</v>
      </c>
      <c r="C170" s="200" t="s">
        <v>421</v>
      </c>
      <c r="D170" s="200" t="s">
        <v>472</v>
      </c>
      <c r="E170" s="200" t="s">
        <v>428</v>
      </c>
      <c r="F170" s="200" t="s">
        <v>523</v>
      </c>
      <c r="G170" s="199" t="s">
        <v>901</v>
      </c>
      <c r="H170" s="199" t="s">
        <v>902</v>
      </c>
      <c r="I170" s="200" t="s">
        <v>903</v>
      </c>
      <c r="J170" s="200" t="s">
        <v>423</v>
      </c>
      <c r="K170" s="200" t="s">
        <v>904</v>
      </c>
      <c r="L170" s="201">
        <v>421903636503</v>
      </c>
      <c r="M170" s="200" t="s">
        <v>905</v>
      </c>
      <c r="N170" s="199"/>
      <c r="O170" s="200"/>
      <c r="P170" s="199"/>
    </row>
    <row r="171" spans="1:16" x14ac:dyDescent="0.2">
      <c r="A171" s="198" t="s">
        <v>906</v>
      </c>
      <c r="B171" s="199" t="s">
        <v>907</v>
      </c>
      <c r="C171" s="200" t="s">
        <v>421</v>
      </c>
      <c r="D171" s="199" t="s">
        <v>908</v>
      </c>
      <c r="E171" s="199" t="s">
        <v>428</v>
      </c>
      <c r="F171" s="199" t="s">
        <v>549</v>
      </c>
      <c r="G171" s="199" t="s">
        <v>909</v>
      </c>
      <c r="H171" s="199" t="s">
        <v>910</v>
      </c>
      <c r="I171" s="199" t="s">
        <v>911</v>
      </c>
      <c r="J171" s="199" t="s">
        <v>423</v>
      </c>
      <c r="K171" s="199" t="s">
        <v>912</v>
      </c>
      <c r="L171" s="201">
        <v>421917263316</v>
      </c>
      <c r="M171" s="199" t="s">
        <v>913</v>
      </c>
      <c r="N171" s="199"/>
      <c r="O171" s="199"/>
      <c r="P171" s="199"/>
    </row>
    <row r="172" spans="1:16" x14ac:dyDescent="0.2">
      <c r="A172" s="178" t="s">
        <v>914</v>
      </c>
      <c r="B172" s="277" t="s">
        <v>915</v>
      </c>
      <c r="C172" s="200" t="s">
        <v>421</v>
      </c>
      <c r="D172" s="277" t="s">
        <v>916</v>
      </c>
      <c r="E172" s="277" t="s">
        <v>917</v>
      </c>
      <c r="F172" s="277" t="s">
        <v>918</v>
      </c>
      <c r="G172" s="277" t="s">
        <v>919</v>
      </c>
      <c r="H172" s="277" t="s">
        <v>920</v>
      </c>
      <c r="I172" s="277" t="s">
        <v>921</v>
      </c>
      <c r="J172" s="277" t="s">
        <v>425</v>
      </c>
      <c r="K172" s="277" t="s">
        <v>921</v>
      </c>
      <c r="L172" s="322">
        <v>421905486716</v>
      </c>
      <c r="M172" s="278" t="s">
        <v>922</v>
      </c>
      <c r="N172" s="277"/>
      <c r="O172" s="278"/>
      <c r="P172" s="277"/>
    </row>
    <row r="173" spans="1:16" x14ac:dyDescent="0.2">
      <c r="A173" s="178" t="s">
        <v>1997</v>
      </c>
      <c r="B173" s="277" t="s">
        <v>1998</v>
      </c>
      <c r="C173" s="200" t="s">
        <v>421</v>
      </c>
      <c r="D173" s="277" t="s">
        <v>1999</v>
      </c>
      <c r="E173" s="277" t="s">
        <v>2000</v>
      </c>
      <c r="F173" s="277" t="s">
        <v>2001</v>
      </c>
      <c r="G173" s="277" t="s">
        <v>2002</v>
      </c>
      <c r="H173" s="277" t="s">
        <v>2003</v>
      </c>
      <c r="I173" s="277" t="s">
        <v>2004</v>
      </c>
      <c r="J173" s="277" t="s">
        <v>425</v>
      </c>
      <c r="K173" s="277" t="s">
        <v>2004</v>
      </c>
      <c r="L173" s="322">
        <v>421905533719</v>
      </c>
      <c r="M173" s="277" t="s">
        <v>2722</v>
      </c>
      <c r="N173" s="277"/>
      <c r="O173" s="278"/>
      <c r="P173" s="277"/>
    </row>
    <row r="174" spans="1:16" x14ac:dyDescent="0.2">
      <c r="A174" s="198" t="s">
        <v>923</v>
      </c>
      <c r="B174" s="199" t="s">
        <v>924</v>
      </c>
      <c r="C174" s="200" t="s">
        <v>421</v>
      </c>
      <c r="D174" s="199" t="s">
        <v>925</v>
      </c>
      <c r="E174" s="199" t="s">
        <v>765</v>
      </c>
      <c r="F174" s="199" t="s">
        <v>926</v>
      </c>
      <c r="G174" s="265" t="s">
        <v>927</v>
      </c>
      <c r="H174" s="265" t="s">
        <v>928</v>
      </c>
      <c r="I174" s="199" t="s">
        <v>929</v>
      </c>
      <c r="J174" s="199" t="s">
        <v>425</v>
      </c>
      <c r="K174" s="199" t="s">
        <v>929</v>
      </c>
      <c r="L174" s="201">
        <v>421905235472</v>
      </c>
      <c r="M174" s="199" t="s">
        <v>930</v>
      </c>
      <c r="N174" s="199"/>
      <c r="O174" s="199"/>
      <c r="P174" s="199"/>
    </row>
    <row r="175" spans="1:16" x14ac:dyDescent="0.2">
      <c r="A175" s="198" t="s">
        <v>931</v>
      </c>
      <c r="B175" s="199" t="s">
        <v>932</v>
      </c>
      <c r="C175" s="200" t="s">
        <v>421</v>
      </c>
      <c r="D175" s="199" t="s">
        <v>933</v>
      </c>
      <c r="E175" s="199" t="s">
        <v>934</v>
      </c>
      <c r="F175" s="199" t="s">
        <v>935</v>
      </c>
      <c r="G175" s="199" t="s">
        <v>936</v>
      </c>
      <c r="H175" s="199" t="s">
        <v>937</v>
      </c>
      <c r="I175" s="199" t="s">
        <v>938</v>
      </c>
      <c r="J175" s="199" t="s">
        <v>423</v>
      </c>
      <c r="K175" s="199" t="s">
        <v>938</v>
      </c>
      <c r="L175" s="201">
        <v>421905970041</v>
      </c>
      <c r="M175" s="199" t="s">
        <v>939</v>
      </c>
      <c r="N175" s="199"/>
      <c r="O175" s="199"/>
      <c r="P175" s="199"/>
    </row>
    <row r="176" spans="1:16" x14ac:dyDescent="0.2">
      <c r="A176" s="198" t="s">
        <v>1444</v>
      </c>
      <c r="B176" s="199" t="s">
        <v>1445</v>
      </c>
      <c r="C176" s="200" t="s">
        <v>421</v>
      </c>
      <c r="D176" s="200" t="s">
        <v>1446</v>
      </c>
      <c r="E176" s="200" t="s">
        <v>432</v>
      </c>
      <c r="F176" s="200" t="s">
        <v>431</v>
      </c>
      <c r="G176" s="265" t="s">
        <v>1447</v>
      </c>
      <c r="H176" s="199" t="s">
        <v>1448</v>
      </c>
      <c r="I176" s="200" t="s">
        <v>1449</v>
      </c>
      <c r="J176" s="200" t="s">
        <v>423</v>
      </c>
      <c r="K176" s="200"/>
      <c r="L176" s="201">
        <v>421907953701</v>
      </c>
      <c r="M176" s="200" t="s">
        <v>2005</v>
      </c>
      <c r="N176" s="199"/>
      <c r="O176" s="200"/>
      <c r="P176" s="199"/>
    </row>
    <row r="177" spans="1:16" x14ac:dyDescent="0.2">
      <c r="A177" s="198" t="s">
        <v>940</v>
      </c>
      <c r="B177" s="199" t="s">
        <v>941</v>
      </c>
      <c r="C177" s="200" t="s">
        <v>421</v>
      </c>
      <c r="D177" s="199" t="s">
        <v>942</v>
      </c>
      <c r="E177" s="199" t="s">
        <v>943</v>
      </c>
      <c r="F177" s="199" t="s">
        <v>944</v>
      </c>
      <c r="G177" s="199" t="s">
        <v>945</v>
      </c>
      <c r="H177" s="199" t="s">
        <v>946</v>
      </c>
      <c r="I177" s="199" t="s">
        <v>947</v>
      </c>
      <c r="J177" s="199" t="s">
        <v>423</v>
      </c>
      <c r="K177" s="199" t="s">
        <v>947</v>
      </c>
      <c r="L177" s="201">
        <v>421915879583</v>
      </c>
      <c r="M177" s="199" t="s">
        <v>948</v>
      </c>
      <c r="N177" s="199"/>
      <c r="O177" s="199"/>
      <c r="P177" s="199"/>
    </row>
    <row r="178" spans="1:16" x14ac:dyDescent="0.2">
      <c r="A178" s="198" t="s">
        <v>949</v>
      </c>
      <c r="B178" s="199" t="s">
        <v>950</v>
      </c>
      <c r="C178" s="200" t="s">
        <v>421</v>
      </c>
      <c r="D178" s="199" t="s">
        <v>951</v>
      </c>
      <c r="E178" s="199" t="s">
        <v>429</v>
      </c>
      <c r="F178" s="199" t="s">
        <v>723</v>
      </c>
      <c r="G178" s="199" t="s">
        <v>952</v>
      </c>
      <c r="H178" s="199" t="s">
        <v>953</v>
      </c>
      <c r="I178" s="199" t="s">
        <v>954</v>
      </c>
      <c r="J178" s="199" t="s">
        <v>425</v>
      </c>
      <c r="K178" s="199" t="s">
        <v>955</v>
      </c>
      <c r="L178" s="201">
        <v>421918711548</v>
      </c>
      <c r="M178" s="199" t="s">
        <v>956</v>
      </c>
      <c r="N178" s="199"/>
      <c r="O178" s="199"/>
      <c r="P178" s="199"/>
    </row>
    <row r="179" spans="1:16" x14ac:dyDescent="0.2">
      <c r="A179" s="198" t="s">
        <v>2006</v>
      </c>
      <c r="B179" s="199" t="s">
        <v>2007</v>
      </c>
      <c r="C179" s="200" t="s">
        <v>421</v>
      </c>
      <c r="D179" s="199" t="s">
        <v>2008</v>
      </c>
      <c r="E179" s="277" t="s">
        <v>2009</v>
      </c>
      <c r="F179" s="199" t="s">
        <v>2010</v>
      </c>
      <c r="G179" s="265" t="s">
        <v>2011</v>
      </c>
      <c r="H179" s="265" t="s">
        <v>2012</v>
      </c>
      <c r="I179" s="199" t="s">
        <v>2013</v>
      </c>
      <c r="J179" s="199" t="s">
        <v>425</v>
      </c>
      <c r="K179" s="199" t="s">
        <v>2013</v>
      </c>
      <c r="L179" s="201">
        <v>421908553335</v>
      </c>
      <c r="M179" s="199" t="s">
        <v>2014</v>
      </c>
      <c r="N179" s="199"/>
      <c r="O179" s="199"/>
      <c r="P179" s="199"/>
    </row>
    <row r="180" spans="1:16" x14ac:dyDescent="0.2">
      <c r="A180" s="178" t="s">
        <v>957</v>
      </c>
      <c r="B180" s="277" t="s">
        <v>958</v>
      </c>
      <c r="C180" s="200" t="s">
        <v>421</v>
      </c>
      <c r="D180" s="200" t="s">
        <v>472</v>
      </c>
      <c r="E180" s="277" t="s">
        <v>428</v>
      </c>
      <c r="F180" s="200" t="s">
        <v>523</v>
      </c>
      <c r="G180" s="277" t="s">
        <v>959</v>
      </c>
      <c r="H180" s="277" t="s">
        <v>960</v>
      </c>
      <c r="I180" s="277" t="s">
        <v>961</v>
      </c>
      <c r="J180" s="277" t="s">
        <v>425</v>
      </c>
      <c r="K180" s="277" t="s">
        <v>961</v>
      </c>
      <c r="L180" s="322">
        <v>421905245008</v>
      </c>
      <c r="M180" s="277" t="s">
        <v>962</v>
      </c>
      <c r="N180" s="277"/>
      <c r="O180" s="277"/>
      <c r="P180" s="277"/>
    </row>
    <row r="181" spans="1:16" ht="20" x14ac:dyDescent="0.2">
      <c r="A181" s="178" t="s">
        <v>1450</v>
      </c>
      <c r="B181" s="318" t="s">
        <v>1451</v>
      </c>
      <c r="C181" s="200" t="s">
        <v>421</v>
      </c>
      <c r="D181" s="277" t="s">
        <v>1434</v>
      </c>
      <c r="E181" s="277" t="s">
        <v>428</v>
      </c>
      <c r="F181" s="277" t="s">
        <v>424</v>
      </c>
      <c r="G181" s="277" t="s">
        <v>1452</v>
      </c>
      <c r="H181" s="277" t="s">
        <v>1453</v>
      </c>
      <c r="I181" s="277" t="s">
        <v>1437</v>
      </c>
      <c r="J181" s="277" t="s">
        <v>423</v>
      </c>
      <c r="K181" s="277" t="s">
        <v>2015</v>
      </c>
      <c r="L181" s="323" t="s">
        <v>1454</v>
      </c>
      <c r="M181" s="277" t="s">
        <v>1455</v>
      </c>
      <c r="N181" s="277"/>
      <c r="O181" s="277"/>
      <c r="P181" s="277"/>
    </row>
    <row r="182" spans="1:16" x14ac:dyDescent="0.2">
      <c r="A182" s="178" t="s">
        <v>963</v>
      </c>
      <c r="B182" s="277" t="s">
        <v>964</v>
      </c>
      <c r="C182" s="277" t="s">
        <v>421</v>
      </c>
      <c r="D182" s="200" t="s">
        <v>1456</v>
      </c>
      <c r="E182" s="277" t="s">
        <v>432</v>
      </c>
      <c r="F182" s="200" t="s">
        <v>433</v>
      </c>
      <c r="G182" s="277" t="s">
        <v>965</v>
      </c>
      <c r="H182" s="277" t="s">
        <v>966</v>
      </c>
      <c r="I182" s="277" t="s">
        <v>967</v>
      </c>
      <c r="J182" s="277" t="s">
        <v>423</v>
      </c>
      <c r="K182" s="277" t="s">
        <v>968</v>
      </c>
      <c r="L182" s="322">
        <v>421918808923</v>
      </c>
      <c r="M182" s="277" t="s">
        <v>969</v>
      </c>
      <c r="N182" s="277"/>
      <c r="O182" s="277"/>
      <c r="P182" s="277"/>
    </row>
    <row r="183" spans="1:16" x14ac:dyDescent="0.2">
      <c r="A183" s="198" t="s">
        <v>970</v>
      </c>
      <c r="B183" s="199" t="s">
        <v>971</v>
      </c>
      <c r="C183" s="200" t="s">
        <v>421</v>
      </c>
      <c r="D183" s="199" t="s">
        <v>972</v>
      </c>
      <c r="E183" s="199" t="s">
        <v>428</v>
      </c>
      <c r="F183" s="199" t="s">
        <v>973</v>
      </c>
      <c r="G183" s="199" t="s">
        <v>974</v>
      </c>
      <c r="H183" s="265" t="s">
        <v>975</v>
      </c>
      <c r="I183" s="199" t="s">
        <v>976</v>
      </c>
      <c r="J183" s="199" t="s">
        <v>423</v>
      </c>
      <c r="K183" s="199" t="s">
        <v>976</v>
      </c>
      <c r="L183" s="201">
        <v>421905418010</v>
      </c>
      <c r="M183" s="199" t="s">
        <v>977</v>
      </c>
      <c r="N183" s="199"/>
      <c r="O183" s="199"/>
      <c r="P183" s="199"/>
    </row>
    <row r="184" spans="1:16" x14ac:dyDescent="0.2">
      <c r="A184" s="178" t="s">
        <v>978</v>
      </c>
      <c r="B184" s="277" t="s">
        <v>979</v>
      </c>
      <c r="C184" s="277" t="s">
        <v>421</v>
      </c>
      <c r="D184" s="200" t="s">
        <v>472</v>
      </c>
      <c r="E184" s="277" t="s">
        <v>428</v>
      </c>
      <c r="F184" s="200" t="s">
        <v>523</v>
      </c>
      <c r="G184" s="277" t="s">
        <v>980</v>
      </c>
      <c r="H184" s="324" t="s">
        <v>981</v>
      </c>
      <c r="I184" s="277" t="s">
        <v>982</v>
      </c>
      <c r="J184" s="277" t="s">
        <v>423</v>
      </c>
      <c r="K184" s="277" t="s">
        <v>982</v>
      </c>
      <c r="L184" s="322">
        <v>421915282858</v>
      </c>
      <c r="M184" s="277" t="s">
        <v>983</v>
      </c>
      <c r="N184" s="277"/>
      <c r="O184" s="277"/>
      <c r="P184" s="277"/>
    </row>
    <row r="185" spans="1:16" ht="12.5" x14ac:dyDescent="0.25">
      <c r="A185" s="178" t="s">
        <v>2016</v>
      </c>
      <c r="B185" s="277" t="s">
        <v>2017</v>
      </c>
      <c r="C185" s="277" t="s">
        <v>421</v>
      </c>
      <c r="D185" s="200" t="s">
        <v>2018</v>
      </c>
      <c r="E185" s="277" t="s">
        <v>428</v>
      </c>
      <c r="F185" s="200" t="s">
        <v>2019</v>
      </c>
      <c r="G185" s="325" t="s">
        <v>2020</v>
      </c>
      <c r="H185" s="324" t="s">
        <v>2021</v>
      </c>
      <c r="I185" s="277" t="s">
        <v>2022</v>
      </c>
      <c r="J185" s="277" t="s">
        <v>2023</v>
      </c>
      <c r="K185" s="277" t="s">
        <v>2024</v>
      </c>
      <c r="L185" s="322">
        <v>421905283021</v>
      </c>
      <c r="M185" s="277" t="s">
        <v>2025</v>
      </c>
      <c r="N185" s="277"/>
      <c r="O185" s="277"/>
      <c r="P185" s="277"/>
    </row>
    <row r="186" spans="1:16" x14ac:dyDescent="0.2">
      <c r="A186" s="203" t="s">
        <v>2723</v>
      </c>
      <c r="B186" s="285" t="s">
        <v>2724</v>
      </c>
      <c r="C186" s="285" t="s">
        <v>2725</v>
      </c>
      <c r="D186" s="285" t="s">
        <v>2726</v>
      </c>
      <c r="E186" s="285" t="s">
        <v>2727</v>
      </c>
      <c r="F186" s="285" t="s">
        <v>2728</v>
      </c>
      <c r="G186" s="285" t="s">
        <v>2729</v>
      </c>
      <c r="H186" s="285" t="s">
        <v>2730</v>
      </c>
      <c r="I186" s="285" t="s">
        <v>2731</v>
      </c>
      <c r="J186" s="285" t="s">
        <v>2732</v>
      </c>
      <c r="K186" s="285" t="s">
        <v>2731</v>
      </c>
      <c r="L186" s="286">
        <v>421905365513</v>
      </c>
      <c r="M186" s="285" t="s">
        <v>2733</v>
      </c>
      <c r="N186" s="285"/>
      <c r="O186" s="285"/>
      <c r="P186" s="285"/>
    </row>
    <row r="187" spans="1:16" x14ac:dyDescent="0.2">
      <c r="A187" s="203" t="s">
        <v>2734</v>
      </c>
      <c r="B187" s="285" t="s">
        <v>2735</v>
      </c>
      <c r="C187" s="285" t="s">
        <v>421</v>
      </c>
      <c r="D187" s="285" t="s">
        <v>2736</v>
      </c>
      <c r="E187" s="285" t="s">
        <v>2737</v>
      </c>
      <c r="F187" s="285" t="s">
        <v>2738</v>
      </c>
      <c r="G187" s="285" t="s">
        <v>2739</v>
      </c>
      <c r="H187" s="285" t="s">
        <v>2740</v>
      </c>
      <c r="I187" s="285" t="s">
        <v>2741</v>
      </c>
      <c r="J187" s="285" t="s">
        <v>423</v>
      </c>
      <c r="K187" s="285" t="s">
        <v>2742</v>
      </c>
      <c r="L187" s="286">
        <v>421944608826</v>
      </c>
      <c r="M187" s="285" t="s">
        <v>2357</v>
      </c>
      <c r="N187" s="285"/>
      <c r="O187" s="285"/>
      <c r="P187" s="285"/>
    </row>
    <row r="188" spans="1:16" x14ac:dyDescent="0.2">
      <c r="A188" s="203" t="s">
        <v>2743</v>
      </c>
      <c r="B188" s="285" t="s">
        <v>2744</v>
      </c>
      <c r="C188" s="285" t="s">
        <v>421</v>
      </c>
      <c r="D188" s="285" t="s">
        <v>2745</v>
      </c>
      <c r="E188" s="285" t="s">
        <v>2705</v>
      </c>
      <c r="F188" s="285" t="s">
        <v>1014</v>
      </c>
      <c r="G188" s="285" t="s">
        <v>2746</v>
      </c>
      <c r="H188" s="285" t="s">
        <v>2747</v>
      </c>
      <c r="I188" s="285" t="s">
        <v>2748</v>
      </c>
      <c r="J188" s="285" t="s">
        <v>423</v>
      </c>
      <c r="K188" s="285" t="s">
        <v>2748</v>
      </c>
      <c r="L188" s="286">
        <v>421903226107</v>
      </c>
      <c r="M188" s="285" t="s">
        <v>2749</v>
      </c>
      <c r="N188" s="285"/>
      <c r="O188" s="285"/>
      <c r="P188" s="285"/>
    </row>
    <row r="189" spans="1:16" x14ac:dyDescent="0.2">
      <c r="A189" s="203" t="s">
        <v>2750</v>
      </c>
      <c r="B189" s="285" t="s">
        <v>2751</v>
      </c>
      <c r="C189" s="285" t="s">
        <v>421</v>
      </c>
      <c r="D189" s="285" t="s">
        <v>2752</v>
      </c>
      <c r="E189" s="285" t="s">
        <v>2753</v>
      </c>
      <c r="F189" s="285" t="s">
        <v>2754</v>
      </c>
      <c r="G189" s="285" t="s">
        <v>2357</v>
      </c>
      <c r="H189" s="285" t="s">
        <v>2755</v>
      </c>
      <c r="I189" s="285" t="s">
        <v>2756</v>
      </c>
      <c r="J189" s="285" t="s">
        <v>423</v>
      </c>
      <c r="K189" s="285" t="s">
        <v>2357</v>
      </c>
      <c r="L189" s="286" t="s">
        <v>2357</v>
      </c>
      <c r="M189" s="285" t="s">
        <v>2757</v>
      </c>
      <c r="N189" s="285"/>
      <c r="O189" s="285"/>
      <c r="P189" s="285"/>
    </row>
    <row r="190" spans="1:16" ht="12.5" x14ac:dyDescent="0.25">
      <c r="A190" s="203" t="s">
        <v>2026</v>
      </c>
      <c r="B190" s="285" t="s">
        <v>2027</v>
      </c>
      <c r="C190" s="285" t="s">
        <v>2028</v>
      </c>
      <c r="D190" s="285" t="s">
        <v>2029</v>
      </c>
      <c r="E190" s="285" t="s">
        <v>428</v>
      </c>
      <c r="F190" s="285" t="s">
        <v>523</v>
      </c>
      <c r="G190" s="313" t="s">
        <v>2030</v>
      </c>
      <c r="H190" s="285" t="s">
        <v>2031</v>
      </c>
      <c r="I190" s="285" t="s">
        <v>2032</v>
      </c>
      <c r="J190" s="285" t="s">
        <v>1704</v>
      </c>
      <c r="K190" s="285" t="s">
        <v>2033</v>
      </c>
      <c r="L190" s="286">
        <v>421917905248</v>
      </c>
      <c r="M190" s="285" t="s">
        <v>2034</v>
      </c>
      <c r="N190" s="285"/>
      <c r="O190" s="285"/>
      <c r="P190" s="285"/>
    </row>
    <row r="191" spans="1:16" x14ac:dyDescent="0.2">
      <c r="A191" s="203" t="s">
        <v>2035</v>
      </c>
      <c r="B191" s="285" t="s">
        <v>2036</v>
      </c>
      <c r="C191" s="285" t="s">
        <v>421</v>
      </c>
      <c r="D191" s="285" t="s">
        <v>2037</v>
      </c>
      <c r="E191" s="285" t="s">
        <v>428</v>
      </c>
      <c r="F191" s="285" t="s">
        <v>549</v>
      </c>
      <c r="G191" s="285" t="s">
        <v>2038</v>
      </c>
      <c r="H191" s="285" t="s">
        <v>2039</v>
      </c>
      <c r="I191" s="285" t="s">
        <v>750</v>
      </c>
      <c r="J191" s="285" t="s">
        <v>423</v>
      </c>
      <c r="K191" s="285" t="s">
        <v>750</v>
      </c>
      <c r="L191" s="286">
        <v>421905245825</v>
      </c>
      <c r="M191" s="285" t="s">
        <v>2040</v>
      </c>
      <c r="N191" s="285"/>
      <c r="O191" s="285"/>
      <c r="P191" s="285"/>
    </row>
    <row r="192" spans="1:16" x14ac:dyDescent="0.2">
      <c r="A192" s="203" t="s">
        <v>2235</v>
      </c>
      <c r="B192" s="285" t="s">
        <v>2236</v>
      </c>
      <c r="C192" s="285" t="s">
        <v>421</v>
      </c>
      <c r="D192" s="285" t="s">
        <v>2237</v>
      </c>
      <c r="E192" s="285" t="s">
        <v>428</v>
      </c>
      <c r="F192" s="285" t="s">
        <v>2238</v>
      </c>
      <c r="G192" s="285" t="s">
        <v>2239</v>
      </c>
      <c r="H192" s="285" t="s">
        <v>2240</v>
      </c>
      <c r="I192" s="285" t="s">
        <v>2241</v>
      </c>
      <c r="J192" s="277" t="s">
        <v>425</v>
      </c>
      <c r="K192" s="285"/>
      <c r="L192" s="286"/>
      <c r="M192" s="285" t="s">
        <v>2242</v>
      </c>
      <c r="N192" s="285"/>
      <c r="O192" s="285"/>
      <c r="P192" s="285"/>
    </row>
    <row r="193" spans="1:16" x14ac:dyDescent="0.2">
      <c r="A193" s="203" t="s">
        <v>2758</v>
      </c>
      <c r="B193" s="285" t="s">
        <v>2759</v>
      </c>
      <c r="C193" s="285" t="s">
        <v>421</v>
      </c>
      <c r="D193" s="285" t="s">
        <v>2760</v>
      </c>
      <c r="E193" s="285" t="s">
        <v>432</v>
      </c>
      <c r="F193" s="285" t="s">
        <v>433</v>
      </c>
      <c r="G193" s="285" t="s">
        <v>2761</v>
      </c>
      <c r="H193" s="285" t="s">
        <v>2762</v>
      </c>
      <c r="I193" s="285" t="s">
        <v>2763</v>
      </c>
      <c r="J193" s="285" t="s">
        <v>425</v>
      </c>
      <c r="K193" s="285" t="s">
        <v>2763</v>
      </c>
      <c r="L193" s="286">
        <v>421911830220</v>
      </c>
      <c r="M193" s="285" t="s">
        <v>2764</v>
      </c>
      <c r="N193" s="285"/>
      <c r="O193" s="285"/>
      <c r="P193" s="285"/>
    </row>
    <row r="194" spans="1:16" x14ac:dyDescent="0.2">
      <c r="A194" s="203" t="s">
        <v>2765</v>
      </c>
      <c r="B194" s="285" t="s">
        <v>2766</v>
      </c>
      <c r="C194" s="285" t="s">
        <v>421</v>
      </c>
      <c r="D194" s="285" t="s">
        <v>2767</v>
      </c>
      <c r="E194" s="285" t="s">
        <v>428</v>
      </c>
      <c r="F194" s="285" t="s">
        <v>756</v>
      </c>
      <c r="G194" s="285" t="s">
        <v>2768</v>
      </c>
      <c r="H194" s="285" t="s">
        <v>2769</v>
      </c>
      <c r="I194" s="285" t="s">
        <v>2770</v>
      </c>
      <c r="J194" s="285" t="s">
        <v>2521</v>
      </c>
      <c r="K194" s="285" t="s">
        <v>2770</v>
      </c>
      <c r="L194" s="286">
        <v>421915714821</v>
      </c>
      <c r="M194" s="285" t="s">
        <v>2771</v>
      </c>
      <c r="N194" s="285"/>
      <c r="O194" s="285"/>
      <c r="P194" s="285"/>
    </row>
    <row r="195" spans="1:16" x14ac:dyDescent="0.2">
      <c r="A195" s="203" t="s">
        <v>2772</v>
      </c>
      <c r="B195" s="285" t="s">
        <v>2773</v>
      </c>
      <c r="C195" s="285" t="s">
        <v>421</v>
      </c>
      <c r="D195" s="285" t="s">
        <v>2774</v>
      </c>
      <c r="E195" s="285" t="s">
        <v>1708</v>
      </c>
      <c r="F195" s="285" t="s">
        <v>1777</v>
      </c>
      <c r="G195" s="285" t="s">
        <v>2775</v>
      </c>
      <c r="H195" s="285" t="s">
        <v>2776</v>
      </c>
      <c r="I195" s="285" t="s">
        <v>2777</v>
      </c>
      <c r="J195" s="285" t="s">
        <v>423</v>
      </c>
      <c r="K195" s="285" t="s">
        <v>2777</v>
      </c>
      <c r="L195" s="286">
        <v>421905315540</v>
      </c>
      <c r="M195" s="285" t="s">
        <v>2778</v>
      </c>
      <c r="N195" s="285"/>
      <c r="O195" s="285"/>
      <c r="P195" s="285"/>
    </row>
    <row r="196" spans="1:16" x14ac:dyDescent="0.2">
      <c r="A196" s="203" t="s">
        <v>2779</v>
      </c>
      <c r="B196" s="285" t="s">
        <v>2780</v>
      </c>
      <c r="C196" s="285" t="s">
        <v>421</v>
      </c>
      <c r="D196" s="285" t="s">
        <v>2781</v>
      </c>
      <c r="E196" s="285" t="s">
        <v>1871</v>
      </c>
      <c r="F196" s="285" t="s">
        <v>1872</v>
      </c>
      <c r="G196" s="285" t="s">
        <v>2357</v>
      </c>
      <c r="H196" s="285" t="s">
        <v>2782</v>
      </c>
      <c r="I196" s="285" t="s">
        <v>2783</v>
      </c>
      <c r="J196" s="285" t="s">
        <v>425</v>
      </c>
      <c r="K196" s="285" t="s">
        <v>2783</v>
      </c>
      <c r="L196" s="286">
        <v>421948137172</v>
      </c>
      <c r="M196" s="285" t="s">
        <v>2357</v>
      </c>
      <c r="N196" s="285"/>
      <c r="O196" s="285"/>
      <c r="P196" s="285"/>
    </row>
    <row r="197" spans="1:16" x14ac:dyDescent="0.2">
      <c r="A197" s="203" t="s">
        <v>2784</v>
      </c>
      <c r="B197" s="285" t="s">
        <v>2785</v>
      </c>
      <c r="C197" s="285" t="s">
        <v>421</v>
      </c>
      <c r="D197" s="285" t="s">
        <v>2786</v>
      </c>
      <c r="E197" s="285" t="s">
        <v>432</v>
      </c>
      <c r="F197" s="285" t="s">
        <v>431</v>
      </c>
      <c r="G197" s="285" t="s">
        <v>2787</v>
      </c>
      <c r="H197" s="285" t="s">
        <v>2788</v>
      </c>
      <c r="I197" s="285" t="s">
        <v>2789</v>
      </c>
      <c r="J197" s="285" t="s">
        <v>425</v>
      </c>
      <c r="K197" s="285" t="s">
        <v>2790</v>
      </c>
      <c r="L197" s="286">
        <v>421918766009</v>
      </c>
      <c r="M197" s="285" t="s">
        <v>2791</v>
      </c>
      <c r="N197" s="285"/>
      <c r="O197" s="285"/>
      <c r="P197" s="285"/>
    </row>
    <row r="198" spans="1:16" x14ac:dyDescent="0.2">
      <c r="A198" s="198" t="s">
        <v>1457</v>
      </c>
      <c r="B198" s="199" t="s">
        <v>1458</v>
      </c>
      <c r="C198" s="200" t="s">
        <v>421</v>
      </c>
      <c r="D198" s="199" t="s">
        <v>522</v>
      </c>
      <c r="E198" s="199" t="s">
        <v>428</v>
      </c>
      <c r="F198" s="199" t="s">
        <v>523</v>
      </c>
      <c r="G198" s="199" t="s">
        <v>1459</v>
      </c>
      <c r="H198" s="199" t="s">
        <v>1460</v>
      </c>
      <c r="I198" s="199" t="s">
        <v>1461</v>
      </c>
      <c r="J198" s="199" t="s">
        <v>1462</v>
      </c>
      <c r="K198" s="199" t="s">
        <v>1461</v>
      </c>
      <c r="L198" s="201">
        <v>421917176673</v>
      </c>
      <c r="M198" s="199" t="s">
        <v>1463</v>
      </c>
      <c r="N198" s="199"/>
      <c r="O198" s="199"/>
      <c r="P198" s="199"/>
    </row>
    <row r="199" spans="1:16" x14ac:dyDescent="0.2">
      <c r="A199" s="203" t="s">
        <v>2792</v>
      </c>
      <c r="B199" s="285" t="s">
        <v>2793</v>
      </c>
      <c r="C199" s="285" t="s">
        <v>421</v>
      </c>
      <c r="D199" s="285" t="s">
        <v>2794</v>
      </c>
      <c r="E199" s="285" t="s">
        <v>2795</v>
      </c>
      <c r="F199" s="285" t="s">
        <v>431</v>
      </c>
      <c r="G199" s="285" t="s">
        <v>2357</v>
      </c>
      <c r="H199" s="285" t="s">
        <v>2796</v>
      </c>
      <c r="I199" s="285" t="s">
        <v>2797</v>
      </c>
      <c r="J199" s="285" t="s">
        <v>2798</v>
      </c>
      <c r="K199" s="285" t="s">
        <v>2797</v>
      </c>
      <c r="L199" s="286">
        <v>421948633996</v>
      </c>
      <c r="M199" s="285" t="s">
        <v>2357</v>
      </c>
      <c r="N199" s="285"/>
      <c r="O199" s="285"/>
      <c r="P199" s="285"/>
    </row>
    <row r="200" spans="1:16" x14ac:dyDescent="0.2">
      <c r="A200" s="203" t="s">
        <v>2799</v>
      </c>
      <c r="B200" s="285" t="s">
        <v>2800</v>
      </c>
      <c r="C200" s="285" t="s">
        <v>421</v>
      </c>
      <c r="D200" s="285" t="s">
        <v>2801</v>
      </c>
      <c r="E200" s="285" t="s">
        <v>2802</v>
      </c>
      <c r="F200" s="285" t="s">
        <v>2803</v>
      </c>
      <c r="G200" s="285" t="s">
        <v>2804</v>
      </c>
      <c r="H200" s="285" t="s">
        <v>2805</v>
      </c>
      <c r="I200" s="285" t="s">
        <v>2806</v>
      </c>
      <c r="J200" s="285" t="s">
        <v>423</v>
      </c>
      <c r="K200" s="285" t="s">
        <v>2807</v>
      </c>
      <c r="L200" s="286">
        <v>421908470934</v>
      </c>
      <c r="M200" s="285" t="s">
        <v>2808</v>
      </c>
      <c r="N200" s="285"/>
      <c r="O200" s="285"/>
      <c r="P200" s="285"/>
    </row>
    <row r="201" spans="1:16" x14ac:dyDescent="0.2">
      <c r="A201" s="203" t="s">
        <v>2809</v>
      </c>
      <c r="B201" s="285" t="s">
        <v>2810</v>
      </c>
      <c r="C201" s="285" t="s">
        <v>421</v>
      </c>
      <c r="D201" s="285" t="s">
        <v>2811</v>
      </c>
      <c r="E201" s="285" t="s">
        <v>2812</v>
      </c>
      <c r="F201" s="285" t="s">
        <v>2813</v>
      </c>
      <c r="G201" s="285" t="s">
        <v>2814</v>
      </c>
      <c r="H201" s="285" t="s">
        <v>2815</v>
      </c>
      <c r="I201" s="285" t="s">
        <v>2816</v>
      </c>
      <c r="J201" s="285" t="s">
        <v>425</v>
      </c>
      <c r="K201" s="285" t="s">
        <v>2817</v>
      </c>
      <c r="L201" s="286">
        <v>421903544565</v>
      </c>
      <c r="M201" s="285" t="s">
        <v>2357</v>
      </c>
      <c r="N201" s="285"/>
      <c r="O201" s="285"/>
      <c r="P201" s="285"/>
    </row>
    <row r="202" spans="1:16" x14ac:dyDescent="0.2">
      <c r="A202" s="203" t="s">
        <v>2818</v>
      </c>
      <c r="B202" s="285" t="s">
        <v>2819</v>
      </c>
      <c r="C202" s="285" t="s">
        <v>421</v>
      </c>
      <c r="D202" s="285" t="s">
        <v>2820</v>
      </c>
      <c r="E202" s="285" t="s">
        <v>428</v>
      </c>
      <c r="F202" s="285" t="s">
        <v>549</v>
      </c>
      <c r="G202" s="285" t="s">
        <v>2821</v>
      </c>
      <c r="H202" s="285" t="s">
        <v>2822</v>
      </c>
      <c r="I202" s="285" t="s">
        <v>2823</v>
      </c>
      <c r="J202" s="285" t="s">
        <v>2521</v>
      </c>
      <c r="K202" s="285" t="s">
        <v>2824</v>
      </c>
      <c r="L202" s="286">
        <v>421911787770</v>
      </c>
      <c r="M202" s="285" t="s">
        <v>2825</v>
      </c>
      <c r="N202" s="285"/>
      <c r="O202" s="285"/>
      <c r="P202" s="285"/>
    </row>
    <row r="203" spans="1:16" x14ac:dyDescent="0.2">
      <c r="A203" s="203" t="s">
        <v>2826</v>
      </c>
      <c r="B203" s="285" t="s">
        <v>2827</v>
      </c>
      <c r="C203" s="285" t="s">
        <v>421</v>
      </c>
      <c r="D203" s="285" t="s">
        <v>2828</v>
      </c>
      <c r="E203" s="285" t="s">
        <v>428</v>
      </c>
      <c r="F203" s="285" t="s">
        <v>2829</v>
      </c>
      <c r="G203" s="285" t="s">
        <v>2830</v>
      </c>
      <c r="H203" s="285" t="s">
        <v>2831</v>
      </c>
      <c r="I203" s="285" t="s">
        <v>2832</v>
      </c>
      <c r="J203" s="285" t="s">
        <v>423</v>
      </c>
      <c r="K203" s="285" t="s">
        <v>2832</v>
      </c>
      <c r="L203" s="286">
        <v>421903408371</v>
      </c>
      <c r="M203" s="285" t="s">
        <v>2833</v>
      </c>
      <c r="N203" s="285"/>
      <c r="O203" s="285"/>
      <c r="P203" s="285"/>
    </row>
    <row r="204" spans="1:16" x14ac:dyDescent="0.2">
      <c r="A204" s="203" t="s">
        <v>2834</v>
      </c>
      <c r="B204" s="285" t="s">
        <v>2835</v>
      </c>
      <c r="C204" s="285" t="s">
        <v>421</v>
      </c>
      <c r="D204" s="285" t="s">
        <v>2836</v>
      </c>
      <c r="E204" s="285" t="s">
        <v>428</v>
      </c>
      <c r="F204" s="285" t="s">
        <v>824</v>
      </c>
      <c r="G204" s="285" t="s">
        <v>2837</v>
      </c>
      <c r="H204" s="285" t="s">
        <v>2838</v>
      </c>
      <c r="I204" s="285" t="s">
        <v>2839</v>
      </c>
      <c r="J204" s="285" t="s">
        <v>423</v>
      </c>
      <c r="K204" s="285" t="s">
        <v>2839</v>
      </c>
      <c r="L204" s="286">
        <v>421905710859</v>
      </c>
      <c r="M204" s="285" t="s">
        <v>2840</v>
      </c>
      <c r="N204" s="285"/>
      <c r="O204" s="285"/>
      <c r="P204" s="285"/>
    </row>
    <row r="205" spans="1:16" x14ac:dyDescent="0.2">
      <c r="A205" s="203" t="s">
        <v>2841</v>
      </c>
      <c r="B205" s="285" t="s">
        <v>2842</v>
      </c>
      <c r="C205" s="285" t="s">
        <v>421</v>
      </c>
      <c r="D205" s="285" t="s">
        <v>2843</v>
      </c>
      <c r="E205" s="285" t="s">
        <v>2844</v>
      </c>
      <c r="F205" s="285" t="s">
        <v>2845</v>
      </c>
      <c r="G205" s="285" t="s">
        <v>2846</v>
      </c>
      <c r="H205" s="285" t="s">
        <v>2847</v>
      </c>
      <c r="I205" s="285" t="s">
        <v>2848</v>
      </c>
      <c r="J205" s="285" t="s">
        <v>423</v>
      </c>
      <c r="K205" s="285" t="s">
        <v>2848</v>
      </c>
      <c r="L205" s="286">
        <v>421907725303</v>
      </c>
      <c r="M205" s="285" t="s">
        <v>2849</v>
      </c>
      <c r="N205" s="285"/>
      <c r="O205" s="285"/>
      <c r="P205" s="285"/>
    </row>
    <row r="206" spans="1:16" x14ac:dyDescent="0.2">
      <c r="A206" s="203" t="s">
        <v>2041</v>
      </c>
      <c r="B206" s="285" t="s">
        <v>2042</v>
      </c>
      <c r="C206" s="285" t="s">
        <v>421</v>
      </c>
      <c r="D206" s="285" t="s">
        <v>2043</v>
      </c>
      <c r="E206" s="285" t="s">
        <v>432</v>
      </c>
      <c r="F206" s="285" t="s">
        <v>433</v>
      </c>
      <c r="G206" s="285" t="s">
        <v>2044</v>
      </c>
      <c r="H206" s="285" t="s">
        <v>2045</v>
      </c>
      <c r="I206" s="285" t="s">
        <v>2046</v>
      </c>
      <c r="J206" s="285" t="s">
        <v>423</v>
      </c>
      <c r="K206" s="285" t="s">
        <v>2992</v>
      </c>
      <c r="L206" s="286" t="s">
        <v>2993</v>
      </c>
      <c r="M206" s="285" t="s">
        <v>2047</v>
      </c>
      <c r="N206" s="285"/>
      <c r="O206" s="285"/>
      <c r="P206" s="285"/>
    </row>
    <row r="207" spans="1:16" x14ac:dyDescent="0.2">
      <c r="A207" s="203" t="s">
        <v>2850</v>
      </c>
      <c r="B207" s="285" t="s">
        <v>2851</v>
      </c>
      <c r="C207" s="285" t="s">
        <v>421</v>
      </c>
      <c r="D207" s="285" t="s">
        <v>2852</v>
      </c>
      <c r="E207" s="285" t="s">
        <v>2372</v>
      </c>
      <c r="F207" s="285" t="s">
        <v>2853</v>
      </c>
      <c r="G207" s="285" t="s">
        <v>2854</v>
      </c>
      <c r="H207" s="285" t="s">
        <v>2855</v>
      </c>
      <c r="I207" s="285" t="s">
        <v>2856</v>
      </c>
      <c r="J207" s="285" t="s">
        <v>2521</v>
      </c>
      <c r="K207" s="285" t="s">
        <v>2856</v>
      </c>
      <c r="L207" s="286">
        <v>421903769454</v>
      </c>
      <c r="M207" s="285" t="s">
        <v>2857</v>
      </c>
      <c r="N207" s="285"/>
      <c r="O207" s="285"/>
      <c r="P207" s="285"/>
    </row>
    <row r="208" spans="1:16" x14ac:dyDescent="0.2">
      <c r="A208" s="203" t="s">
        <v>2858</v>
      </c>
      <c r="B208" s="285" t="s">
        <v>2859</v>
      </c>
      <c r="C208" s="285" t="s">
        <v>421</v>
      </c>
      <c r="D208" s="285" t="s">
        <v>2860</v>
      </c>
      <c r="E208" s="285" t="s">
        <v>1893</v>
      </c>
      <c r="F208" s="285" t="s">
        <v>1894</v>
      </c>
      <c r="G208" s="285" t="s">
        <v>2357</v>
      </c>
      <c r="H208" s="285" t="s">
        <v>2861</v>
      </c>
      <c r="I208" s="285" t="s">
        <v>2862</v>
      </c>
      <c r="J208" s="285" t="s">
        <v>425</v>
      </c>
      <c r="K208" s="285" t="s">
        <v>2357</v>
      </c>
      <c r="L208" s="286" t="s">
        <v>2357</v>
      </c>
      <c r="M208" s="285" t="s">
        <v>2863</v>
      </c>
      <c r="N208" s="285"/>
      <c r="O208" s="285"/>
      <c r="P208" s="285"/>
    </row>
    <row r="209" spans="1:16" x14ac:dyDescent="0.2">
      <c r="A209" s="203" t="s">
        <v>2048</v>
      </c>
      <c r="B209" s="285" t="s">
        <v>2049</v>
      </c>
      <c r="C209" s="285" t="s">
        <v>421</v>
      </c>
      <c r="D209" s="285" t="s">
        <v>2050</v>
      </c>
      <c r="E209" s="285" t="s">
        <v>1871</v>
      </c>
      <c r="F209" s="285" t="s">
        <v>1872</v>
      </c>
      <c r="G209" s="285" t="s">
        <v>2051</v>
      </c>
      <c r="H209" s="285" t="s">
        <v>2990</v>
      </c>
      <c r="I209" s="285" t="s">
        <v>2052</v>
      </c>
      <c r="J209" s="285" t="s">
        <v>423</v>
      </c>
      <c r="K209" s="285" t="s">
        <v>2053</v>
      </c>
      <c r="L209" s="286">
        <v>421949335971</v>
      </c>
      <c r="M209" s="285" t="s">
        <v>2054</v>
      </c>
      <c r="N209" s="285" t="s">
        <v>2864</v>
      </c>
      <c r="O209" s="285"/>
      <c r="P209" s="285"/>
    </row>
    <row r="210" spans="1:16" x14ac:dyDescent="0.2">
      <c r="A210" s="203" t="s">
        <v>2865</v>
      </c>
      <c r="B210" s="285" t="s">
        <v>2866</v>
      </c>
      <c r="C210" s="285" t="s">
        <v>421</v>
      </c>
      <c r="D210" s="285" t="s">
        <v>2867</v>
      </c>
      <c r="E210" s="285" t="s">
        <v>2868</v>
      </c>
      <c r="F210" s="285" t="s">
        <v>2869</v>
      </c>
      <c r="G210" s="285" t="s">
        <v>2357</v>
      </c>
      <c r="H210" s="285" t="s">
        <v>2870</v>
      </c>
      <c r="I210" s="285" t="s">
        <v>2871</v>
      </c>
      <c r="J210" s="285" t="s">
        <v>2798</v>
      </c>
      <c r="K210" s="285" t="s">
        <v>2871</v>
      </c>
      <c r="L210" s="286">
        <v>421918394244</v>
      </c>
      <c r="M210" s="285" t="s">
        <v>2872</v>
      </c>
      <c r="N210" s="285"/>
      <c r="O210" s="285"/>
      <c r="P210" s="285"/>
    </row>
    <row r="211" spans="1:16" x14ac:dyDescent="0.2">
      <c r="A211" s="203" t="s">
        <v>2873</v>
      </c>
      <c r="B211" s="285" t="s">
        <v>2874</v>
      </c>
      <c r="C211" s="285" t="s">
        <v>421</v>
      </c>
      <c r="D211" s="285" t="s">
        <v>2875</v>
      </c>
      <c r="E211" s="285" t="s">
        <v>422</v>
      </c>
      <c r="F211" s="285" t="s">
        <v>815</v>
      </c>
      <c r="G211" s="285" t="s">
        <v>2876</v>
      </c>
      <c r="H211" s="285" t="s">
        <v>2877</v>
      </c>
      <c r="I211" s="285" t="s">
        <v>2878</v>
      </c>
      <c r="J211" s="285" t="s">
        <v>423</v>
      </c>
      <c r="K211" s="285" t="s">
        <v>2878</v>
      </c>
      <c r="L211" s="286">
        <v>421903551810</v>
      </c>
      <c r="M211" s="285" t="s">
        <v>2879</v>
      </c>
      <c r="N211" s="285"/>
      <c r="O211" s="285"/>
      <c r="P211" s="285"/>
    </row>
    <row r="212" spans="1:16" x14ac:dyDescent="0.2">
      <c r="A212" s="203" t="s">
        <v>2055</v>
      </c>
      <c r="B212" s="285" t="s">
        <v>2056</v>
      </c>
      <c r="C212" s="285" t="s">
        <v>421</v>
      </c>
      <c r="D212" s="285" t="s">
        <v>2057</v>
      </c>
      <c r="E212" s="285" t="s">
        <v>2058</v>
      </c>
      <c r="F212" s="285" t="s">
        <v>2059</v>
      </c>
      <c r="G212" s="285" t="s">
        <v>2880</v>
      </c>
      <c r="H212" s="285" t="s">
        <v>2060</v>
      </c>
      <c r="I212" s="285" t="s">
        <v>2061</v>
      </c>
      <c r="J212" s="285" t="s">
        <v>2062</v>
      </c>
      <c r="K212" s="285" t="s">
        <v>2061</v>
      </c>
      <c r="L212" s="286">
        <v>421905264228</v>
      </c>
      <c r="M212" s="285" t="s">
        <v>2063</v>
      </c>
      <c r="N212" s="285"/>
      <c r="O212" s="285"/>
      <c r="P212" s="285"/>
    </row>
    <row r="213" spans="1:16" ht="12.5" x14ac:dyDescent="0.25">
      <c r="A213" s="203" t="s">
        <v>2064</v>
      </c>
      <c r="B213" s="285" t="s">
        <v>2065</v>
      </c>
      <c r="C213" s="285" t="s">
        <v>421</v>
      </c>
      <c r="D213" s="285" t="s">
        <v>2066</v>
      </c>
      <c r="E213" s="199" t="s">
        <v>428</v>
      </c>
      <c r="F213" s="285" t="s">
        <v>540</v>
      </c>
      <c r="G213" s="313" t="s">
        <v>2067</v>
      </c>
      <c r="H213" s="313" t="s">
        <v>2068</v>
      </c>
      <c r="I213" s="285" t="s">
        <v>2069</v>
      </c>
      <c r="J213" s="285" t="s">
        <v>423</v>
      </c>
      <c r="K213" s="285" t="s">
        <v>2069</v>
      </c>
      <c r="L213" s="286">
        <v>421903851953</v>
      </c>
      <c r="M213" s="285" t="s">
        <v>2070</v>
      </c>
      <c r="N213" s="285"/>
      <c r="O213" s="285"/>
      <c r="P213" s="285"/>
    </row>
    <row r="214" spans="1:16" x14ac:dyDescent="0.2">
      <c r="A214" s="203" t="s">
        <v>2881</v>
      </c>
      <c r="B214" s="285" t="s">
        <v>2882</v>
      </c>
      <c r="C214" s="285" t="s">
        <v>421</v>
      </c>
      <c r="D214" s="285" t="s">
        <v>2883</v>
      </c>
      <c r="E214" s="285" t="s">
        <v>2884</v>
      </c>
      <c r="F214" s="285" t="s">
        <v>2885</v>
      </c>
      <c r="G214" s="285" t="s">
        <v>2886</v>
      </c>
      <c r="H214" s="285" t="s">
        <v>2887</v>
      </c>
      <c r="I214" s="285" t="s">
        <v>2888</v>
      </c>
      <c r="J214" s="285" t="s">
        <v>423</v>
      </c>
      <c r="K214" s="285" t="s">
        <v>2888</v>
      </c>
      <c r="L214" s="286">
        <v>421902366400</v>
      </c>
      <c r="M214" s="285" t="s">
        <v>2889</v>
      </c>
      <c r="N214" s="285"/>
      <c r="O214" s="285"/>
      <c r="P214" s="285"/>
    </row>
    <row r="215" spans="1:16" x14ac:dyDescent="0.2">
      <c r="A215" s="203" t="s">
        <v>2890</v>
      </c>
      <c r="B215" s="285" t="s">
        <v>2891</v>
      </c>
      <c r="C215" s="285" t="s">
        <v>421</v>
      </c>
      <c r="D215" s="285" t="s">
        <v>2892</v>
      </c>
      <c r="E215" s="285" t="s">
        <v>2893</v>
      </c>
      <c r="F215" s="285" t="s">
        <v>2894</v>
      </c>
      <c r="G215" s="285" t="s">
        <v>2895</v>
      </c>
      <c r="H215" s="285" t="s">
        <v>2896</v>
      </c>
      <c r="I215" s="285" t="s">
        <v>2897</v>
      </c>
      <c r="J215" s="285" t="s">
        <v>423</v>
      </c>
      <c r="K215" s="285" t="s">
        <v>2897</v>
      </c>
      <c r="L215" s="286">
        <v>421905495820</v>
      </c>
      <c r="M215" s="285" t="s">
        <v>2898</v>
      </c>
      <c r="N215" s="285"/>
      <c r="O215" s="285"/>
      <c r="P215" s="285"/>
    </row>
    <row r="216" spans="1:16" x14ac:dyDescent="0.2">
      <c r="A216" s="203" t="s">
        <v>2899</v>
      </c>
      <c r="B216" s="285" t="s">
        <v>2900</v>
      </c>
      <c r="C216" s="285" t="s">
        <v>421</v>
      </c>
      <c r="D216" s="285" t="s">
        <v>2901</v>
      </c>
      <c r="E216" s="285" t="s">
        <v>2902</v>
      </c>
      <c r="F216" s="285" t="s">
        <v>2903</v>
      </c>
      <c r="G216" s="285" t="s">
        <v>2904</v>
      </c>
      <c r="H216" s="285" t="s">
        <v>2905</v>
      </c>
      <c r="I216" s="285" t="s">
        <v>2906</v>
      </c>
      <c r="J216" s="285" t="s">
        <v>423</v>
      </c>
      <c r="K216" s="285" t="s">
        <v>2906</v>
      </c>
      <c r="L216" s="286">
        <v>421905356370</v>
      </c>
      <c r="M216" s="285" t="s">
        <v>2907</v>
      </c>
      <c r="N216" s="285"/>
      <c r="O216" s="285"/>
      <c r="P216" s="285"/>
    </row>
    <row r="217" spans="1:16" ht="12.5" x14ac:dyDescent="0.25">
      <c r="A217" s="203" t="s">
        <v>2071</v>
      </c>
      <c r="B217" s="285" t="s">
        <v>2072</v>
      </c>
      <c r="C217" s="285" t="s">
        <v>421</v>
      </c>
      <c r="D217" s="285" t="s">
        <v>2073</v>
      </c>
      <c r="E217" s="285" t="s">
        <v>1425</v>
      </c>
      <c r="F217" s="285" t="s">
        <v>1426</v>
      </c>
      <c r="G217" s="313" t="s">
        <v>2074</v>
      </c>
      <c r="H217" s="285" t="s">
        <v>2075</v>
      </c>
      <c r="I217" s="285" t="s">
        <v>2076</v>
      </c>
      <c r="J217" s="285" t="s">
        <v>423</v>
      </c>
      <c r="K217" s="285" t="s">
        <v>2077</v>
      </c>
      <c r="L217" s="286">
        <v>421907641634</v>
      </c>
      <c r="M217" s="285" t="s">
        <v>2078</v>
      </c>
      <c r="N217" s="285"/>
      <c r="O217" s="285"/>
      <c r="P217" s="285"/>
    </row>
    <row r="218" spans="1:16" x14ac:dyDescent="0.2">
      <c r="A218" s="203" t="s">
        <v>2908</v>
      </c>
      <c r="B218" s="285" t="s">
        <v>2909</v>
      </c>
      <c r="C218" s="285" t="s">
        <v>421</v>
      </c>
      <c r="D218" s="285" t="s">
        <v>2910</v>
      </c>
      <c r="E218" s="285" t="s">
        <v>2372</v>
      </c>
      <c r="F218" s="285" t="s">
        <v>2373</v>
      </c>
      <c r="G218" s="285" t="s">
        <v>2911</v>
      </c>
      <c r="H218" s="285" t="s">
        <v>2912</v>
      </c>
      <c r="I218" s="285" t="s">
        <v>2913</v>
      </c>
      <c r="J218" s="285" t="s">
        <v>423</v>
      </c>
      <c r="K218" s="285" t="s">
        <v>2913</v>
      </c>
      <c r="L218" s="286">
        <v>421903820974</v>
      </c>
      <c r="M218" s="285" t="s">
        <v>2914</v>
      </c>
      <c r="N218" s="285"/>
      <c r="O218" s="285"/>
      <c r="P218" s="285"/>
    </row>
    <row r="219" spans="1:16" ht="12.5" x14ac:dyDescent="0.25">
      <c r="A219" s="203" t="s">
        <v>2079</v>
      </c>
      <c r="B219" s="285" t="s">
        <v>2080</v>
      </c>
      <c r="C219" s="285" t="s">
        <v>421</v>
      </c>
      <c r="D219" s="285" t="s">
        <v>2081</v>
      </c>
      <c r="E219" s="285" t="s">
        <v>2082</v>
      </c>
      <c r="F219" s="285" t="s">
        <v>2083</v>
      </c>
      <c r="G219" s="313" t="s">
        <v>2084</v>
      </c>
      <c r="H219" s="285" t="s">
        <v>2085</v>
      </c>
      <c r="I219" s="285" t="s">
        <v>2086</v>
      </c>
      <c r="J219" s="285" t="s">
        <v>423</v>
      </c>
      <c r="K219" s="285" t="s">
        <v>2087</v>
      </c>
      <c r="L219" s="286">
        <v>421911466881</v>
      </c>
      <c r="M219" s="285" t="s">
        <v>2088</v>
      </c>
      <c r="N219" s="285"/>
      <c r="O219" s="285"/>
      <c r="P219" s="285"/>
    </row>
    <row r="220" spans="1:16" ht="12.5" x14ac:dyDescent="0.25">
      <c r="A220" s="203" t="s">
        <v>2089</v>
      </c>
      <c r="B220" s="285" t="s">
        <v>2090</v>
      </c>
      <c r="C220" s="285" t="s">
        <v>421</v>
      </c>
      <c r="D220" s="285" t="s">
        <v>2091</v>
      </c>
      <c r="E220" s="285" t="s">
        <v>2092</v>
      </c>
      <c r="F220" s="285" t="s">
        <v>2093</v>
      </c>
      <c r="G220" s="313" t="s">
        <v>2094</v>
      </c>
      <c r="H220" s="285" t="s">
        <v>2095</v>
      </c>
      <c r="I220" s="285" t="s">
        <v>2096</v>
      </c>
      <c r="J220" s="285" t="s">
        <v>423</v>
      </c>
      <c r="K220" s="285" t="s">
        <v>2096</v>
      </c>
      <c r="L220" s="286">
        <v>421904435321</v>
      </c>
      <c r="M220" s="285" t="s">
        <v>2097</v>
      </c>
      <c r="N220" s="285"/>
      <c r="O220" s="285"/>
      <c r="P220" s="285"/>
    </row>
    <row r="221" spans="1:16" ht="12.5" x14ac:dyDescent="0.25">
      <c r="A221" s="203" t="s">
        <v>2098</v>
      </c>
      <c r="B221" s="285" t="s">
        <v>2099</v>
      </c>
      <c r="C221" s="285" t="s">
        <v>421</v>
      </c>
      <c r="D221" s="285" t="s">
        <v>2100</v>
      </c>
      <c r="E221" s="285" t="s">
        <v>2101</v>
      </c>
      <c r="F221" s="285" t="s">
        <v>2102</v>
      </c>
      <c r="G221" s="313" t="s">
        <v>2103</v>
      </c>
      <c r="H221" s="285" t="s">
        <v>2104</v>
      </c>
      <c r="I221" s="285" t="s">
        <v>2105</v>
      </c>
      <c r="J221" s="285" t="s">
        <v>423</v>
      </c>
      <c r="K221" s="285" t="s">
        <v>2106</v>
      </c>
      <c r="L221" s="286">
        <v>421910690922</v>
      </c>
      <c r="M221" s="285" t="s">
        <v>2107</v>
      </c>
      <c r="N221" s="285"/>
      <c r="O221" s="285"/>
      <c r="P221" s="285"/>
    </row>
    <row r="222" spans="1:16" x14ac:dyDescent="0.2">
      <c r="A222" s="203" t="s">
        <v>2915</v>
      </c>
      <c r="B222" s="285" t="s">
        <v>2916</v>
      </c>
      <c r="C222" s="285" t="s">
        <v>421</v>
      </c>
      <c r="D222" s="285" t="s">
        <v>2917</v>
      </c>
      <c r="E222" s="285" t="s">
        <v>432</v>
      </c>
      <c r="F222" s="285" t="s">
        <v>433</v>
      </c>
      <c r="G222" s="285" t="s">
        <v>2918</v>
      </c>
      <c r="H222" s="285" t="s">
        <v>2919</v>
      </c>
      <c r="I222" s="285" t="s">
        <v>2920</v>
      </c>
      <c r="J222" s="285" t="s">
        <v>423</v>
      </c>
      <c r="K222" s="285" t="s">
        <v>2921</v>
      </c>
      <c r="L222" s="286">
        <v>421905644686</v>
      </c>
      <c r="M222" s="285" t="s">
        <v>2922</v>
      </c>
      <c r="N222" s="285"/>
      <c r="O222" s="285"/>
      <c r="P222" s="285"/>
    </row>
    <row r="223" spans="1:16" x14ac:dyDescent="0.2">
      <c r="A223" s="203" t="s">
        <v>2923</v>
      </c>
      <c r="B223" s="285" t="s">
        <v>2924</v>
      </c>
      <c r="C223" s="285" t="s">
        <v>421</v>
      </c>
      <c r="D223" s="285" t="s">
        <v>2925</v>
      </c>
      <c r="E223" s="285" t="s">
        <v>2926</v>
      </c>
      <c r="F223" s="285" t="s">
        <v>2927</v>
      </c>
      <c r="G223" s="285" t="s">
        <v>2928</v>
      </c>
      <c r="H223" s="285" t="s">
        <v>2929</v>
      </c>
      <c r="I223" s="285" t="s">
        <v>2930</v>
      </c>
      <c r="J223" s="285" t="s">
        <v>2931</v>
      </c>
      <c r="K223" s="285" t="s">
        <v>2930</v>
      </c>
      <c r="L223" s="286">
        <v>421908729128</v>
      </c>
      <c r="M223" s="285" t="s">
        <v>2932</v>
      </c>
      <c r="N223" s="285"/>
      <c r="O223" s="285"/>
      <c r="P223" s="285"/>
    </row>
    <row r="224" spans="1:16" x14ac:dyDescent="0.2">
      <c r="A224" s="203" t="s">
        <v>2108</v>
      </c>
      <c r="B224" s="285" t="s">
        <v>2109</v>
      </c>
      <c r="C224" s="285" t="s">
        <v>421</v>
      </c>
      <c r="D224" s="285" t="s">
        <v>2110</v>
      </c>
      <c r="E224" s="285" t="s">
        <v>2111</v>
      </c>
      <c r="F224" s="285" t="s">
        <v>2112</v>
      </c>
      <c r="G224" s="285" t="s">
        <v>2933</v>
      </c>
      <c r="H224" s="285" t="s">
        <v>2113</v>
      </c>
      <c r="I224" s="285" t="s">
        <v>2934</v>
      </c>
      <c r="J224" s="285" t="s">
        <v>2935</v>
      </c>
      <c r="K224" s="285" t="s">
        <v>2114</v>
      </c>
      <c r="L224" s="286">
        <v>421903543319</v>
      </c>
      <c r="M224" s="285" t="s">
        <v>2936</v>
      </c>
      <c r="N224" s="285"/>
      <c r="O224" s="285"/>
      <c r="P224" s="285"/>
    </row>
    <row r="225" spans="1:16" ht="12.5" x14ac:dyDescent="0.25">
      <c r="A225" s="203" t="s">
        <v>2115</v>
      </c>
      <c r="B225" s="285" t="s">
        <v>2116</v>
      </c>
      <c r="C225" s="285" t="s">
        <v>421</v>
      </c>
      <c r="D225" s="285" t="s">
        <v>2117</v>
      </c>
      <c r="E225" s="285" t="s">
        <v>2118</v>
      </c>
      <c r="F225" s="285" t="s">
        <v>2119</v>
      </c>
      <c r="G225" s="313" t="s">
        <v>2120</v>
      </c>
      <c r="H225" s="285" t="s">
        <v>2121</v>
      </c>
      <c r="I225" s="285" t="s">
        <v>2122</v>
      </c>
      <c r="J225" s="285" t="s">
        <v>423</v>
      </c>
      <c r="K225" s="285" t="s">
        <v>2122</v>
      </c>
      <c r="L225" s="286">
        <v>421904823578</v>
      </c>
      <c r="M225" s="285" t="s">
        <v>2123</v>
      </c>
      <c r="N225" s="285"/>
      <c r="O225" s="285"/>
      <c r="P225" s="285"/>
    </row>
    <row r="226" spans="1:16" x14ac:dyDescent="0.2">
      <c r="A226" s="203" t="s">
        <v>2937</v>
      </c>
      <c r="B226" s="285" t="s">
        <v>2938</v>
      </c>
      <c r="C226" s="285" t="s">
        <v>421</v>
      </c>
      <c r="D226" s="285" t="s">
        <v>2939</v>
      </c>
      <c r="E226" s="285" t="s">
        <v>2940</v>
      </c>
      <c r="F226" s="285" t="s">
        <v>2941</v>
      </c>
      <c r="G226" s="285" t="s">
        <v>2942</v>
      </c>
      <c r="H226" s="285" t="s">
        <v>2943</v>
      </c>
      <c r="I226" s="285" t="s">
        <v>2944</v>
      </c>
      <c r="J226" s="285" t="s">
        <v>425</v>
      </c>
      <c r="K226" s="285" t="s">
        <v>2944</v>
      </c>
      <c r="L226" s="286">
        <v>421915740248</v>
      </c>
      <c r="M226" s="285" t="s">
        <v>2945</v>
      </c>
      <c r="N226" s="285"/>
      <c r="O226" s="285"/>
      <c r="P226" s="285"/>
    </row>
    <row r="227" spans="1:16" x14ac:dyDescent="0.2">
      <c r="A227" s="198" t="s">
        <v>984</v>
      </c>
      <c r="B227" s="199" t="s">
        <v>985</v>
      </c>
      <c r="C227" s="200" t="s">
        <v>421</v>
      </c>
      <c r="D227" s="199" t="s">
        <v>2124</v>
      </c>
      <c r="E227" s="199" t="s">
        <v>806</v>
      </c>
      <c r="F227" s="199" t="s">
        <v>986</v>
      </c>
      <c r="G227" s="265" t="s">
        <v>987</v>
      </c>
      <c r="H227" s="265" t="s">
        <v>988</v>
      </c>
      <c r="I227" s="199" t="s">
        <v>989</v>
      </c>
      <c r="J227" s="199" t="s">
        <v>425</v>
      </c>
      <c r="K227" s="199" t="s">
        <v>989</v>
      </c>
      <c r="L227" s="201">
        <v>421918648073</v>
      </c>
      <c r="M227" s="199" t="s">
        <v>990</v>
      </c>
      <c r="N227" s="199"/>
      <c r="O227" s="199"/>
      <c r="P227" s="199"/>
    </row>
    <row r="228" spans="1:16" ht="12.5" x14ac:dyDescent="0.25">
      <c r="A228" s="203" t="s">
        <v>2125</v>
      </c>
      <c r="B228" s="285" t="s">
        <v>2126</v>
      </c>
      <c r="C228" s="285" t="s">
        <v>421</v>
      </c>
      <c r="D228" s="285" t="s">
        <v>2127</v>
      </c>
      <c r="E228" s="285" t="s">
        <v>428</v>
      </c>
      <c r="F228" s="285" t="s">
        <v>435</v>
      </c>
      <c r="G228" s="313" t="s">
        <v>2128</v>
      </c>
      <c r="H228" s="285" t="s">
        <v>2129</v>
      </c>
      <c r="I228" s="285" t="s">
        <v>1995</v>
      </c>
      <c r="J228" s="285" t="s">
        <v>425</v>
      </c>
      <c r="K228" s="285" t="s">
        <v>1995</v>
      </c>
      <c r="L228" s="286">
        <v>421905706999</v>
      </c>
      <c r="M228" s="285" t="s">
        <v>2130</v>
      </c>
      <c r="N228" s="285"/>
      <c r="O228" s="285"/>
      <c r="P228" s="285"/>
    </row>
    <row r="229" spans="1:16" ht="12.5" x14ac:dyDescent="0.25">
      <c r="A229" s="203" t="s">
        <v>2131</v>
      </c>
      <c r="B229" s="285" t="s">
        <v>2132</v>
      </c>
      <c r="C229" s="285" t="s">
        <v>421</v>
      </c>
      <c r="D229" s="285" t="s">
        <v>2133</v>
      </c>
      <c r="E229" s="285" t="s">
        <v>432</v>
      </c>
      <c r="F229" s="285" t="s">
        <v>433</v>
      </c>
      <c r="G229" s="313" t="s">
        <v>2134</v>
      </c>
      <c r="H229" s="285" t="s">
        <v>2946</v>
      </c>
      <c r="I229" s="285" t="s">
        <v>2135</v>
      </c>
      <c r="J229" s="285" t="s">
        <v>423</v>
      </c>
      <c r="K229" s="285" t="s">
        <v>2135</v>
      </c>
      <c r="L229" s="286">
        <v>421918560175</v>
      </c>
      <c r="M229" s="285" t="s">
        <v>2136</v>
      </c>
      <c r="N229" s="285"/>
      <c r="O229" s="285"/>
      <c r="P229" s="285"/>
    </row>
    <row r="230" spans="1:16" x14ac:dyDescent="0.2">
      <c r="A230" s="203" t="s">
        <v>2947</v>
      </c>
      <c r="B230" s="285" t="s">
        <v>2948</v>
      </c>
      <c r="C230" s="285" t="s">
        <v>421</v>
      </c>
      <c r="D230" s="285" t="s">
        <v>2949</v>
      </c>
      <c r="E230" s="285" t="s">
        <v>2950</v>
      </c>
      <c r="F230" s="285" t="s">
        <v>2951</v>
      </c>
      <c r="G230" s="285" t="s">
        <v>2952</v>
      </c>
      <c r="H230" s="285" t="s">
        <v>2953</v>
      </c>
      <c r="I230" s="285" t="s">
        <v>2954</v>
      </c>
      <c r="J230" s="285" t="s">
        <v>2521</v>
      </c>
      <c r="K230" s="285" t="s">
        <v>2954</v>
      </c>
      <c r="L230" s="286">
        <v>421905892235</v>
      </c>
      <c r="M230" s="285" t="s">
        <v>2955</v>
      </c>
      <c r="N230" s="285"/>
      <c r="O230" s="285"/>
      <c r="P230" s="285"/>
    </row>
    <row r="231" spans="1:16" x14ac:dyDescent="0.2">
      <c r="A231" s="203" t="s">
        <v>2956</v>
      </c>
      <c r="B231" s="285" t="s">
        <v>2957</v>
      </c>
      <c r="C231" s="285" t="s">
        <v>421</v>
      </c>
      <c r="D231" s="285" t="s">
        <v>2958</v>
      </c>
      <c r="E231" s="285" t="s">
        <v>428</v>
      </c>
      <c r="F231" s="285" t="s">
        <v>1919</v>
      </c>
      <c r="G231" s="285" t="s">
        <v>2959</v>
      </c>
      <c r="H231" s="285" t="s">
        <v>2960</v>
      </c>
      <c r="I231" s="285" t="s">
        <v>2961</v>
      </c>
      <c r="J231" s="285" t="s">
        <v>2521</v>
      </c>
      <c r="K231" s="285" t="s">
        <v>2961</v>
      </c>
      <c r="L231" s="286">
        <v>421905491171</v>
      </c>
      <c r="M231" s="285" t="s">
        <v>2962</v>
      </c>
      <c r="N231" s="285"/>
      <c r="O231" s="285"/>
      <c r="P231" s="285"/>
    </row>
    <row r="232" spans="1:16" x14ac:dyDescent="0.2">
      <c r="A232" s="203" t="s">
        <v>2963</v>
      </c>
      <c r="B232" s="285" t="s">
        <v>2964</v>
      </c>
      <c r="C232" s="285" t="s">
        <v>421</v>
      </c>
      <c r="D232" s="285" t="s">
        <v>2965</v>
      </c>
      <c r="E232" s="285" t="s">
        <v>1765</v>
      </c>
      <c r="F232" s="285" t="s">
        <v>1766</v>
      </c>
      <c r="G232" s="285" t="s">
        <v>2966</v>
      </c>
      <c r="H232" s="285" t="s">
        <v>2967</v>
      </c>
      <c r="I232" s="285" t="s">
        <v>2968</v>
      </c>
      <c r="J232" s="285" t="s">
        <v>423</v>
      </c>
      <c r="K232" s="285" t="s">
        <v>2968</v>
      </c>
      <c r="L232" s="286">
        <v>421905731109</v>
      </c>
      <c r="M232" s="285" t="s">
        <v>2969</v>
      </c>
      <c r="N232" s="285"/>
      <c r="O232" s="285"/>
      <c r="P232" s="285"/>
    </row>
    <row r="233" spans="1:16" ht="12.5" x14ac:dyDescent="0.25">
      <c r="A233" s="203" t="s">
        <v>2137</v>
      </c>
      <c r="B233" s="285" t="s">
        <v>2138</v>
      </c>
      <c r="C233" s="285" t="s">
        <v>421</v>
      </c>
      <c r="D233" s="285" t="s">
        <v>2139</v>
      </c>
      <c r="E233" s="285" t="s">
        <v>434</v>
      </c>
      <c r="F233" s="285" t="s">
        <v>492</v>
      </c>
      <c r="G233" s="313" t="s">
        <v>2140</v>
      </c>
      <c r="H233" s="285" t="s">
        <v>2141</v>
      </c>
      <c r="I233" s="285" t="s">
        <v>2142</v>
      </c>
      <c r="J233" s="285" t="s">
        <v>425</v>
      </c>
      <c r="K233" s="285" t="s">
        <v>2143</v>
      </c>
      <c r="L233" s="286">
        <v>421915867076</v>
      </c>
      <c r="M233" s="285" t="s">
        <v>2144</v>
      </c>
      <c r="N233" s="285"/>
      <c r="O233" s="285"/>
      <c r="P233" s="285"/>
    </row>
    <row r="234" spans="1:16" x14ac:dyDescent="0.2">
      <c r="A234" s="203" t="s">
        <v>2970</v>
      </c>
      <c r="B234" s="285" t="s">
        <v>2971</v>
      </c>
      <c r="C234" s="285" t="s">
        <v>421</v>
      </c>
      <c r="D234" s="285" t="s">
        <v>2972</v>
      </c>
      <c r="E234" s="285" t="s">
        <v>2973</v>
      </c>
      <c r="F234" s="285" t="s">
        <v>2974</v>
      </c>
      <c r="G234" s="285" t="s">
        <v>2975</v>
      </c>
      <c r="H234" s="285" t="s">
        <v>2976</v>
      </c>
      <c r="I234" s="285" t="s">
        <v>2977</v>
      </c>
      <c r="J234" s="285" t="s">
        <v>423</v>
      </c>
      <c r="K234" s="285" t="s">
        <v>2977</v>
      </c>
      <c r="L234" s="286">
        <v>421905417209</v>
      </c>
      <c r="M234" s="285" t="s">
        <v>2978</v>
      </c>
      <c r="N234" s="285"/>
      <c r="O234" s="285"/>
      <c r="P234" s="285"/>
    </row>
    <row r="235" spans="1:16" x14ac:dyDescent="0.2">
      <c r="A235" s="198" t="s">
        <v>991</v>
      </c>
      <c r="B235" s="199" t="s">
        <v>992</v>
      </c>
      <c r="C235" s="200" t="s">
        <v>421</v>
      </c>
      <c r="D235" s="199" t="s">
        <v>2145</v>
      </c>
      <c r="E235" s="199" t="s">
        <v>432</v>
      </c>
      <c r="F235" s="199" t="s">
        <v>433</v>
      </c>
      <c r="G235" s="199" t="s">
        <v>993</v>
      </c>
      <c r="H235" s="199" t="s">
        <v>994</v>
      </c>
      <c r="I235" s="199" t="s">
        <v>995</v>
      </c>
      <c r="J235" s="199" t="s">
        <v>423</v>
      </c>
      <c r="K235" s="199" t="s">
        <v>995</v>
      </c>
      <c r="L235" s="201">
        <v>421905700790</v>
      </c>
      <c r="M235" s="199" t="s">
        <v>996</v>
      </c>
      <c r="N235" s="199"/>
      <c r="O235" s="199"/>
      <c r="P235" s="199"/>
    </row>
    <row r="236" spans="1:16" x14ac:dyDescent="0.2">
      <c r="A236" s="178" t="s">
        <v>997</v>
      </c>
      <c r="B236" s="277" t="s">
        <v>998</v>
      </c>
      <c r="C236" s="200" t="s">
        <v>421</v>
      </c>
      <c r="D236" s="277" t="s">
        <v>2146</v>
      </c>
      <c r="E236" s="277" t="s">
        <v>428</v>
      </c>
      <c r="F236" s="277" t="s">
        <v>756</v>
      </c>
      <c r="G236" s="277" t="s">
        <v>999</v>
      </c>
      <c r="H236" s="277" t="s">
        <v>1000</v>
      </c>
      <c r="I236" s="277" t="s">
        <v>1001</v>
      </c>
      <c r="J236" s="277" t="s">
        <v>425</v>
      </c>
      <c r="K236" s="277" t="s">
        <v>1002</v>
      </c>
      <c r="L236" s="322">
        <v>421918737877</v>
      </c>
      <c r="M236" s="277" t="s">
        <v>1003</v>
      </c>
      <c r="N236" s="277"/>
      <c r="O236" s="277"/>
      <c r="P236" s="277"/>
    </row>
    <row r="237" spans="1:16" x14ac:dyDescent="0.2">
      <c r="A237" s="178" t="s">
        <v>1004</v>
      </c>
      <c r="B237" s="277" t="s">
        <v>1005</v>
      </c>
      <c r="C237" s="200" t="s">
        <v>421</v>
      </c>
      <c r="D237" s="277" t="s">
        <v>1006</v>
      </c>
      <c r="E237" s="277" t="s">
        <v>428</v>
      </c>
      <c r="F237" s="277" t="s">
        <v>523</v>
      </c>
      <c r="G237" s="324" t="s">
        <v>1007</v>
      </c>
      <c r="H237" s="324" t="s">
        <v>1008</v>
      </c>
      <c r="I237" s="277" t="s">
        <v>1009</v>
      </c>
      <c r="J237" s="277" t="s">
        <v>423</v>
      </c>
      <c r="K237" s="277" t="s">
        <v>1009</v>
      </c>
      <c r="L237" s="322">
        <v>421903422249</v>
      </c>
      <c r="M237" s="277" t="s">
        <v>1010</v>
      </c>
      <c r="N237" s="277"/>
      <c r="O237" s="277"/>
      <c r="P237" s="277"/>
    </row>
    <row r="238" spans="1:16" x14ac:dyDescent="0.2">
      <c r="A238" s="198" t="s">
        <v>1011</v>
      </c>
      <c r="B238" s="199" t="s">
        <v>1012</v>
      </c>
      <c r="C238" s="200" t="s">
        <v>421</v>
      </c>
      <c r="D238" s="199" t="s">
        <v>1013</v>
      </c>
      <c r="E238" s="199" t="s">
        <v>428</v>
      </c>
      <c r="F238" s="199" t="s">
        <v>1014</v>
      </c>
      <c r="G238" s="199" t="s">
        <v>1015</v>
      </c>
      <c r="H238" s="199" t="s">
        <v>1016</v>
      </c>
      <c r="I238" s="199" t="s">
        <v>1017</v>
      </c>
      <c r="J238" s="199" t="s">
        <v>425</v>
      </c>
      <c r="K238" s="199" t="s">
        <v>1018</v>
      </c>
      <c r="L238" s="201">
        <v>421905641479</v>
      </c>
      <c r="M238" s="199" t="s">
        <v>1019</v>
      </c>
      <c r="N238" s="199"/>
      <c r="O238" s="199"/>
      <c r="P238" s="199"/>
    </row>
    <row r="239" spans="1:16" x14ac:dyDescent="0.2">
      <c r="A239" s="203" t="s">
        <v>2147</v>
      </c>
      <c r="B239" s="285" t="s">
        <v>2148</v>
      </c>
      <c r="C239" s="285" t="s">
        <v>421</v>
      </c>
      <c r="D239" s="285" t="s">
        <v>2149</v>
      </c>
      <c r="E239" s="285" t="s">
        <v>422</v>
      </c>
      <c r="F239" s="285" t="s">
        <v>815</v>
      </c>
      <c r="G239" s="285" t="s">
        <v>2150</v>
      </c>
      <c r="H239" s="285" t="s">
        <v>2151</v>
      </c>
      <c r="I239" s="285" t="s">
        <v>2152</v>
      </c>
      <c r="J239" s="285" t="s">
        <v>425</v>
      </c>
      <c r="K239" s="285" t="s">
        <v>2153</v>
      </c>
      <c r="L239" s="286">
        <v>421902821904</v>
      </c>
      <c r="M239" s="285" t="s">
        <v>2154</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407</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2245</v>
      </c>
      <c r="B2" s="204" t="str">
        <f>VLOOKUP(A2,Adr!A:B,2,FALSE)</f>
        <v>"BigHugGym"</v>
      </c>
      <c r="C2" s="185" t="s">
        <v>2987</v>
      </c>
      <c r="D2" s="287">
        <v>5000</v>
      </c>
      <c r="E2" s="230">
        <v>0</v>
      </c>
      <c r="F2" s="166" t="s">
        <v>360</v>
      </c>
      <c r="G2" s="169" t="s">
        <v>321</v>
      </c>
      <c r="H2" s="169" t="s">
        <v>1030</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2252</v>
      </c>
      <c r="B3" s="204" t="str">
        <f>VLOOKUP(A3,Adr!A:B,2,FALSE)</f>
        <v>"Miesta pre mladých"</v>
      </c>
      <c r="C3" s="197" t="s">
        <v>2987</v>
      </c>
      <c r="D3" s="290">
        <v>4983</v>
      </c>
      <c r="E3" s="173">
        <v>0</v>
      </c>
      <c r="F3" s="166" t="s">
        <v>360</v>
      </c>
      <c r="G3" s="169" t="s">
        <v>321</v>
      </c>
      <c r="H3" s="169" t="s">
        <v>1030</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2987</v>
      </c>
      <c r="D4" s="287">
        <v>3575</v>
      </c>
      <c r="E4" s="173">
        <v>0</v>
      </c>
      <c r="F4" s="166" t="s">
        <v>360</v>
      </c>
      <c r="G4" s="169" t="s">
        <v>321</v>
      </c>
      <c r="H4" s="169" t="s">
        <v>1030</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2987</v>
      </c>
      <c r="D6" s="290">
        <v>5000</v>
      </c>
      <c r="E6" s="173">
        <v>0</v>
      </c>
      <c r="F6" s="166" t="s">
        <v>360</v>
      </c>
      <c r="G6" s="169" t="s">
        <v>321</v>
      </c>
      <c r="H6" s="169" t="s">
        <v>1030</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2987</v>
      </c>
      <c r="D8" s="290">
        <v>4990</v>
      </c>
      <c r="E8" s="230">
        <v>0</v>
      </c>
      <c r="F8" s="166" t="s">
        <v>360</v>
      </c>
      <c r="G8" s="169" t="s">
        <v>321</v>
      </c>
      <c r="H8" s="169" t="s">
        <v>1030</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2307</v>
      </c>
      <c r="B9" s="204" t="str">
        <f>VLOOKUP(A9,Adr!A:B,2,FALSE)</f>
        <v>AKNELA</v>
      </c>
      <c r="C9" s="185" t="s">
        <v>2987</v>
      </c>
      <c r="D9" s="287">
        <v>4500</v>
      </c>
      <c r="E9" s="230">
        <v>0</v>
      </c>
      <c r="F9" s="166" t="s">
        <v>360</v>
      </c>
      <c r="G9" s="169" t="s">
        <v>321</v>
      </c>
      <c r="H9" s="169" t="s">
        <v>1030</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2324</v>
      </c>
      <c r="B14" s="204" t="str">
        <f>VLOOKUP(A14,Adr!A:B,2,FALSE)</f>
        <v>Basketbalový klub AŠK Slávia Trnava</v>
      </c>
      <c r="C14" s="185" t="s">
        <v>2987</v>
      </c>
      <c r="D14" s="287">
        <v>5000</v>
      </c>
      <c r="E14" s="173">
        <v>0</v>
      </c>
      <c r="F14" s="166" t="s">
        <v>360</v>
      </c>
      <c r="G14" s="169" t="s">
        <v>321</v>
      </c>
      <c r="H14" s="169" t="s">
        <v>1030</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2331</v>
      </c>
      <c r="B15" s="204" t="str">
        <f>VLOOKUP(A15,Adr!A:B,2,FALSE)</f>
        <v>Basketbalový klub mládeže JUNIOR Unverzity Konštantína Filozofa Nitra</v>
      </c>
      <c r="C15" s="196" t="s">
        <v>2987</v>
      </c>
      <c r="D15" s="289">
        <v>4000</v>
      </c>
      <c r="E15" s="173">
        <v>0</v>
      </c>
      <c r="F15" s="166" t="s">
        <v>360</v>
      </c>
      <c r="G15" s="169" t="s">
        <v>321</v>
      </c>
      <c r="H15" s="169" t="s">
        <v>1030</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2338</v>
      </c>
      <c r="B16" s="204" t="str">
        <f>VLOOKUP(A16,Adr!A:B,2,FALSE)</f>
        <v>BASKETBALOVÝ KLUB MLÁDEŽE ŽILINA - ZÁVODIE</v>
      </c>
      <c r="C16" s="185" t="s">
        <v>2987</v>
      </c>
      <c r="D16" s="287">
        <v>5000</v>
      </c>
      <c r="E16" s="230">
        <v>0</v>
      </c>
      <c r="F16" s="166" t="s">
        <v>360</v>
      </c>
      <c r="G16" s="169" t="s">
        <v>321</v>
      </c>
      <c r="H16" s="169" t="s">
        <v>1030</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2345</v>
      </c>
      <c r="B17" s="204" t="str">
        <f>VLOOKUP(A17,Adr!A:B,2,FALSE)</f>
        <v>Benitim</v>
      </c>
      <c r="C17" s="196" t="s">
        <v>2987</v>
      </c>
      <c r="D17" s="289">
        <v>4966</v>
      </c>
      <c r="E17" s="230">
        <v>0</v>
      </c>
      <c r="F17" s="166" t="s">
        <v>360</v>
      </c>
      <c r="G17" s="169" t="s">
        <v>321</v>
      </c>
      <c r="H17" s="169" t="s">
        <v>1030</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2354</v>
      </c>
      <c r="B18" s="204" t="str">
        <f>VLOOKUP(A18,Adr!A:B,2,FALSE)</f>
        <v>BIKE RACING SLOVAKIA MARTIN</v>
      </c>
      <c r="C18" s="185" t="s">
        <v>350</v>
      </c>
      <c r="D18" s="287">
        <v>10000</v>
      </c>
      <c r="E18" s="230">
        <v>0</v>
      </c>
      <c r="F18" s="166" t="s">
        <v>349</v>
      </c>
      <c r="G18" s="169" t="s">
        <v>317</v>
      </c>
      <c r="H18" s="169" t="s">
        <v>1030</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2362</v>
      </c>
      <c r="B19" s="204" t="str">
        <f>VLOOKUP(A19,Adr!A:B,2,FALSE)</f>
        <v>ByteBite, s. r. o.</v>
      </c>
      <c r="C19" s="169" t="s">
        <v>350</v>
      </c>
      <c r="D19" s="172">
        <v>10000</v>
      </c>
      <c r="E19" s="173">
        <v>0</v>
      </c>
      <c r="F19" s="166" t="s">
        <v>349</v>
      </c>
      <c r="G19" s="169" t="s">
        <v>321</v>
      </c>
      <c r="H19" s="169" t="s">
        <v>1030</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1371</v>
      </c>
      <c r="B20" s="204" t="str">
        <f>VLOOKUP(A20,Adr!A:B,2,FALSE)</f>
        <v>Deaflympijský výbor Slovenska</v>
      </c>
      <c r="C20" s="185" t="s">
        <v>1465</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2369</v>
      </c>
      <c r="B37" s="204" t="str">
        <f>VLOOKUP(A37,Adr!A:B,2,FALSE)</f>
        <v>Florbalový klub AS Trenčín</v>
      </c>
      <c r="C37" s="185" t="s">
        <v>2987</v>
      </c>
      <c r="D37" s="287">
        <v>4800</v>
      </c>
      <c r="E37" s="173">
        <v>0</v>
      </c>
      <c r="F37" s="166" t="s">
        <v>360</v>
      </c>
      <c r="G37" s="169" t="s">
        <v>321</v>
      </c>
      <c r="H37" s="169" t="s">
        <v>1030</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2378</v>
      </c>
      <c r="B38" s="204" t="str">
        <f>VLOOKUP(A38,Adr!A:B,2,FALSE)</f>
        <v>FLORBALOVÝ KLUB MICHALOVCE</v>
      </c>
      <c r="C38" s="185" t="s">
        <v>2987</v>
      </c>
      <c r="D38" s="289">
        <v>5000</v>
      </c>
      <c r="E38" s="173">
        <v>0</v>
      </c>
      <c r="F38" s="166" t="s">
        <v>360</v>
      </c>
      <c r="G38" s="169" t="s">
        <v>321</v>
      </c>
      <c r="H38" s="169" t="s">
        <v>1030</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2385</v>
      </c>
      <c r="B39" s="204" t="str">
        <f>VLOOKUP(A39,Adr!A:B,2,FALSE)</f>
        <v>Futbalový klub Dúbravka</v>
      </c>
      <c r="C39" s="196" t="s">
        <v>2987</v>
      </c>
      <c r="D39" s="287">
        <v>5000</v>
      </c>
      <c r="E39" s="173">
        <v>0</v>
      </c>
      <c r="F39" s="166" t="s">
        <v>360</v>
      </c>
      <c r="G39" s="169" t="s">
        <v>321</v>
      </c>
      <c r="H39" s="169" t="s">
        <v>1030</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2393</v>
      </c>
      <c r="B40" s="204" t="str">
        <f>VLOOKUP(A40,Adr!A:B,2,FALSE)</f>
        <v>Futbalový klub Iskra Hnúšťa</v>
      </c>
      <c r="C40" s="197" t="s">
        <v>2987</v>
      </c>
      <c r="D40" s="290">
        <v>4600</v>
      </c>
      <c r="E40" s="173">
        <v>0</v>
      </c>
      <c r="F40" s="166" t="s">
        <v>360</v>
      </c>
      <c r="G40" s="169" t="s">
        <v>321</v>
      </c>
      <c r="H40" s="169" t="s">
        <v>1030</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2402</v>
      </c>
      <c r="B41" s="204" t="str">
        <f>VLOOKUP(A41,Adr!A:B,2,FALSE)</f>
        <v>FUTBALOVÝ KLUB POLÍCIE BRATISLAVA</v>
      </c>
      <c r="C41" s="196" t="s">
        <v>2987</v>
      </c>
      <c r="D41" s="289">
        <v>2750</v>
      </c>
      <c r="E41" s="173">
        <v>0</v>
      </c>
      <c r="F41" s="166" t="s">
        <v>360</v>
      </c>
      <c r="G41" s="169" t="s">
        <v>321</v>
      </c>
      <c r="H41" s="169" t="s">
        <v>1030</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2409</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2417</v>
      </c>
      <c r="B44" s="204" t="str">
        <f>VLOOKUP(A44,Adr!A:B,2,FALSE)</f>
        <v>Handball Club Pezinok</v>
      </c>
      <c r="C44" s="185" t="s">
        <v>2987</v>
      </c>
      <c r="D44" s="287">
        <v>4830</v>
      </c>
      <c r="E44" s="173">
        <v>0</v>
      </c>
      <c r="F44" s="166" t="s">
        <v>360</v>
      </c>
      <c r="G44" s="169" t="s">
        <v>321</v>
      </c>
      <c r="H44" s="169" t="s">
        <v>1030</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2424</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2433</v>
      </c>
      <c r="B50" s="204" t="str">
        <f>VLOOKUP(A50,Adr!A:B,2,FALSE)</f>
        <v>ILYO - TAEKWONDO TRENČÍN, o. z.</v>
      </c>
      <c r="C50" s="196" t="s">
        <v>2987</v>
      </c>
      <c r="D50" s="289">
        <v>5000</v>
      </c>
      <c r="E50" s="230">
        <v>0</v>
      </c>
      <c r="F50" s="166" t="s">
        <v>360</v>
      </c>
      <c r="G50" s="169" t="s">
        <v>321</v>
      </c>
      <c r="H50" s="169" t="s">
        <v>1030</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2442</v>
      </c>
      <c r="B52" s="204" t="str">
        <f>VLOOKUP(A52,Adr!A:B,2,FALSE)</f>
        <v>JAKASPORT academy</v>
      </c>
      <c r="C52" s="185" t="s">
        <v>2987</v>
      </c>
      <c r="D52" s="287">
        <v>5000</v>
      </c>
      <c r="E52" s="173">
        <v>0</v>
      </c>
      <c r="F52" s="166" t="s">
        <v>360</v>
      </c>
      <c r="G52" s="169" t="s">
        <v>321</v>
      </c>
      <c r="H52" s="169" t="s">
        <v>1030</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2449</v>
      </c>
      <c r="B53" s="204" t="str">
        <f>VLOOKUP(A53,Adr!A:B,2,FALSE)</f>
        <v>job&amp;fun s.r.o.</v>
      </c>
      <c r="C53" s="185" t="s">
        <v>2987</v>
      </c>
      <c r="D53" s="287">
        <v>5000</v>
      </c>
      <c r="E53" s="230">
        <v>0</v>
      </c>
      <c r="F53" s="166" t="s">
        <v>360</v>
      </c>
      <c r="G53" s="169" t="s">
        <v>321</v>
      </c>
      <c r="H53" s="169" t="s">
        <v>1030</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2459</v>
      </c>
      <c r="B55" s="204" t="str">
        <f>VLOOKUP(A55,Adr!A:B,2,FALSE)</f>
        <v>Judo Klub Martin, Občianske združenie</v>
      </c>
      <c r="C55" s="185" t="s">
        <v>2987</v>
      </c>
      <c r="D55" s="287">
        <v>4830</v>
      </c>
      <c r="E55" s="173">
        <v>0</v>
      </c>
      <c r="F55" s="166" t="s">
        <v>360</v>
      </c>
      <c r="G55" s="169" t="s">
        <v>321</v>
      </c>
      <c r="H55" s="169" t="s">
        <v>1030</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2466</v>
      </c>
      <c r="B57" s="204" t="str">
        <f>VLOOKUP(A57,Adr!A:B,2,FALSE)</f>
        <v>Karate Klub IGLOW, o. z.</v>
      </c>
      <c r="C57" s="185" t="s">
        <v>2987</v>
      </c>
      <c r="D57" s="287">
        <v>4851.7</v>
      </c>
      <c r="E57" s="230">
        <v>0</v>
      </c>
      <c r="F57" s="166" t="s">
        <v>360</v>
      </c>
      <c r="G57" s="169" t="s">
        <v>321</v>
      </c>
      <c r="H57" s="169" t="s">
        <v>1030</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2476</v>
      </c>
      <c r="B58" s="204" t="str">
        <f>VLOOKUP(A58,Adr!A:B,2,FALSE)</f>
        <v>KARATE KLUB JUNIOR PREŠOV, o. z.</v>
      </c>
      <c r="C58" s="197" t="s">
        <v>2987</v>
      </c>
      <c r="D58" s="290">
        <v>4800</v>
      </c>
      <c r="E58" s="173">
        <v>0</v>
      </c>
      <c r="F58" s="166" t="s">
        <v>360</v>
      </c>
      <c r="G58" s="169" t="s">
        <v>321</v>
      </c>
      <c r="H58" s="169" t="s">
        <v>1030</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2483</v>
      </c>
      <c r="B59" s="204" t="str">
        <f>VLOOKUP(A59,Adr!A:B,2,FALSE)</f>
        <v>KARATE KLUB KRETOVIČ KOŠICE, o. z.</v>
      </c>
      <c r="C59" s="185" t="s">
        <v>2987</v>
      </c>
      <c r="D59" s="287">
        <v>4800</v>
      </c>
      <c r="E59" s="230">
        <v>0</v>
      </c>
      <c r="F59" s="166" t="s">
        <v>360</v>
      </c>
      <c r="G59" s="169" t="s">
        <v>321</v>
      </c>
      <c r="H59" s="169" t="s">
        <v>1030</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2490</v>
      </c>
      <c r="B60" s="204" t="str">
        <f>VLOOKUP(A60,Adr!A:B,2,FALSE)</f>
        <v>Karate klub Prievidza FKŠ</v>
      </c>
      <c r="C60" s="185" t="s">
        <v>2987</v>
      </c>
      <c r="D60" s="287">
        <v>4500</v>
      </c>
      <c r="E60" s="173">
        <v>0</v>
      </c>
      <c r="F60" s="166" t="s">
        <v>360</v>
      </c>
      <c r="G60" s="169" t="s">
        <v>321</v>
      </c>
      <c r="H60" s="169" t="s">
        <v>1030</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2497</v>
      </c>
      <c r="B61" s="204" t="str">
        <f>VLOOKUP(A61,Adr!A:B,2,FALSE)</f>
        <v>Karate klub Žilina, o.z.</v>
      </c>
      <c r="C61" s="196" t="s">
        <v>2987</v>
      </c>
      <c r="D61" s="289">
        <v>4500</v>
      </c>
      <c r="E61" s="230">
        <v>0</v>
      </c>
      <c r="F61" s="166" t="s">
        <v>360</v>
      </c>
      <c r="G61" s="169" t="s">
        <v>321</v>
      </c>
      <c r="H61" s="169" t="s">
        <v>1030</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2504</v>
      </c>
      <c r="B62" s="204" t="str">
        <f>VLOOKUP(A62,Adr!A:B,2,FALSE)</f>
        <v>KFC Komárno</v>
      </c>
      <c r="C62" s="196" t="s">
        <v>2987</v>
      </c>
      <c r="D62" s="289">
        <v>2150</v>
      </c>
      <c r="E62" s="173">
        <v>0</v>
      </c>
      <c r="F62" s="166" t="s">
        <v>360</v>
      </c>
      <c r="G62" s="169" t="s">
        <v>321</v>
      </c>
      <c r="H62" s="169" t="s">
        <v>1030</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1763</v>
      </c>
      <c r="B63" s="204" t="str">
        <f>VLOOKUP(A63,Adr!A:B,2,FALSE)</f>
        <v>Klub gymnastických športov Slávia Trnava</v>
      </c>
      <c r="C63" s="185" t="s">
        <v>2987</v>
      </c>
      <c r="D63" s="287">
        <v>4700</v>
      </c>
      <c r="E63" s="230">
        <v>0</v>
      </c>
      <c r="F63" s="166" t="s">
        <v>360</v>
      </c>
      <c r="G63" s="169" t="s">
        <v>321</v>
      </c>
      <c r="H63" s="169" t="s">
        <v>1030</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1763</v>
      </c>
      <c r="B64" s="204" t="str">
        <f>VLOOKUP(A64,Adr!A:B,2,FALSE)</f>
        <v>Klub gymnastických športov Slávia Trnava</v>
      </c>
      <c r="C64" s="169" t="s">
        <v>2196</v>
      </c>
      <c r="D64" s="288">
        <v>2538</v>
      </c>
      <c r="E64" s="230">
        <v>0</v>
      </c>
      <c r="F64" s="166" t="s">
        <v>362</v>
      </c>
      <c r="G64" s="169" t="s">
        <v>321</v>
      </c>
      <c r="H64" s="169" t="s">
        <v>1030</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2514</v>
      </c>
      <c r="B65" s="204" t="str">
        <f>VLOOKUP(A65,Adr!A:B,2,FALSE)</f>
        <v>Klub modernej gymnastiky DANUBIA</v>
      </c>
      <c r="C65" s="196" t="s">
        <v>2987</v>
      </c>
      <c r="D65" s="289">
        <v>5000</v>
      </c>
      <c r="E65" s="173">
        <v>0</v>
      </c>
      <c r="F65" s="166" t="s">
        <v>360</v>
      </c>
      <c r="G65" s="169" t="s">
        <v>321</v>
      </c>
      <c r="H65" s="169" t="s">
        <v>1030</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1768</v>
      </c>
      <c r="B66" s="204" t="str">
        <f>VLOOKUP(A66,Adr!A:B,2,FALSE)</f>
        <v>Klub orientačného behu ATU Košice</v>
      </c>
      <c r="C66" s="185" t="s">
        <v>2197</v>
      </c>
      <c r="D66" s="288">
        <v>7200</v>
      </c>
      <c r="E66" s="173">
        <v>0</v>
      </c>
      <c r="F66" s="166" t="s">
        <v>362</v>
      </c>
      <c r="G66" s="169" t="s">
        <v>321</v>
      </c>
      <c r="H66" s="169" t="s">
        <v>1030</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1774</v>
      </c>
      <c r="B67" s="204" t="str">
        <f>VLOOKUP(A67,Adr!A:B,2,FALSE)</f>
        <v>Klub plaveckých športov Nereus Žilina, o. z.</v>
      </c>
      <c r="C67" s="185" t="s">
        <v>2198</v>
      </c>
      <c r="D67" s="287">
        <v>7000</v>
      </c>
      <c r="E67" s="230">
        <v>0</v>
      </c>
      <c r="F67" s="166" t="s">
        <v>362</v>
      </c>
      <c r="G67" s="169" t="s">
        <v>321</v>
      </c>
      <c r="H67" s="169" t="s">
        <v>1030</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1782</v>
      </c>
      <c r="B68" s="204" t="str">
        <f>VLOOKUP(A68,Adr!A:B,2,FALSE)</f>
        <v>Klub sálového futbalu Športový klub Prednádražie Trnava</v>
      </c>
      <c r="C68" s="196" t="s">
        <v>2199</v>
      </c>
      <c r="D68" s="289">
        <v>3849.9999999999995</v>
      </c>
      <c r="E68" s="173">
        <v>0</v>
      </c>
      <c r="F68" s="166" t="s">
        <v>362</v>
      </c>
      <c r="G68" s="169" t="s">
        <v>321</v>
      </c>
      <c r="H68" s="169" t="s">
        <v>1030</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1379</v>
      </c>
      <c r="B69" s="204" t="str">
        <f>VLOOKUP(A69,Adr!A:B,2,FALSE)</f>
        <v>Klub slovenských turistov</v>
      </c>
      <c r="C69" s="196" t="s">
        <v>1665</v>
      </c>
      <c r="D69" s="289">
        <v>50000</v>
      </c>
      <c r="E69" s="230">
        <v>0</v>
      </c>
      <c r="F69" s="166" t="s">
        <v>349</v>
      </c>
      <c r="G69" s="169" t="s">
        <v>317</v>
      </c>
      <c r="H69" s="169" t="s">
        <v>1030</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2523</v>
      </c>
      <c r="B70" s="204" t="str">
        <f>VLOOKUP(A70,Adr!A:B,2,FALSE)</f>
        <v>Klub Super Deti Košice, o.z.</v>
      </c>
      <c r="C70" s="196" t="s">
        <v>2987</v>
      </c>
      <c r="D70" s="289">
        <v>3290</v>
      </c>
      <c r="E70" s="230">
        <v>0</v>
      </c>
      <c r="F70" s="166" t="s">
        <v>360</v>
      </c>
      <c r="G70" s="169" t="s">
        <v>321</v>
      </c>
      <c r="H70" s="169" t="s">
        <v>1030</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2530</v>
      </c>
      <c r="B71" s="204" t="str">
        <f>VLOOKUP(A71,Adr!A:B,2,FALSE)</f>
        <v>Klub vodného slalomu Karlova Ves</v>
      </c>
      <c r="C71" s="185" t="s">
        <v>2987</v>
      </c>
      <c r="D71" s="287">
        <v>2000</v>
      </c>
      <c r="E71" s="173">
        <v>0</v>
      </c>
      <c r="F71" s="166" t="s">
        <v>360</v>
      </c>
      <c r="G71" s="169" t="s">
        <v>321</v>
      </c>
      <c r="H71" s="169" t="s">
        <v>1030</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2538</v>
      </c>
      <c r="B72" s="204" t="str">
        <f>VLOOKUP(A72,Adr!A:B,2,FALSE)</f>
        <v>Krasokorčuliarsky klub Iskra Banská Bystrica</v>
      </c>
      <c r="C72" s="185" t="s">
        <v>2987</v>
      </c>
      <c r="D72" s="287">
        <v>5000</v>
      </c>
      <c r="E72" s="230">
        <v>0</v>
      </c>
      <c r="F72" s="166" t="s">
        <v>360</v>
      </c>
      <c r="G72" s="169" t="s">
        <v>321</v>
      </c>
      <c r="H72" s="169" t="s">
        <v>1030</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2546</v>
      </c>
      <c r="B73" s="204" t="str">
        <f>VLOOKUP(A73,Adr!A:B,2,FALSE)</f>
        <v>KRAV MAGA Modra</v>
      </c>
      <c r="C73" s="196" t="s">
        <v>350</v>
      </c>
      <c r="D73" s="289">
        <v>15000</v>
      </c>
      <c r="E73" s="173">
        <v>0</v>
      </c>
      <c r="F73" s="166" t="s">
        <v>349</v>
      </c>
      <c r="G73" s="169" t="s">
        <v>317</v>
      </c>
      <c r="H73" s="169" t="s">
        <v>1030</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2553</v>
      </c>
      <c r="B74" s="204" t="str">
        <f>VLOOKUP(A74,Adr!A:B,2,FALSE)</f>
        <v>Lieskovský tenisový klub – LTC</v>
      </c>
      <c r="C74" s="185" t="s">
        <v>2987</v>
      </c>
      <c r="D74" s="287">
        <v>5000</v>
      </c>
      <c r="E74" s="173">
        <v>0</v>
      </c>
      <c r="F74" s="166" t="s">
        <v>360</v>
      </c>
      <c r="G74" s="169" t="s">
        <v>321</v>
      </c>
      <c r="H74" s="169" t="s">
        <v>1030</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2562</v>
      </c>
      <c r="B75" s="204" t="str">
        <f>VLOOKUP(A75,Adr!A:B,2,FALSE)</f>
        <v>Lyžiarsky klub Lokomotíva Bratislava</v>
      </c>
      <c r="C75" s="197" t="s">
        <v>2987</v>
      </c>
      <c r="D75" s="290">
        <v>2248</v>
      </c>
      <c r="E75" s="230">
        <v>0</v>
      </c>
      <c r="F75" s="166" t="s">
        <v>360</v>
      </c>
      <c r="G75" s="169" t="s">
        <v>321</v>
      </c>
      <c r="H75" s="169" t="s">
        <v>1030</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2571</v>
      </c>
      <c r="B76" s="204" t="str">
        <f>VLOOKUP(A76,Adr!A:B,2,FALSE)</f>
        <v>Lyžiarsky klub Opalisko Závažná Poruba  </v>
      </c>
      <c r="C76" s="196" t="s">
        <v>2987</v>
      </c>
      <c r="D76" s="289">
        <v>2000</v>
      </c>
      <c r="E76" s="230">
        <v>0</v>
      </c>
      <c r="F76" s="166" t="s">
        <v>360</v>
      </c>
      <c r="G76" s="169" t="s">
        <v>321</v>
      </c>
      <c r="H76" s="169" t="s">
        <v>1030</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1790</v>
      </c>
      <c r="B77" s="204" t="str">
        <f>VLOOKUP(A77,Adr!A:B,2,FALSE)</f>
        <v>MAMMAL - Slovenský zväz MMA</v>
      </c>
      <c r="C77" s="196" t="s">
        <v>352</v>
      </c>
      <c r="D77" s="289">
        <v>50600</v>
      </c>
      <c r="E77" s="230">
        <v>0</v>
      </c>
      <c r="F77" s="166" t="s">
        <v>351</v>
      </c>
      <c r="G77" s="169" t="s">
        <v>321</v>
      </c>
      <c r="H77" s="169" t="s">
        <v>1030</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1799</v>
      </c>
      <c r="B78" s="204" t="str">
        <f>VLOOKUP(A78,Adr!A:B,2,FALSE)</f>
        <v>Maratón klub Rajec</v>
      </c>
      <c r="C78" s="196" t="s">
        <v>2200</v>
      </c>
      <c r="D78" s="287">
        <v>10000</v>
      </c>
      <c r="E78" s="230">
        <v>0</v>
      </c>
      <c r="F78" s="166" t="s">
        <v>362</v>
      </c>
      <c r="G78" s="169" t="s">
        <v>321</v>
      </c>
      <c r="H78" s="169" t="s">
        <v>1030</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2580</v>
      </c>
      <c r="B79" s="204" t="str">
        <f>VLOOKUP(A79,Adr!A:B,2,FALSE)</f>
        <v>Mestský futbalový klub Dolný Kubín</v>
      </c>
      <c r="C79" s="169" t="s">
        <v>2987</v>
      </c>
      <c r="D79" s="288">
        <v>4800</v>
      </c>
      <c r="E79" s="173">
        <v>0</v>
      </c>
      <c r="F79" s="166" t="s">
        <v>360</v>
      </c>
      <c r="G79" s="169" t="s">
        <v>321</v>
      </c>
      <c r="H79" s="169" t="s">
        <v>1030</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2587</v>
      </c>
      <c r="B80" s="204" t="str">
        <f>VLOOKUP(A80,Adr!A:B,2,FALSE)</f>
        <v>Mestský úrad Brezno</v>
      </c>
      <c r="C80" s="196" t="s">
        <v>2987</v>
      </c>
      <c r="D80" s="289">
        <v>5000</v>
      </c>
      <c r="E80" s="173">
        <v>0</v>
      </c>
      <c r="F80" s="166" t="s">
        <v>360</v>
      </c>
      <c r="G80" s="169" t="s">
        <v>321</v>
      </c>
      <c r="H80" s="169" t="s">
        <v>1030</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2597</v>
      </c>
      <c r="B81" s="204" t="str">
        <f>VLOOKUP(A81,Adr!A:B,2,FALSE)</f>
        <v>Mestský úrad Poprad</v>
      </c>
      <c r="C81" s="185" t="s">
        <v>2987</v>
      </c>
      <c r="D81" s="287">
        <v>5000</v>
      </c>
      <c r="E81" s="173">
        <v>0</v>
      </c>
      <c r="F81" s="166" t="s">
        <v>360</v>
      </c>
      <c r="G81" s="169" t="s">
        <v>321</v>
      </c>
      <c r="H81" s="169" t="s">
        <v>1030</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2605</v>
      </c>
      <c r="B82" s="204" t="str">
        <f>VLOOKUP(A82,Adr!A:B,2,FALSE)</f>
        <v>Mestský úrad Štúrovo</v>
      </c>
      <c r="C82" s="185" t="s">
        <v>2987</v>
      </c>
      <c r="D82" s="287">
        <v>5000</v>
      </c>
      <c r="E82" s="230">
        <v>0</v>
      </c>
      <c r="F82" s="166" t="s">
        <v>360</v>
      </c>
      <c r="G82" s="169" t="s">
        <v>321</v>
      </c>
      <c r="H82" s="169" t="s">
        <v>1030</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2614</v>
      </c>
      <c r="B83" s="204" t="str">
        <f>VLOOKUP(A83,Adr!A:B,2,FALSE)</f>
        <v>MESTSKÝ VOLEJBALOVÝ KLUB NOVÉ MESTO NAD VÁHOM</v>
      </c>
      <c r="C83" s="185" t="s">
        <v>2987</v>
      </c>
      <c r="D83" s="287">
        <v>4116</v>
      </c>
      <c r="E83" s="173">
        <v>0</v>
      </c>
      <c r="F83" s="166" t="s">
        <v>360</v>
      </c>
      <c r="G83" s="169" t="s">
        <v>321</v>
      </c>
      <c r="H83" s="169" t="s">
        <v>1030</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2624</v>
      </c>
      <c r="B84" s="204" t="str">
        <f>VLOOKUP(A84,Adr!A:B,2,FALSE)</f>
        <v>MINDA GYM BRATISLAVA</v>
      </c>
      <c r="C84" s="185" t="s">
        <v>350</v>
      </c>
      <c r="D84" s="187">
        <v>5000</v>
      </c>
      <c r="E84" s="173">
        <v>0</v>
      </c>
      <c r="F84" s="182" t="s">
        <v>349</v>
      </c>
      <c r="G84" s="185" t="s">
        <v>321</v>
      </c>
      <c r="H84" s="185" t="s">
        <v>1030</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1810</v>
      </c>
      <c r="B85" s="204" t="str">
        <f>VLOOKUP(A85,Adr!A:B,2,FALSE)</f>
        <v>Mládežnícka basketbalová akadémia Prievidza</v>
      </c>
      <c r="C85" s="196" t="s">
        <v>2201</v>
      </c>
      <c r="D85" s="287">
        <v>7760</v>
      </c>
      <c r="E85" s="173">
        <v>0</v>
      </c>
      <c r="F85" s="166" t="s">
        <v>362</v>
      </c>
      <c r="G85" s="169" t="s">
        <v>321</v>
      </c>
      <c r="H85" s="169" t="s">
        <v>1030</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2630</v>
      </c>
      <c r="B86" s="204" t="str">
        <f>VLOOKUP(A86,Adr!A:B,2,FALSE)</f>
        <v>MŠK - STO Krompachy</v>
      </c>
      <c r="C86" s="196" t="s">
        <v>2987</v>
      </c>
      <c r="D86" s="289">
        <v>5000</v>
      </c>
      <c r="E86" s="230">
        <v>0</v>
      </c>
      <c r="F86" s="166" t="s">
        <v>360</v>
      </c>
      <c r="G86" s="169" t="s">
        <v>321</v>
      </c>
      <c r="H86" s="169" t="s">
        <v>1030</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2639</v>
      </c>
      <c r="B87" s="204" t="str">
        <f>VLOOKUP(A87,Adr!A:B,2,FALSE)</f>
        <v>MŠK Púchov s. r. o.</v>
      </c>
      <c r="C87" s="185" t="s">
        <v>350</v>
      </c>
      <c r="D87" s="187">
        <v>13000</v>
      </c>
      <c r="E87" s="173">
        <v>0</v>
      </c>
      <c r="F87" s="182" t="s">
        <v>349</v>
      </c>
      <c r="G87" s="185" t="s">
        <v>321</v>
      </c>
      <c r="H87" s="185" t="s">
        <v>1030</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2645</v>
      </c>
      <c r="B88" s="204" t="str">
        <f>VLOOKUP(A88,Adr!A:B,2,FALSE)</f>
        <v>MUSHER KLUB LUČENEC</v>
      </c>
      <c r="C88" s="185" t="s">
        <v>350</v>
      </c>
      <c r="D88" s="187">
        <v>4500</v>
      </c>
      <c r="E88" s="230">
        <v>0</v>
      </c>
      <c r="F88" s="182" t="s">
        <v>349</v>
      </c>
      <c r="G88" s="185" t="s">
        <v>321</v>
      </c>
      <c r="H88" s="185" t="s">
        <v>1030</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2653</v>
      </c>
      <c r="B89" s="204" t="str">
        <f>VLOOKUP(A89,Adr!A:B,2,FALSE)</f>
        <v>NOVÉ TVÁRE/NEW FACES</v>
      </c>
      <c r="C89" s="185" t="s">
        <v>350</v>
      </c>
      <c r="D89" s="187">
        <v>5000</v>
      </c>
      <c r="E89" s="230">
        <v>0</v>
      </c>
      <c r="F89" s="182" t="s">
        <v>349</v>
      </c>
      <c r="G89" s="185" t="s">
        <v>321</v>
      </c>
      <c r="H89" s="185" t="s">
        <v>1030</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1819</v>
      </c>
      <c r="B90" s="204" t="str">
        <f>VLOOKUP(A90,Adr!A:B,2,FALSE)</f>
        <v>Občianske združenie "Športový klub DELFÍN Nitra"</v>
      </c>
      <c r="C90" s="185" t="s">
        <v>2202</v>
      </c>
      <c r="D90" s="287">
        <v>7000</v>
      </c>
      <c r="E90" s="230">
        <v>0</v>
      </c>
      <c r="F90" s="166" t="s">
        <v>362</v>
      </c>
      <c r="G90" s="169" t="s">
        <v>321</v>
      </c>
      <c r="H90" s="169" t="s">
        <v>1030</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2659</v>
      </c>
      <c r="B91" s="204" t="str">
        <f>VLOOKUP(A91,Adr!A:B,2,FALSE)</f>
        <v>Občianske združenie Sokolík</v>
      </c>
      <c r="C91" s="196" t="s">
        <v>2987</v>
      </c>
      <c r="D91" s="287">
        <v>5000</v>
      </c>
      <c r="E91" s="173">
        <v>0</v>
      </c>
      <c r="F91" s="166" t="s">
        <v>360</v>
      </c>
      <c r="G91" s="169" t="s">
        <v>321</v>
      </c>
      <c r="H91" s="169" t="s">
        <v>1030</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1827</v>
      </c>
      <c r="B92" s="204" t="str">
        <f>VLOOKUP(A92,Adr!A:B,2,FALSE)</f>
        <v>OCRA Slovakia</v>
      </c>
      <c r="C92" s="169" t="s">
        <v>2232</v>
      </c>
      <c r="D92" s="288">
        <v>15000</v>
      </c>
      <c r="E92" s="173">
        <v>0</v>
      </c>
      <c r="F92" s="166" t="s">
        <v>349</v>
      </c>
      <c r="G92" s="169" t="s">
        <v>321</v>
      </c>
      <c r="H92" s="169" t="s">
        <v>1030</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2669</v>
      </c>
      <c r="B93" s="204" t="str">
        <f>VLOOKUP(A93,Adr!A:B,2,FALSE)</f>
        <v>Penguin sport club</v>
      </c>
      <c r="C93" s="197" t="s">
        <v>2987</v>
      </c>
      <c r="D93" s="290">
        <v>5000</v>
      </c>
      <c r="E93" s="230">
        <v>0</v>
      </c>
      <c r="F93" s="166" t="s">
        <v>360</v>
      </c>
      <c r="G93" s="169" t="s">
        <v>321</v>
      </c>
      <c r="H93" s="169" t="s">
        <v>1030</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1834</v>
      </c>
      <c r="B94" s="204" t="str">
        <f>VLOOKUP(A94,Adr!A:B,2,FALSE)</f>
        <v>Philosophers Nitra</v>
      </c>
      <c r="C94" s="196" t="s">
        <v>2155</v>
      </c>
      <c r="D94" s="289">
        <v>25000</v>
      </c>
      <c r="E94" s="173">
        <v>0</v>
      </c>
      <c r="F94" s="166" t="s">
        <v>349</v>
      </c>
      <c r="G94" s="169" t="s">
        <v>321</v>
      </c>
      <c r="H94" s="169" t="s">
        <v>1030</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2679</v>
      </c>
      <c r="B95" s="204" t="str">
        <f>VLOOKUP(A95,Adr!A:B,2,FALSE)</f>
        <v>Pilot JET s.r.o.</v>
      </c>
      <c r="C95" s="196" t="s">
        <v>350</v>
      </c>
      <c r="D95" s="289">
        <v>25000</v>
      </c>
      <c r="E95" s="230">
        <v>0</v>
      </c>
      <c r="F95" s="166" t="s">
        <v>349</v>
      </c>
      <c r="G95" s="169" t="s">
        <v>317</v>
      </c>
      <c r="H95" s="169" t="s">
        <v>1030</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1841</v>
      </c>
      <c r="B96" s="204" t="str">
        <f>VLOOKUP(A96,Adr!A:B,2,FALSE)</f>
        <v>PIRANA Sport Club</v>
      </c>
      <c r="C96" s="185" t="s">
        <v>2203</v>
      </c>
      <c r="D96" s="287">
        <v>2600</v>
      </c>
      <c r="E96" s="173">
        <v>0</v>
      </c>
      <c r="F96" s="166" t="s">
        <v>362</v>
      </c>
      <c r="G96" s="169" t="s">
        <v>321</v>
      </c>
      <c r="H96" s="169" t="s">
        <v>1030</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1851</v>
      </c>
      <c r="B97" s="204" t="str">
        <f>VLOOKUP(A97,Adr!A:B,2,FALSE)</f>
        <v>Pohyb ako dar</v>
      </c>
      <c r="C97" s="196" t="s">
        <v>2204</v>
      </c>
      <c r="D97" s="287">
        <v>4500</v>
      </c>
      <c r="E97" s="173">
        <v>0</v>
      </c>
      <c r="F97" s="166" t="s">
        <v>362</v>
      </c>
      <c r="G97" s="169" t="s">
        <v>321</v>
      </c>
      <c r="H97" s="169" t="s">
        <v>1030</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1858</v>
      </c>
      <c r="B98" s="204" t="str">
        <f>VLOOKUP(A98,Adr!A:B,2,FALSE)</f>
        <v>SKI CLUB VRÁTNA</v>
      </c>
      <c r="C98" s="196" t="s">
        <v>2205</v>
      </c>
      <c r="D98" s="287">
        <v>4333.5</v>
      </c>
      <c r="E98" s="230">
        <v>0</v>
      </c>
      <c r="F98" s="166" t="s">
        <v>362</v>
      </c>
      <c r="G98" s="169" t="s">
        <v>321</v>
      </c>
      <c r="H98" s="169" t="s">
        <v>1030</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2689</v>
      </c>
      <c r="B99" s="204" t="str">
        <f>VLOOKUP(A99,Adr!A:B,2,FALSE)</f>
        <v>Slávia Gymnastické centrum Bratislava</v>
      </c>
      <c r="C99" s="185" t="s">
        <v>2987</v>
      </c>
      <c r="D99" s="289">
        <v>5000</v>
      </c>
      <c r="E99" s="173">
        <v>0</v>
      </c>
      <c r="F99" s="166" t="s">
        <v>360</v>
      </c>
      <c r="G99" s="169" t="s">
        <v>321</v>
      </c>
      <c r="H99" s="169" t="s">
        <v>1030</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437</v>
      </c>
      <c r="B100" s="204" t="str">
        <f>VLOOKUP(A100,Adr!A:B,2,FALSE)</f>
        <v>Slovenská asociácia amerického futbalu</v>
      </c>
      <c r="C100" s="197" t="s">
        <v>1031</v>
      </c>
      <c r="D100" s="290">
        <v>20620</v>
      </c>
      <c r="E100" s="230">
        <v>0</v>
      </c>
      <c r="F100" s="166" t="s">
        <v>339</v>
      </c>
      <c r="G100" s="169" t="s">
        <v>319</v>
      </c>
      <c r="H100" s="169" t="s">
        <v>1030</v>
      </c>
      <c r="I100" s="192" t="str">
        <f t="shared" si="5"/>
        <v>30787009a</v>
      </c>
      <c r="J100" s="167" t="str">
        <f t="shared" si="6"/>
        <v>30787009026 02</v>
      </c>
      <c r="K100" s="5" t="s">
        <v>1032</v>
      </c>
      <c r="L100" s="167" t="str">
        <f t="shared" si="7"/>
        <v>30787009026 02B</v>
      </c>
      <c r="M100" s="5" t="str">
        <f t="shared" si="8"/>
        <v>Slovenská asociácia amerického futbaluaBamerický futbal - bežné transfery</v>
      </c>
      <c r="N100" s="3" t="str">
        <f t="shared" si="9"/>
        <v>30787009aB</v>
      </c>
    </row>
    <row r="101" spans="1:14" x14ac:dyDescent="0.2">
      <c r="A101" s="198" t="s">
        <v>444</v>
      </c>
      <c r="B101" s="204" t="str">
        <f>VLOOKUP(A101,Adr!A:B,2,FALSE)</f>
        <v>Slovenská asociácia boccie</v>
      </c>
      <c r="C101" s="169" t="s">
        <v>1033</v>
      </c>
      <c r="D101" s="288">
        <v>19239</v>
      </c>
      <c r="E101" s="173">
        <v>0</v>
      </c>
      <c r="F101" s="166" t="s">
        <v>339</v>
      </c>
      <c r="G101" s="169" t="s">
        <v>319</v>
      </c>
      <c r="H101" s="169" t="s">
        <v>1030</v>
      </c>
      <c r="I101" s="192" t="str">
        <f t="shared" si="5"/>
        <v>00631655a</v>
      </c>
      <c r="J101" s="167" t="str">
        <f t="shared" si="6"/>
        <v>00631655026 02</v>
      </c>
      <c r="K101" s="5" t="s">
        <v>1034</v>
      </c>
      <c r="L101" s="167" t="str">
        <f t="shared" si="7"/>
        <v>00631655026 02B</v>
      </c>
      <c r="M101" s="5" t="str">
        <f t="shared" si="8"/>
        <v>Slovenská asociácia boccieaBboccia - bežné transfery</v>
      </c>
      <c r="N101" s="3" t="str">
        <f t="shared" si="9"/>
        <v>00631655aB</v>
      </c>
    </row>
    <row r="102" spans="1:14" x14ac:dyDescent="0.2">
      <c r="A102" s="198" t="s">
        <v>444</v>
      </c>
      <c r="B102" s="204" t="str">
        <f>VLOOKUP(A102,Adr!A:B,2,FALSE)</f>
        <v>Slovenská asociácia boccie</v>
      </c>
      <c r="C102" s="185" t="s">
        <v>1035</v>
      </c>
      <c r="D102" s="287">
        <v>19239</v>
      </c>
      <c r="E102" s="230">
        <v>0</v>
      </c>
      <c r="F102" s="166" t="s">
        <v>339</v>
      </c>
      <c r="G102" s="169" t="s">
        <v>319</v>
      </c>
      <c r="H102" s="169" t="s">
        <v>1030</v>
      </c>
      <c r="I102" s="192" t="str">
        <f t="shared" si="5"/>
        <v>00631655a</v>
      </c>
      <c r="J102" s="167" t="str">
        <f t="shared" si="6"/>
        <v>00631655026 02</v>
      </c>
      <c r="K102" s="5" t="s">
        <v>1036</v>
      </c>
      <c r="L102" s="167" t="str">
        <f t="shared" si="7"/>
        <v>00631655026 02B</v>
      </c>
      <c r="M102" s="5" t="str">
        <f t="shared" si="8"/>
        <v>Slovenská asociácia boccieaBboule lyonnaise - bežné transfery</v>
      </c>
      <c r="N102" s="3" t="str">
        <f t="shared" si="9"/>
        <v>00631655aB</v>
      </c>
    </row>
    <row r="103" spans="1:14" x14ac:dyDescent="0.2">
      <c r="A103" s="202" t="s">
        <v>455</v>
      </c>
      <c r="B103" s="204" t="str">
        <f>VLOOKUP(A103,Adr!A:B,2,FALSE)</f>
        <v>Slovenská asociácia čínskeho wushu</v>
      </c>
      <c r="C103" s="196" t="s">
        <v>1037</v>
      </c>
      <c r="D103" s="287">
        <v>30377</v>
      </c>
      <c r="E103" s="173">
        <v>0</v>
      </c>
      <c r="F103" s="166" t="s">
        <v>339</v>
      </c>
      <c r="G103" s="169" t="s">
        <v>319</v>
      </c>
      <c r="H103" s="169" t="s">
        <v>1030</v>
      </c>
      <c r="I103" s="192" t="str">
        <f t="shared" si="5"/>
        <v>42019541a</v>
      </c>
      <c r="J103" s="167" t="str">
        <f t="shared" si="6"/>
        <v>42019541026 02</v>
      </c>
      <c r="K103" s="5" t="s">
        <v>1038</v>
      </c>
      <c r="L103" s="167" t="str">
        <f t="shared" si="7"/>
        <v>42019541026 02B</v>
      </c>
      <c r="M103" s="5" t="str">
        <f t="shared" si="8"/>
        <v>Slovenská asociácia čínskeho wushuaBwushu - bežné transfery</v>
      </c>
      <c r="N103" s="3" t="str">
        <f t="shared" si="9"/>
        <v>42019541aB</v>
      </c>
    </row>
    <row r="104" spans="1:14" x14ac:dyDescent="0.2">
      <c r="A104" s="202" t="s">
        <v>463</v>
      </c>
      <c r="B104" s="204" t="str">
        <f>VLOOKUP(A104,Adr!A:B,2,FALSE)</f>
        <v>Slovenská Asociácia Dynamickej Streľby</v>
      </c>
      <c r="C104" s="169" t="s">
        <v>1039</v>
      </c>
      <c r="D104" s="288">
        <v>28868</v>
      </c>
      <c r="E104" s="230">
        <v>0</v>
      </c>
      <c r="F104" s="166" t="s">
        <v>339</v>
      </c>
      <c r="G104" s="169" t="s">
        <v>319</v>
      </c>
      <c r="H104" s="169" t="s">
        <v>1030</v>
      </c>
      <c r="I104" s="192" t="str">
        <f t="shared" si="5"/>
        <v>30810108a</v>
      </c>
      <c r="J104" s="167" t="str">
        <f t="shared" si="6"/>
        <v>30810108026 02</v>
      </c>
      <c r="K104" s="5" t="s">
        <v>1040</v>
      </c>
      <c r="L104" s="167" t="str">
        <f t="shared" si="7"/>
        <v>30810108026 02B</v>
      </c>
      <c r="M104" s="5" t="str">
        <f t="shared" si="8"/>
        <v>Slovenská Asociácia Dynamickej StreľbyaBdynamická streľba - bežné transfery</v>
      </c>
      <c r="N104" s="3" t="str">
        <f t="shared" si="9"/>
        <v>30810108aB</v>
      </c>
    </row>
    <row r="105" spans="1:14" x14ac:dyDescent="0.2">
      <c r="A105" s="166" t="s">
        <v>470</v>
      </c>
      <c r="B105" s="204" t="str">
        <f>VLOOKUP(A105,Adr!A:B,2,FALSE)</f>
        <v>Slovenská asociácia fitnes, kulturistiky a silového trojboja</v>
      </c>
      <c r="C105" s="196" t="s">
        <v>1041</v>
      </c>
      <c r="D105" s="289">
        <v>501165</v>
      </c>
      <c r="E105" s="173">
        <v>0</v>
      </c>
      <c r="F105" s="166" t="s">
        <v>339</v>
      </c>
      <c r="G105" s="169" t="s">
        <v>319</v>
      </c>
      <c r="H105" s="169" t="s">
        <v>1030</v>
      </c>
      <c r="I105" s="192" t="str">
        <f t="shared" si="5"/>
        <v>30842069a</v>
      </c>
      <c r="J105" s="167" t="str">
        <f t="shared" si="6"/>
        <v>30842069026 02</v>
      </c>
      <c r="K105" s="5" t="s">
        <v>1042</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470</v>
      </c>
      <c r="B106" s="204" t="str">
        <f>VLOOKUP(A106,Adr!A:B,2,FALSE)</f>
        <v>Slovenská asociácia fitnes, kulturistiky a silového trojboja</v>
      </c>
      <c r="C106" s="185" t="s">
        <v>1043</v>
      </c>
      <c r="D106" s="287">
        <v>24014</v>
      </c>
      <c r="E106" s="230">
        <v>0</v>
      </c>
      <c r="F106" s="166" t="s">
        <v>339</v>
      </c>
      <c r="G106" s="169" t="s">
        <v>319</v>
      </c>
      <c r="H106" s="169" t="s">
        <v>1030</v>
      </c>
      <c r="I106" s="192" t="str">
        <f t="shared" si="5"/>
        <v>30842069a</v>
      </c>
      <c r="J106" s="167" t="str">
        <f t="shared" si="6"/>
        <v>30842069026 02</v>
      </c>
      <c r="K106" s="5" t="s">
        <v>1044</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470</v>
      </c>
      <c r="B107" s="204" t="str">
        <f>VLOOKUP(A107,Adr!A:B,2,FALSE)</f>
        <v>Slovenská asociácia fitnes, kulturistiky a silového trojboja</v>
      </c>
      <c r="C107" s="196" t="s">
        <v>1493</v>
      </c>
      <c r="D107" s="289">
        <v>20000</v>
      </c>
      <c r="E107" s="173">
        <v>0</v>
      </c>
      <c r="F107" s="166" t="s">
        <v>345</v>
      </c>
      <c r="G107" s="169" t="s">
        <v>321</v>
      </c>
      <c r="H107" s="169" t="s">
        <v>1030</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470</v>
      </c>
      <c r="B108" s="204" t="str">
        <f>VLOOKUP(A108,Adr!A:B,2,FALSE)</f>
        <v>Slovenská asociácia fitnes, kulturistiky a silového trojboja</v>
      </c>
      <c r="C108" s="196" t="s">
        <v>1494</v>
      </c>
      <c r="D108" s="289">
        <v>15000</v>
      </c>
      <c r="E108" s="230">
        <v>0</v>
      </c>
      <c r="F108" s="166" t="s">
        <v>345</v>
      </c>
      <c r="G108" s="169" t="s">
        <v>321</v>
      </c>
      <c r="H108" s="169" t="s">
        <v>1030</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478</v>
      </c>
      <c r="B109" s="204" t="str">
        <f>VLOOKUP(A109,Adr!A:B,2,FALSE)</f>
        <v>Slovenská asociácia Frisbee</v>
      </c>
      <c r="C109" s="185" t="s">
        <v>1045</v>
      </c>
      <c r="D109" s="289">
        <v>69132</v>
      </c>
      <c r="E109" s="173">
        <v>0</v>
      </c>
      <c r="F109" s="166" t="s">
        <v>339</v>
      </c>
      <c r="G109" s="169" t="s">
        <v>319</v>
      </c>
      <c r="H109" s="169" t="s">
        <v>1030</v>
      </c>
      <c r="I109" s="192" t="str">
        <f t="shared" si="5"/>
        <v>31749852a</v>
      </c>
      <c r="J109" s="167" t="str">
        <f t="shared" si="6"/>
        <v>31749852026 02</v>
      </c>
      <c r="K109" s="5" t="s">
        <v>1046</v>
      </c>
      <c r="L109" s="167" t="str">
        <f t="shared" si="7"/>
        <v>31749852026 02B</v>
      </c>
      <c r="M109" s="5" t="str">
        <f t="shared" si="8"/>
        <v>Slovenská asociácia FrisbeeaBšporty s lietajúcim diskom - bežné transfery</v>
      </c>
      <c r="N109" s="3" t="str">
        <f t="shared" si="9"/>
        <v>31749852aB</v>
      </c>
    </row>
    <row r="110" spans="1:14" x14ac:dyDescent="0.2">
      <c r="A110" s="198" t="s">
        <v>484</v>
      </c>
      <c r="B110" s="204" t="str">
        <f>VLOOKUP(A110,Adr!A:B,2,FALSE)</f>
        <v>Slovenská asociácia go</v>
      </c>
      <c r="C110" s="169" t="s">
        <v>1047</v>
      </c>
      <c r="D110" s="288">
        <v>19239</v>
      </c>
      <c r="E110" s="230">
        <v>0</v>
      </c>
      <c r="F110" s="166" t="s">
        <v>339</v>
      </c>
      <c r="G110" s="169" t="s">
        <v>319</v>
      </c>
      <c r="H110" s="169" t="s">
        <v>1030</v>
      </c>
      <c r="I110" s="192" t="str">
        <f t="shared" si="5"/>
        <v>30844711a</v>
      </c>
      <c r="J110" s="167" t="str">
        <f t="shared" si="6"/>
        <v>30844711026 02</v>
      </c>
      <c r="K110" s="5" t="s">
        <v>1048</v>
      </c>
      <c r="L110" s="167" t="str">
        <f t="shared" si="7"/>
        <v>30844711026 02B</v>
      </c>
      <c r="M110" s="5" t="str">
        <f t="shared" si="8"/>
        <v>Slovenská asociácia goaBgo - bežné transfery</v>
      </c>
      <c r="N110" s="3" t="str">
        <f t="shared" si="9"/>
        <v>30844711aB</v>
      </c>
    </row>
    <row r="111" spans="1:14" x14ac:dyDescent="0.2">
      <c r="A111" s="198" t="s">
        <v>490</v>
      </c>
      <c r="B111" s="204" t="str">
        <f>VLOOKUP(A111,Adr!A:B,2,FALSE)</f>
        <v>Slovenská asociácia korfbalu</v>
      </c>
      <c r="C111" s="169" t="s">
        <v>1049</v>
      </c>
      <c r="D111" s="288">
        <v>29908</v>
      </c>
      <c r="E111" s="173">
        <v>0</v>
      </c>
      <c r="F111" s="166" t="s">
        <v>339</v>
      </c>
      <c r="G111" s="169" t="s">
        <v>319</v>
      </c>
      <c r="H111" s="169" t="s">
        <v>1030</v>
      </c>
      <c r="I111" s="192" t="str">
        <f t="shared" si="5"/>
        <v>31940668a</v>
      </c>
      <c r="J111" s="167" t="str">
        <f t="shared" si="6"/>
        <v>31940668026 02</v>
      </c>
      <c r="K111" s="5" t="s">
        <v>1050</v>
      </c>
      <c r="L111" s="167" t="str">
        <f t="shared" si="7"/>
        <v>31940668026 02B</v>
      </c>
      <c r="M111" s="5" t="str">
        <f t="shared" si="8"/>
        <v>Slovenská asociácia korfbaluaBkorfbal - bežné transfery</v>
      </c>
      <c r="N111" s="3" t="str">
        <f t="shared" si="9"/>
        <v>31940668aB</v>
      </c>
    </row>
    <row r="112" spans="1:14" x14ac:dyDescent="0.2">
      <c r="A112" s="202" t="s">
        <v>497</v>
      </c>
      <c r="B112" s="204" t="str">
        <f>VLOOKUP(A112,Adr!A:B,2,FALSE)</f>
        <v>Slovenská asociácia motoristického športu</v>
      </c>
      <c r="C112" s="196" t="s">
        <v>1051</v>
      </c>
      <c r="D112" s="289">
        <v>389148</v>
      </c>
      <c r="E112" s="230">
        <v>0</v>
      </c>
      <c r="F112" s="166" t="s">
        <v>339</v>
      </c>
      <c r="G112" s="169" t="s">
        <v>319</v>
      </c>
      <c r="H112" s="169" t="s">
        <v>1030</v>
      </c>
      <c r="I112" s="192" t="str">
        <f t="shared" si="5"/>
        <v>31824021a</v>
      </c>
      <c r="J112" s="167" t="str">
        <f t="shared" si="6"/>
        <v>31824021026 02</v>
      </c>
      <c r="K112" s="5" t="s">
        <v>1052</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497</v>
      </c>
      <c r="B113" s="204" t="str">
        <f>VLOOKUP(A113,Adr!A:B,2,FALSE)</f>
        <v>Slovenská asociácia motoristického športu</v>
      </c>
      <c r="C113" s="185" t="s">
        <v>1495</v>
      </c>
      <c r="D113" s="289">
        <v>20000</v>
      </c>
      <c r="E113" s="173">
        <v>0</v>
      </c>
      <c r="F113" s="166" t="s">
        <v>345</v>
      </c>
      <c r="G113" s="169" t="s">
        <v>321</v>
      </c>
      <c r="H113" s="169" t="s">
        <v>1030</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497</v>
      </c>
      <c r="B114" s="204" t="str">
        <f>VLOOKUP(A114,Adr!A:B,2,FALSE)</f>
        <v>Slovenská asociácia motoristického športu</v>
      </c>
      <c r="C114" s="185" t="s">
        <v>1496</v>
      </c>
      <c r="D114" s="289">
        <v>10000</v>
      </c>
      <c r="E114" s="230">
        <v>0</v>
      </c>
      <c r="F114" s="166" t="s">
        <v>345</v>
      </c>
      <c r="G114" s="169" t="s">
        <v>321</v>
      </c>
      <c r="H114" s="169" t="s">
        <v>1030</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1868</v>
      </c>
      <c r="B115" s="204" t="str">
        <f>VLOOKUP(A115,Adr!A:B,2,FALSE)</f>
        <v>Slovenská asociácia naturálnej kulturistiky</v>
      </c>
      <c r="C115" s="190" t="s">
        <v>352</v>
      </c>
      <c r="D115" s="288">
        <v>25000</v>
      </c>
      <c r="E115" s="173">
        <v>0</v>
      </c>
      <c r="F115" s="166" t="s">
        <v>351</v>
      </c>
      <c r="G115" s="169" t="s">
        <v>321</v>
      </c>
      <c r="H115" s="169" t="s">
        <v>1030</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508</v>
      </c>
      <c r="B116" s="204" t="str">
        <f>VLOOKUP(A116,Adr!A:B,2,FALSE)</f>
        <v>Slovenská asociácia pretláčania rukou</v>
      </c>
      <c r="C116" s="185" t="s">
        <v>1054</v>
      </c>
      <c r="D116" s="287">
        <v>39888</v>
      </c>
      <c r="E116" s="230">
        <v>0</v>
      </c>
      <c r="F116" s="166" t="s">
        <v>339</v>
      </c>
      <c r="G116" s="169" t="s">
        <v>319</v>
      </c>
      <c r="H116" s="169" t="s">
        <v>1030</v>
      </c>
      <c r="I116" s="192" t="str">
        <f t="shared" si="5"/>
        <v>30811686a</v>
      </c>
      <c r="J116" s="167" t="str">
        <f t="shared" si="6"/>
        <v>30811686026 02</v>
      </c>
      <c r="K116" s="5" t="s">
        <v>1055</v>
      </c>
      <c r="L116" s="167" t="str">
        <f t="shared" si="7"/>
        <v>30811686026 02B</v>
      </c>
      <c r="M116" s="5" t="str">
        <f t="shared" si="8"/>
        <v>Slovenská asociácia pretláčania rukouaBpretláčanie rukou - bežné transfery</v>
      </c>
      <c r="N116" s="3" t="str">
        <f t="shared" si="9"/>
        <v>30811686aB</v>
      </c>
    </row>
    <row r="117" spans="1:14" x14ac:dyDescent="0.2">
      <c r="A117" s="202" t="s">
        <v>517</v>
      </c>
      <c r="B117" s="204" t="str">
        <f>VLOOKUP(A117,Adr!A:B,2,FALSE)</f>
        <v>Slovenská asociácia Taekwondo WT</v>
      </c>
      <c r="C117" s="185" t="s">
        <v>1056</v>
      </c>
      <c r="D117" s="287">
        <v>46106</v>
      </c>
      <c r="E117" s="173">
        <v>0</v>
      </c>
      <c r="F117" s="166" t="s">
        <v>339</v>
      </c>
      <c r="G117" s="169" t="s">
        <v>319</v>
      </c>
      <c r="H117" s="169" t="s">
        <v>1030</v>
      </c>
      <c r="I117" s="192" t="str">
        <f t="shared" si="5"/>
        <v>30814910a</v>
      </c>
      <c r="J117" s="167" t="str">
        <f t="shared" si="6"/>
        <v>30814910026 02</v>
      </c>
      <c r="K117" s="5" t="s">
        <v>1057</v>
      </c>
      <c r="L117" s="167" t="str">
        <f t="shared" si="7"/>
        <v>30814910026 02B</v>
      </c>
      <c r="M117" s="5" t="str">
        <f t="shared" si="8"/>
        <v>Slovenská asociácia Taekwondo WTaBtaekwondo - bežné transfery</v>
      </c>
      <c r="N117" s="3" t="str">
        <f t="shared" si="9"/>
        <v>30814910aB</v>
      </c>
    </row>
    <row r="118" spans="1:14" x14ac:dyDescent="0.2">
      <c r="A118" s="166" t="s">
        <v>517</v>
      </c>
      <c r="B118" s="204" t="str">
        <f>VLOOKUP(A118,Adr!A:B,2,FALSE)</f>
        <v>Slovenská asociácia Taekwondo WT</v>
      </c>
      <c r="C118" s="196" t="s">
        <v>1467</v>
      </c>
      <c r="D118" s="289">
        <v>10340</v>
      </c>
      <c r="E118" s="173">
        <v>0</v>
      </c>
      <c r="F118" s="166" t="s">
        <v>343</v>
      </c>
      <c r="G118" s="169" t="s">
        <v>321</v>
      </c>
      <c r="H118" s="169" t="s">
        <v>1030</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517</v>
      </c>
      <c r="B119" s="204" t="str">
        <f>VLOOKUP(A119,Adr!A:B,2,FALSE)</f>
        <v>Slovenská asociácia Taekwondo WT</v>
      </c>
      <c r="C119" s="169" t="s">
        <v>1497</v>
      </c>
      <c r="D119" s="288">
        <v>35000</v>
      </c>
      <c r="E119" s="173">
        <v>0</v>
      </c>
      <c r="F119" s="166" t="s">
        <v>345</v>
      </c>
      <c r="G119" s="169" t="s">
        <v>321</v>
      </c>
      <c r="H119" s="169" t="s">
        <v>1030</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2987</v>
      </c>
      <c r="D120" s="289">
        <v>4800</v>
      </c>
      <c r="E120" s="230">
        <v>0</v>
      </c>
      <c r="F120" s="166" t="s">
        <v>360</v>
      </c>
      <c r="G120" s="169" t="s">
        <v>321</v>
      </c>
      <c r="H120" s="169" t="s">
        <v>1030</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1398</v>
      </c>
      <c r="B121" s="204" t="str">
        <f>VLOOKUP(A121,Adr!A:B,2,FALSE)</f>
        <v>Slovenská asociácia univerzitného športu</v>
      </c>
      <c r="C121" s="185" t="s">
        <v>1477</v>
      </c>
      <c r="D121" s="287">
        <v>588000</v>
      </c>
      <c r="E121" s="173">
        <v>0</v>
      </c>
      <c r="F121" s="166" t="s">
        <v>349</v>
      </c>
      <c r="G121" s="169" t="s">
        <v>321</v>
      </c>
      <c r="H121" s="169" t="s">
        <v>1030</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1879</v>
      </c>
      <c r="B122" s="204" t="str">
        <f>VLOOKUP(A122,Adr!A:B,2,FALSE)</f>
        <v>SLOVENSKÁ ASOCIÁCIA ZLATOKOPOV</v>
      </c>
      <c r="C122" s="169" t="s">
        <v>352</v>
      </c>
      <c r="D122" s="288">
        <v>25000</v>
      </c>
      <c r="E122" s="173">
        <v>0</v>
      </c>
      <c r="F122" s="166" t="s">
        <v>351</v>
      </c>
      <c r="G122" s="169" t="s">
        <v>321</v>
      </c>
      <c r="H122" s="169" t="s">
        <v>1030</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1405</v>
      </c>
      <c r="B123" s="204" t="str">
        <f>VLOOKUP(A123,Adr!A:B,2,FALSE)</f>
        <v>Slovenská asociácia zrakovo postihnutých športovcov</v>
      </c>
      <c r="C123" s="169" t="s">
        <v>1465</v>
      </c>
      <c r="D123" s="288">
        <v>174534</v>
      </c>
      <c r="E123" s="173">
        <v>0</v>
      </c>
      <c r="F123" s="166" t="s">
        <v>343</v>
      </c>
      <c r="G123" s="169" t="s">
        <v>321</v>
      </c>
      <c r="H123" s="169" t="s">
        <v>1030</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524</v>
      </c>
      <c r="B124" s="204" t="str">
        <f>VLOOKUP(A124,Adr!A:B,2,FALSE)</f>
        <v>Slovenská baseballová federácia</v>
      </c>
      <c r="C124" s="185" t="s">
        <v>1058</v>
      </c>
      <c r="D124" s="287">
        <v>134297</v>
      </c>
      <c r="E124" s="230">
        <v>0</v>
      </c>
      <c r="F124" s="166" t="s">
        <v>339</v>
      </c>
      <c r="G124" s="169" t="s">
        <v>319</v>
      </c>
      <c r="H124" s="169" t="s">
        <v>1030</v>
      </c>
      <c r="I124" s="192" t="str">
        <f t="shared" si="5"/>
        <v>30844568a</v>
      </c>
      <c r="J124" s="167" t="str">
        <f t="shared" si="6"/>
        <v>30844568026 02</v>
      </c>
      <c r="K124" s="5" t="s">
        <v>1059</v>
      </c>
      <c r="L124" s="167" t="str">
        <f t="shared" si="7"/>
        <v>30844568026 02B</v>
      </c>
      <c r="M124" s="5" t="str">
        <f t="shared" si="8"/>
        <v>Slovenská baseballová federáciaaBbaseball - bežné transfery</v>
      </c>
      <c r="N124" s="3" t="str">
        <f t="shared" si="9"/>
        <v>30844568aB</v>
      </c>
    </row>
    <row r="125" spans="1:14" x14ac:dyDescent="0.2">
      <c r="A125" s="198" t="s">
        <v>530</v>
      </c>
      <c r="B125" s="204" t="str">
        <f>VLOOKUP(A125,Adr!A:B,2,FALSE)</f>
        <v>Slovenská basketbalová asociácia</v>
      </c>
      <c r="C125" s="169" t="s">
        <v>1060</v>
      </c>
      <c r="D125" s="288">
        <v>1013260</v>
      </c>
      <c r="E125" s="173">
        <v>0</v>
      </c>
      <c r="F125" s="166" t="s">
        <v>339</v>
      </c>
      <c r="G125" s="169" t="s">
        <v>319</v>
      </c>
      <c r="H125" s="169" t="s">
        <v>1030</v>
      </c>
      <c r="I125" s="192" t="str">
        <f t="shared" si="5"/>
        <v>17315166a</v>
      </c>
      <c r="J125" s="167" t="str">
        <f t="shared" si="6"/>
        <v>17315166026 02</v>
      </c>
      <c r="K125" s="5" t="s">
        <v>1061</v>
      </c>
      <c r="L125" s="167" t="str">
        <f t="shared" si="7"/>
        <v>17315166026 02B</v>
      </c>
      <c r="M125" s="5" t="str">
        <f t="shared" si="8"/>
        <v>Slovenská basketbalová asociáciaaBbasketbal - bežné transfery</v>
      </c>
      <c r="N125" s="3" t="str">
        <f t="shared" si="9"/>
        <v>17315166aB</v>
      </c>
    </row>
    <row r="126" spans="1:14" x14ac:dyDescent="0.2">
      <c r="A126" s="202" t="s">
        <v>537</v>
      </c>
      <c r="B126" s="204" t="str">
        <f>VLOOKUP(A126,Adr!A:B,2,FALSE)</f>
        <v>Slovenská boxerská federácia</v>
      </c>
      <c r="C126" s="169" t="s">
        <v>1062</v>
      </c>
      <c r="D126" s="288">
        <v>314012</v>
      </c>
      <c r="E126" s="230">
        <v>0</v>
      </c>
      <c r="F126" s="166" t="s">
        <v>339</v>
      </c>
      <c r="G126" s="169" t="s">
        <v>319</v>
      </c>
      <c r="H126" s="169" t="s">
        <v>1030</v>
      </c>
      <c r="I126" s="192" t="str">
        <f t="shared" si="5"/>
        <v>31744621a</v>
      </c>
      <c r="J126" s="167" t="str">
        <f t="shared" si="6"/>
        <v>31744621026 02</v>
      </c>
      <c r="K126" s="5" t="s">
        <v>1063</v>
      </c>
      <c r="L126" s="167" t="str">
        <f t="shared" si="7"/>
        <v>31744621026 02B</v>
      </c>
      <c r="M126" s="5" t="str">
        <f t="shared" si="8"/>
        <v>Slovenská boxerská federáciaaBbox - bežné transfery</v>
      </c>
      <c r="N126" s="3" t="str">
        <f t="shared" si="9"/>
        <v>31744621aB</v>
      </c>
    </row>
    <row r="127" spans="1:14" x14ac:dyDescent="0.2">
      <c r="A127" s="166" t="s">
        <v>537</v>
      </c>
      <c r="B127" s="204" t="str">
        <f>VLOOKUP(A127,Adr!A:B,2,FALSE)</f>
        <v>Slovenská boxerská federácia</v>
      </c>
      <c r="C127" s="169" t="s">
        <v>2156</v>
      </c>
      <c r="D127" s="289">
        <v>15000</v>
      </c>
      <c r="E127" s="230">
        <v>0</v>
      </c>
      <c r="F127" s="166" t="s">
        <v>345</v>
      </c>
      <c r="G127" s="169" t="s">
        <v>321</v>
      </c>
      <c r="H127" s="169" t="s">
        <v>1030</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537</v>
      </c>
      <c r="B128" s="204" t="str">
        <f>VLOOKUP(A128,Adr!A:B,2,FALSE)</f>
        <v>Slovenská boxerská federácia</v>
      </c>
      <c r="C128" s="185" t="s">
        <v>2157</v>
      </c>
      <c r="D128" s="287">
        <v>20000</v>
      </c>
      <c r="E128" s="173">
        <v>0</v>
      </c>
      <c r="F128" s="166" t="s">
        <v>345</v>
      </c>
      <c r="G128" s="169" t="s">
        <v>321</v>
      </c>
      <c r="H128" s="169" t="s">
        <v>1030</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537</v>
      </c>
      <c r="B129" s="204" t="str">
        <f>VLOOKUP(A129,Adr!A:B,2,FALSE)</f>
        <v>Slovenská boxerská federácia</v>
      </c>
      <c r="C129" s="196" t="s">
        <v>2158</v>
      </c>
      <c r="D129" s="289">
        <v>20000</v>
      </c>
      <c r="E129" s="230">
        <v>0</v>
      </c>
      <c r="F129" s="166" t="s">
        <v>345</v>
      </c>
      <c r="G129" s="169" t="s">
        <v>321</v>
      </c>
      <c r="H129" s="169" t="s">
        <v>1030</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537</v>
      </c>
      <c r="B130" s="204" t="str">
        <f>VLOOKUP(A130,Adr!A:B,2,FALSE)</f>
        <v>Slovenská boxerská federácia</v>
      </c>
      <c r="C130" s="196" t="s">
        <v>2159</v>
      </c>
      <c r="D130" s="289">
        <v>45000</v>
      </c>
      <c r="E130" s="173">
        <v>0</v>
      </c>
      <c r="F130" s="166" t="s">
        <v>345</v>
      </c>
      <c r="G130" s="169" t="s">
        <v>321</v>
      </c>
      <c r="H130" s="169" t="s">
        <v>1030</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537</v>
      </c>
      <c r="B131" s="204" t="str">
        <f>VLOOKUP(A131,Adr!A:B,2,FALSE)</f>
        <v>Slovenská boxerská federácia</v>
      </c>
      <c r="C131" s="185" t="s">
        <v>2160</v>
      </c>
      <c r="D131" s="287">
        <v>15000</v>
      </c>
      <c r="E131" s="230">
        <v>0</v>
      </c>
      <c r="F131" s="166" t="s">
        <v>345</v>
      </c>
      <c r="G131" s="169" t="s">
        <v>321</v>
      </c>
      <c r="H131" s="169" t="s">
        <v>1030</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537</v>
      </c>
      <c r="B132" s="204" t="str">
        <f>VLOOKUP(A132,Adr!A:B,2,FALSE)</f>
        <v>Slovenská boxerská federácia</v>
      </c>
      <c r="C132" s="185" t="s">
        <v>1498</v>
      </c>
      <c r="D132" s="287">
        <v>45000</v>
      </c>
      <c r="E132" s="173">
        <v>0</v>
      </c>
      <c r="F132" s="166" t="s">
        <v>345</v>
      </c>
      <c r="G132" s="169" t="s">
        <v>321</v>
      </c>
      <c r="H132" s="169" t="s">
        <v>1030</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537</v>
      </c>
      <c r="B133" s="204" t="str">
        <f>VLOOKUP(A133,Adr!A:B,2,FALSE)</f>
        <v>Slovenská boxerská federácia</v>
      </c>
      <c r="C133" s="196" t="s">
        <v>2161</v>
      </c>
      <c r="D133" s="289">
        <v>10000</v>
      </c>
      <c r="E133" s="230">
        <v>0</v>
      </c>
      <c r="F133" s="166" t="s">
        <v>345</v>
      </c>
      <c r="G133" s="169" t="s">
        <v>321</v>
      </c>
      <c r="H133" s="169" t="s">
        <v>1030</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537</v>
      </c>
      <c r="B134" s="204" t="str">
        <f>VLOOKUP(A134,Adr!A:B,2,FALSE)</f>
        <v>Slovenská boxerská federácia</v>
      </c>
      <c r="C134" s="169" t="s">
        <v>350</v>
      </c>
      <c r="D134" s="172">
        <v>20000</v>
      </c>
      <c r="E134" s="173">
        <v>0</v>
      </c>
      <c r="F134" s="166" t="s">
        <v>349</v>
      </c>
      <c r="G134" s="169" t="s">
        <v>321</v>
      </c>
      <c r="H134" s="169" t="s">
        <v>1030</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1890</v>
      </c>
      <c r="B135" s="204" t="str">
        <f>VLOOKUP(A135,Adr!A:B,2,FALSE)</f>
        <v>SLOVENSKÁ CYKLOTRIALOVÁ ÚNIA</v>
      </c>
      <c r="C135" s="196" t="s">
        <v>2232</v>
      </c>
      <c r="D135" s="289">
        <v>36500</v>
      </c>
      <c r="E135" s="230">
        <v>0</v>
      </c>
      <c r="F135" s="166" t="s">
        <v>349</v>
      </c>
      <c r="G135" s="169" t="s">
        <v>321</v>
      </c>
      <c r="H135" s="169" t="s">
        <v>1030</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1899</v>
      </c>
      <c r="B136" s="204" t="str">
        <f>VLOOKUP(A136,Adr!A:B,2,FALSE)</f>
        <v>Slovenská Escrima Wing Tsun Organizácia (SEWTO)</v>
      </c>
      <c r="C136" s="185" t="s">
        <v>352</v>
      </c>
      <c r="D136" s="287">
        <v>19200</v>
      </c>
      <c r="E136" s="173">
        <v>0</v>
      </c>
      <c r="F136" s="166" t="s">
        <v>351</v>
      </c>
      <c r="G136" s="169" t="s">
        <v>321</v>
      </c>
      <c r="H136" s="169" t="s">
        <v>1030</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1899</v>
      </c>
      <c r="B137" s="204" t="str">
        <f>VLOOKUP(A137,Adr!A:B,2,FALSE)</f>
        <v>Slovenská Escrima Wing Tsun Organizácia (SEWTO)</v>
      </c>
      <c r="C137" s="185" t="s">
        <v>2987</v>
      </c>
      <c r="D137" s="287">
        <v>4324</v>
      </c>
      <c r="E137" s="230">
        <v>0</v>
      </c>
      <c r="F137" s="166" t="s">
        <v>360</v>
      </c>
      <c r="G137" s="169" t="s">
        <v>321</v>
      </c>
      <c r="H137" s="169" t="s">
        <v>1030</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1909</v>
      </c>
      <c r="B138" s="204" t="str">
        <f>VLOOKUP(A138,Adr!A:B,2,FALSE)</f>
        <v>Slovenská federácia karate a bojových umení</v>
      </c>
      <c r="C138" s="196" t="s">
        <v>352</v>
      </c>
      <c r="D138" s="289">
        <v>138000</v>
      </c>
      <c r="E138" s="230">
        <v>0</v>
      </c>
      <c r="F138" s="166" t="s">
        <v>351</v>
      </c>
      <c r="G138" s="169" t="s">
        <v>321</v>
      </c>
      <c r="H138" s="169" t="s">
        <v>1030</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1909</v>
      </c>
      <c r="B139" s="204" t="str">
        <f>VLOOKUP(A139,Adr!A:B,2,FALSE)</f>
        <v>Slovenská federácia karate a bojových umení</v>
      </c>
      <c r="C139" s="185" t="s">
        <v>2987</v>
      </c>
      <c r="D139" s="287">
        <v>3200</v>
      </c>
      <c r="E139" s="173">
        <v>0</v>
      </c>
      <c r="F139" s="166" t="s">
        <v>360</v>
      </c>
      <c r="G139" s="169" t="s">
        <v>321</v>
      </c>
      <c r="H139" s="169" t="s">
        <v>1030</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1909</v>
      </c>
      <c r="B140" s="204" t="str">
        <f>VLOOKUP(A140,Adr!A:B,2,FALSE)</f>
        <v>Slovenská federácia karate a bojových umení</v>
      </c>
      <c r="C140" s="190" t="s">
        <v>2206</v>
      </c>
      <c r="D140" s="288">
        <v>7000</v>
      </c>
      <c r="E140" s="173">
        <v>0</v>
      </c>
      <c r="F140" s="166" t="s">
        <v>362</v>
      </c>
      <c r="G140" s="169" t="s">
        <v>321</v>
      </c>
      <c r="H140" s="169" t="s">
        <v>1030</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546</v>
      </c>
      <c r="B141" s="204" t="str">
        <f>VLOOKUP(A141,Adr!A:B,2,FALSE)</f>
        <v>Slovenská federácia pétanque</v>
      </c>
      <c r="C141" s="169" t="s">
        <v>1064</v>
      </c>
      <c r="D141" s="288">
        <v>19239</v>
      </c>
      <c r="E141" s="230">
        <v>0</v>
      </c>
      <c r="F141" s="166" t="s">
        <v>339</v>
      </c>
      <c r="G141" s="169" t="s">
        <v>319</v>
      </c>
      <c r="H141" s="169" t="s">
        <v>1030</v>
      </c>
      <c r="I141" s="192" t="str">
        <f t="shared" si="10"/>
        <v>36064742a</v>
      </c>
      <c r="J141" s="167" t="str">
        <f t="shared" si="11"/>
        <v>36064742026 02</v>
      </c>
      <c r="K141" s="5" t="s">
        <v>1065</v>
      </c>
      <c r="L141" s="167" t="str">
        <f t="shared" si="12"/>
        <v>36064742026 02B</v>
      </c>
      <c r="M141" s="5" t="str">
        <f t="shared" si="13"/>
        <v>Slovenská federácia pétanqueaBpétanque - bežné transfery</v>
      </c>
      <c r="N141" s="3" t="str">
        <f t="shared" si="14"/>
        <v>36064742aB</v>
      </c>
    </row>
    <row r="142" spans="1:14" x14ac:dyDescent="0.2">
      <c r="A142" s="166" t="s">
        <v>1916</v>
      </c>
      <c r="B142" s="204" t="str">
        <f>VLOOKUP(A142,Adr!A:B,2,FALSE)</f>
        <v>Slovenská footgolfová asociácia</v>
      </c>
      <c r="C142" s="185" t="s">
        <v>352</v>
      </c>
      <c r="D142" s="287">
        <v>84600</v>
      </c>
      <c r="E142" s="230">
        <v>0</v>
      </c>
      <c r="F142" s="166" t="s">
        <v>351</v>
      </c>
      <c r="G142" s="169" t="s">
        <v>321</v>
      </c>
      <c r="H142" s="169" t="s">
        <v>1030</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554</v>
      </c>
      <c r="B143" s="204" t="str">
        <f>VLOOKUP(A143,Adr!A:B,2,FALSE)</f>
        <v>Slovenská golfová asociácia</v>
      </c>
      <c r="C143" s="169" t="s">
        <v>1066</v>
      </c>
      <c r="D143" s="288">
        <v>274059</v>
      </c>
      <c r="E143" s="173">
        <v>0</v>
      </c>
      <c r="F143" s="166" t="s">
        <v>339</v>
      </c>
      <c r="G143" s="169" t="s">
        <v>319</v>
      </c>
      <c r="H143" s="169" t="s">
        <v>1030</v>
      </c>
      <c r="I143" s="192" t="str">
        <f t="shared" si="10"/>
        <v>50284363a</v>
      </c>
      <c r="J143" s="167" t="str">
        <f t="shared" si="11"/>
        <v>50284363026 02</v>
      </c>
      <c r="K143" s="5" t="s">
        <v>1067</v>
      </c>
      <c r="L143" s="167" t="str">
        <f t="shared" si="12"/>
        <v>50284363026 02B</v>
      </c>
      <c r="M143" s="5" t="str">
        <f t="shared" si="13"/>
        <v>Slovenská golfová asociáciaaBgolf - bežné transfery</v>
      </c>
      <c r="N143" s="3" t="str">
        <f t="shared" si="14"/>
        <v>50284363aB</v>
      </c>
    </row>
    <row r="144" spans="1:14" x14ac:dyDescent="0.2">
      <c r="A144" s="202" t="s">
        <v>554</v>
      </c>
      <c r="B144" s="204" t="str">
        <f>VLOOKUP(A144,Adr!A:B,2,FALSE)</f>
        <v>Slovenská golfová asociácia</v>
      </c>
      <c r="C144" s="169" t="s">
        <v>1468</v>
      </c>
      <c r="D144" s="288">
        <v>5155</v>
      </c>
      <c r="E144" s="173">
        <v>0</v>
      </c>
      <c r="F144" s="166" t="s">
        <v>343</v>
      </c>
      <c r="G144" s="169" t="s">
        <v>321</v>
      </c>
      <c r="H144" s="169" t="s">
        <v>1030</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554</v>
      </c>
      <c r="B145" s="204" t="str">
        <f>VLOOKUP(A145,Adr!A:B,2,FALSE)</f>
        <v>Slovenská golfová asociácia</v>
      </c>
      <c r="C145" s="196" t="s">
        <v>1499</v>
      </c>
      <c r="D145" s="289">
        <v>20000</v>
      </c>
      <c r="E145" s="173">
        <v>0</v>
      </c>
      <c r="F145" s="166" t="s">
        <v>345</v>
      </c>
      <c r="G145" s="169" t="s">
        <v>321</v>
      </c>
      <c r="H145" s="169" t="s">
        <v>1030</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554</v>
      </c>
      <c r="B146" s="204" t="str">
        <f>VLOOKUP(A146,Adr!A:B,2,FALSE)</f>
        <v>Slovenská golfová asociácia</v>
      </c>
      <c r="C146" s="196" t="s">
        <v>2207</v>
      </c>
      <c r="D146" s="289">
        <v>2600</v>
      </c>
      <c r="E146" s="230">
        <v>0</v>
      </c>
      <c r="F146" s="166" t="s">
        <v>362</v>
      </c>
      <c r="G146" s="169" t="s">
        <v>321</v>
      </c>
      <c r="H146" s="169" t="s">
        <v>1030</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561</v>
      </c>
      <c r="B147" s="204" t="str">
        <f>VLOOKUP(A147,Adr!A:B,2,FALSE)</f>
        <v>Slovenská gymnastická federácia</v>
      </c>
      <c r="C147" s="169" t="s">
        <v>1068</v>
      </c>
      <c r="D147" s="288">
        <v>668145</v>
      </c>
      <c r="E147" s="230">
        <v>0</v>
      </c>
      <c r="F147" s="166" t="s">
        <v>339</v>
      </c>
      <c r="G147" s="169" t="s">
        <v>319</v>
      </c>
      <c r="H147" s="169" t="s">
        <v>1030</v>
      </c>
      <c r="I147" s="192" t="str">
        <f t="shared" si="10"/>
        <v>00688321a</v>
      </c>
      <c r="J147" s="167" t="str">
        <f t="shared" si="11"/>
        <v>00688321026 02</v>
      </c>
      <c r="K147" s="5" t="s">
        <v>1069</v>
      </c>
      <c r="L147" s="167" t="str">
        <f t="shared" si="12"/>
        <v>00688321026 02B</v>
      </c>
      <c r="M147" s="5" t="str">
        <f t="shared" si="13"/>
        <v>Slovenská gymnastická federáciaaBgymnastika - bežné transfery</v>
      </c>
      <c r="N147" s="3" t="str">
        <f t="shared" si="14"/>
        <v>00688321aB</v>
      </c>
    </row>
    <row r="148" spans="1:14" x14ac:dyDescent="0.2">
      <c r="A148" s="182" t="s">
        <v>561</v>
      </c>
      <c r="B148" s="204" t="str">
        <f>VLOOKUP(A148,Adr!A:B,2,FALSE)</f>
        <v>Slovenská gymnastická federácia</v>
      </c>
      <c r="C148" s="185" t="s">
        <v>2162</v>
      </c>
      <c r="D148" s="287">
        <v>10000</v>
      </c>
      <c r="E148" s="230">
        <v>0</v>
      </c>
      <c r="F148" s="166" t="s">
        <v>345</v>
      </c>
      <c r="G148" s="169" t="s">
        <v>321</v>
      </c>
      <c r="H148" s="169" t="s">
        <v>1030</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561</v>
      </c>
      <c r="B149" s="204" t="str">
        <f>VLOOKUP(A149,Adr!A:B,2,FALSE)</f>
        <v>Slovenská gymnastická federácia</v>
      </c>
      <c r="C149" s="196" t="s">
        <v>2208</v>
      </c>
      <c r="D149" s="287">
        <v>7000</v>
      </c>
      <c r="E149" s="173">
        <v>0</v>
      </c>
      <c r="F149" s="166" t="s">
        <v>362</v>
      </c>
      <c r="G149" s="169" t="s">
        <v>321</v>
      </c>
      <c r="H149" s="169" t="s">
        <v>1030</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1927</v>
      </c>
      <c r="B150" s="204" t="str">
        <f>VLOOKUP(A150,Adr!A:B,2,FALSE)</f>
        <v>Slovenská hokejbalová únia</v>
      </c>
      <c r="C150" s="185" t="s">
        <v>2232</v>
      </c>
      <c r="D150" s="287">
        <v>35500</v>
      </c>
      <c r="E150" s="173">
        <v>0</v>
      </c>
      <c r="F150" s="166" t="s">
        <v>349</v>
      </c>
      <c r="G150" s="169" t="s">
        <v>321</v>
      </c>
      <c r="H150" s="169" t="s">
        <v>1030</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1927</v>
      </c>
      <c r="B151" s="204" t="str">
        <f>VLOOKUP(A151,Adr!A:B,2,FALSE)</f>
        <v>Slovenská hokejbalová únia</v>
      </c>
      <c r="C151" s="196" t="s">
        <v>352</v>
      </c>
      <c r="D151" s="289">
        <v>214300</v>
      </c>
      <c r="E151" s="173">
        <v>0</v>
      </c>
      <c r="F151" s="166" t="s">
        <v>351</v>
      </c>
      <c r="G151" s="169" t="s">
        <v>321</v>
      </c>
      <c r="H151" s="169" t="s">
        <v>1030</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1927</v>
      </c>
      <c r="B152" s="204" t="str">
        <f>VLOOKUP(A152,Adr!A:B,2,FALSE)</f>
        <v>Slovenská hokejbalová únia</v>
      </c>
      <c r="C152" s="197" t="s">
        <v>2209</v>
      </c>
      <c r="D152" s="290">
        <v>7000</v>
      </c>
      <c r="E152" s="230">
        <v>0</v>
      </c>
      <c r="F152" s="166" t="s">
        <v>362</v>
      </c>
      <c r="G152" s="169" t="s">
        <v>321</v>
      </c>
      <c r="H152" s="169" t="s">
        <v>1030</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567</v>
      </c>
      <c r="B153" s="204" t="str">
        <f>VLOOKUP(A153,Adr!A:B,2,FALSE)</f>
        <v>SLOVENSKÁ CHEERLEADING ÚNIA</v>
      </c>
      <c r="C153" s="169" t="s">
        <v>1070</v>
      </c>
      <c r="D153" s="288">
        <v>19239</v>
      </c>
      <c r="E153" s="230">
        <v>0</v>
      </c>
      <c r="F153" s="166" t="s">
        <v>339</v>
      </c>
      <c r="G153" s="169" t="s">
        <v>319</v>
      </c>
      <c r="H153" s="169" t="s">
        <v>1030</v>
      </c>
      <c r="I153" s="192" t="str">
        <f t="shared" si="10"/>
        <v>54041368a</v>
      </c>
      <c r="J153" s="167" t="str">
        <f t="shared" si="11"/>
        <v>54041368026 02</v>
      </c>
      <c r="K153" s="5" t="s">
        <v>1071</v>
      </c>
      <c r="L153" s="167" t="str">
        <f t="shared" si="12"/>
        <v>54041368026 02B</v>
      </c>
      <c r="M153" s="5" t="str">
        <f t="shared" si="13"/>
        <v>SLOVENSKÁ CHEERLEADING ÚNIAaBcheerleading - bežné transfery</v>
      </c>
      <c r="N153" s="3" t="str">
        <f t="shared" si="14"/>
        <v>54041368aB</v>
      </c>
    </row>
    <row r="154" spans="1:14" x14ac:dyDescent="0.2">
      <c r="A154" s="166" t="s">
        <v>573</v>
      </c>
      <c r="B154" s="204" t="str">
        <f>VLOOKUP(A154,Adr!A:B,2,FALSE)</f>
        <v>SLOVENSKÁ JAZDECKÁ FEDERÁCIA</v>
      </c>
      <c r="C154" s="197" t="s">
        <v>1072</v>
      </c>
      <c r="D154" s="290">
        <v>120904</v>
      </c>
      <c r="E154" s="173">
        <v>0</v>
      </c>
      <c r="F154" s="166" t="s">
        <v>339</v>
      </c>
      <c r="G154" s="169" t="s">
        <v>319</v>
      </c>
      <c r="H154" s="169" t="s">
        <v>1030</v>
      </c>
      <c r="I154" s="192" t="str">
        <f t="shared" si="10"/>
        <v>31787801a</v>
      </c>
      <c r="J154" s="167" t="str">
        <f t="shared" si="11"/>
        <v>31787801026 02</v>
      </c>
      <c r="K154" s="5" t="s">
        <v>1073</v>
      </c>
      <c r="L154" s="167" t="str">
        <f t="shared" si="12"/>
        <v>31787801026 02B</v>
      </c>
      <c r="M154" s="5" t="str">
        <f t="shared" si="13"/>
        <v>SLOVENSKÁ JAZDECKÁ FEDERÁCIAaBjazdectvo - bežné transfery</v>
      </c>
      <c r="N154" s="3" t="str">
        <f t="shared" si="14"/>
        <v>31787801aB</v>
      </c>
    </row>
    <row r="155" spans="1:14" x14ac:dyDescent="0.2">
      <c r="A155" s="198" t="s">
        <v>580</v>
      </c>
      <c r="B155" s="204" t="str">
        <f>VLOOKUP(A155,Adr!A:B,2,FALSE)</f>
        <v>Slovenská kanoistika</v>
      </c>
      <c r="C155" s="196" t="s">
        <v>1074</v>
      </c>
      <c r="D155" s="287">
        <v>1181281</v>
      </c>
      <c r="E155" s="230">
        <v>0</v>
      </c>
      <c r="F155" s="166" t="s">
        <v>339</v>
      </c>
      <c r="G155" s="169" t="s">
        <v>319</v>
      </c>
      <c r="H155" s="169" t="s">
        <v>1030</v>
      </c>
      <c r="I155" s="192" t="str">
        <f t="shared" si="10"/>
        <v>50434101a</v>
      </c>
      <c r="J155" s="167" t="str">
        <f t="shared" si="11"/>
        <v>50434101026 02</v>
      </c>
      <c r="K155" s="5" t="s">
        <v>1075</v>
      </c>
      <c r="L155" s="167" t="str">
        <f t="shared" si="12"/>
        <v>50434101026 02B</v>
      </c>
      <c r="M155" s="5" t="str">
        <f t="shared" si="13"/>
        <v>Slovenská kanoistikaaBkanoistika - bežné transfery</v>
      </c>
      <c r="N155" s="3" t="str">
        <f t="shared" si="14"/>
        <v>50434101aB</v>
      </c>
    </row>
    <row r="156" spans="1:14" x14ac:dyDescent="0.2">
      <c r="A156" s="202" t="s">
        <v>580</v>
      </c>
      <c r="B156" s="204" t="str">
        <f>VLOOKUP(A156,Adr!A:B,2,FALSE)</f>
        <v>Slovenská kanoistika</v>
      </c>
      <c r="C156" s="185" t="s">
        <v>1500</v>
      </c>
      <c r="D156" s="287">
        <v>10000</v>
      </c>
      <c r="E156" s="173">
        <v>0</v>
      </c>
      <c r="F156" s="166" t="s">
        <v>345</v>
      </c>
      <c r="G156" s="169" t="s">
        <v>321</v>
      </c>
      <c r="H156" s="169" t="s">
        <v>1030</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580</v>
      </c>
      <c r="B157" s="204" t="str">
        <f>VLOOKUP(A157,Adr!A:B,2,FALSE)</f>
        <v>Slovenská kanoistika</v>
      </c>
      <c r="C157" s="185" t="s">
        <v>1501</v>
      </c>
      <c r="D157" s="287">
        <v>9300</v>
      </c>
      <c r="E157" s="230">
        <v>0</v>
      </c>
      <c r="F157" s="166" t="s">
        <v>345</v>
      </c>
      <c r="G157" s="169" t="s">
        <v>321</v>
      </c>
      <c r="H157" s="169" t="s">
        <v>1030</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580</v>
      </c>
      <c r="B158" s="204" t="str">
        <f>VLOOKUP(A158,Adr!A:B,2,FALSE)</f>
        <v>Slovenská kanoistika</v>
      </c>
      <c r="C158" s="185" t="s">
        <v>1502</v>
      </c>
      <c r="D158" s="287">
        <v>15600</v>
      </c>
      <c r="E158" s="173">
        <v>0</v>
      </c>
      <c r="F158" s="166" t="s">
        <v>345</v>
      </c>
      <c r="G158" s="169" t="s">
        <v>321</v>
      </c>
      <c r="H158" s="169" t="s">
        <v>1030</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580</v>
      </c>
      <c r="B159" s="204" t="str">
        <f>VLOOKUP(A159,Adr!A:B,2,FALSE)</f>
        <v>Slovenská kanoistika</v>
      </c>
      <c r="C159" s="185" t="s">
        <v>1503</v>
      </c>
      <c r="D159" s="287">
        <v>80000</v>
      </c>
      <c r="E159" s="230">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580</v>
      </c>
      <c r="B160" s="204" t="str">
        <f>VLOOKUP(A160,Adr!A:B,2,FALSE)</f>
        <v>Slovenská kanoistika</v>
      </c>
      <c r="C160" s="185" t="s">
        <v>1504</v>
      </c>
      <c r="D160" s="287">
        <v>9300</v>
      </c>
      <c r="E160" s="173">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580</v>
      </c>
      <c r="B161" s="204" t="str">
        <f>VLOOKUP(A161,Adr!A:B,2,FALSE)</f>
        <v>Slovenská kanoistika</v>
      </c>
      <c r="C161" s="185" t="s">
        <v>1505</v>
      </c>
      <c r="D161" s="287">
        <v>15600</v>
      </c>
      <c r="E161" s="230">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580</v>
      </c>
      <c r="B162" s="204" t="str">
        <f>VLOOKUP(A162,Adr!A:B,2,FALSE)</f>
        <v>Slovenská kanoistika</v>
      </c>
      <c r="C162" s="185" t="s">
        <v>1506</v>
      </c>
      <c r="D162" s="287">
        <v>15000</v>
      </c>
      <c r="E162" s="173">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580</v>
      </c>
      <c r="B163" s="204" t="str">
        <f>VLOOKUP(A163,Adr!A:B,2,FALSE)</f>
        <v>Slovenská kanoistika</v>
      </c>
      <c r="C163" s="185" t="s">
        <v>1507</v>
      </c>
      <c r="D163" s="287">
        <v>9300</v>
      </c>
      <c r="E163" s="230">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580</v>
      </c>
      <c r="B164" s="204" t="str">
        <f>VLOOKUP(A164,Adr!A:B,2,FALSE)</f>
        <v>Slovenská kanoistika</v>
      </c>
      <c r="C164" s="196" t="s">
        <v>1508</v>
      </c>
      <c r="D164" s="289">
        <v>7500</v>
      </c>
      <c r="E164" s="173">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580</v>
      </c>
      <c r="B165" s="204" t="str">
        <f>VLOOKUP(A165,Adr!A:B,2,FALSE)</f>
        <v>Slovenská kanoistika</v>
      </c>
      <c r="C165" s="196" t="s">
        <v>1509</v>
      </c>
      <c r="D165" s="289">
        <v>15000</v>
      </c>
      <c r="E165" s="230">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580</v>
      </c>
      <c r="B166" s="204" t="str">
        <f>VLOOKUP(A166,Adr!A:B,2,FALSE)</f>
        <v>Slovenská kanoistika</v>
      </c>
      <c r="C166" s="190" t="s">
        <v>1510</v>
      </c>
      <c r="D166" s="289">
        <v>20000</v>
      </c>
      <c r="E166" s="173">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580</v>
      </c>
      <c r="B167" s="204" t="str">
        <f>VLOOKUP(A167,Adr!A:B,2,FALSE)</f>
        <v>Slovenská kanoistika</v>
      </c>
      <c r="C167" s="169" t="s">
        <v>1511</v>
      </c>
      <c r="D167" s="288">
        <v>10000</v>
      </c>
      <c r="E167" s="230">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580</v>
      </c>
      <c r="B168" s="204" t="str">
        <f>VLOOKUP(A168,Adr!A:B,2,FALSE)</f>
        <v>Slovenská kanoistika</v>
      </c>
      <c r="C168" s="169" t="s">
        <v>1512</v>
      </c>
      <c r="D168" s="288">
        <v>15000</v>
      </c>
      <c r="E168" s="173">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580</v>
      </c>
      <c r="B169" s="204" t="str">
        <f>VLOOKUP(A169,Adr!A:B,2,FALSE)</f>
        <v>Slovenská kanoistika</v>
      </c>
      <c r="C169" s="196" t="s">
        <v>1513</v>
      </c>
      <c r="D169" s="289">
        <v>10000</v>
      </c>
      <c r="E169" s="230">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580</v>
      </c>
      <c r="B170" s="204" t="str">
        <f>VLOOKUP(A170,Adr!A:B,2,FALSE)</f>
        <v>Slovenská kanoistika</v>
      </c>
      <c r="C170" s="185" t="s">
        <v>1514</v>
      </c>
      <c r="D170" s="287">
        <v>50000</v>
      </c>
      <c r="E170" s="173">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580</v>
      </c>
      <c r="B171" s="204" t="str">
        <f>VLOOKUP(A171,Adr!A:B,2,FALSE)</f>
        <v>Slovenská kanoistika</v>
      </c>
      <c r="C171" s="196" t="s">
        <v>1515</v>
      </c>
      <c r="D171" s="289">
        <v>10000</v>
      </c>
      <c r="E171" s="230">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580</v>
      </c>
      <c r="B172" s="204" t="str">
        <f>VLOOKUP(A172,Adr!A:B,2,FALSE)</f>
        <v>Slovenská kanoistika</v>
      </c>
      <c r="C172" s="196" t="s">
        <v>2163</v>
      </c>
      <c r="D172" s="287">
        <v>10000</v>
      </c>
      <c r="E172" s="173">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580</v>
      </c>
      <c r="B173" s="204" t="str">
        <f>VLOOKUP(A173,Adr!A:B,2,FALSE)</f>
        <v>Slovenská kanoistika</v>
      </c>
      <c r="C173" s="169" t="s">
        <v>1516</v>
      </c>
      <c r="D173" s="288">
        <v>10000</v>
      </c>
      <c r="E173" s="230">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580</v>
      </c>
      <c r="B174" s="204" t="str">
        <f>VLOOKUP(A174,Adr!A:B,2,FALSE)</f>
        <v>Slovenská kanoistika</v>
      </c>
      <c r="C174" s="169" t="s">
        <v>1517</v>
      </c>
      <c r="D174" s="288">
        <v>10000</v>
      </c>
      <c r="E174" s="173">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580</v>
      </c>
      <c r="B175" s="204" t="str">
        <f>VLOOKUP(A175,Adr!A:B,2,FALSE)</f>
        <v>Slovenská kanoistika</v>
      </c>
      <c r="C175" s="185" t="s">
        <v>1518</v>
      </c>
      <c r="D175" s="287">
        <v>9300</v>
      </c>
      <c r="E175" s="230">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580</v>
      </c>
      <c r="B176" s="204" t="str">
        <f>VLOOKUP(A176,Adr!A:B,2,FALSE)</f>
        <v>Slovenská kanoistika</v>
      </c>
      <c r="C176" s="169" t="s">
        <v>1519</v>
      </c>
      <c r="D176" s="288">
        <v>10000</v>
      </c>
      <c r="E176" s="173">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580</v>
      </c>
      <c r="B177" s="204" t="str">
        <f>VLOOKUP(A177,Adr!A:B,2,FALSE)</f>
        <v>Slovenská kanoistika</v>
      </c>
      <c r="C177" s="169" t="s">
        <v>1520</v>
      </c>
      <c r="D177" s="288">
        <v>25000</v>
      </c>
      <c r="E177" s="230">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580</v>
      </c>
      <c r="B178" s="204" t="str">
        <f>VLOOKUP(A178,Adr!A:B,2,FALSE)</f>
        <v>Slovenská kanoistika</v>
      </c>
      <c r="C178" s="196" t="s">
        <v>1521</v>
      </c>
      <c r="D178" s="287">
        <v>9300</v>
      </c>
      <c r="E178" s="173">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580</v>
      </c>
      <c r="B179" s="204" t="str">
        <f>VLOOKUP(A179,Adr!A:B,2,FALSE)</f>
        <v>Slovenská kanoistika</v>
      </c>
      <c r="C179" s="196" t="s">
        <v>2164</v>
      </c>
      <c r="D179" s="287">
        <v>20000</v>
      </c>
      <c r="E179" s="230">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580</v>
      </c>
      <c r="B180" s="204" t="str">
        <f>VLOOKUP(A180,Adr!A:B,2,FALSE)</f>
        <v>Slovenská kanoistika</v>
      </c>
      <c r="C180" s="185" t="s">
        <v>1522</v>
      </c>
      <c r="D180" s="287">
        <v>70000</v>
      </c>
      <c r="E180" s="173">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580</v>
      </c>
      <c r="B181" s="204" t="str">
        <f>VLOOKUP(A181,Adr!A:B,2,FALSE)</f>
        <v>Slovenská kanoistika</v>
      </c>
      <c r="C181" s="196" t="s">
        <v>1523</v>
      </c>
      <c r="D181" s="287">
        <v>40000</v>
      </c>
      <c r="E181" s="230">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580</v>
      </c>
      <c r="B182" s="204" t="str">
        <f>VLOOKUP(A182,Adr!A:B,2,FALSE)</f>
        <v>Slovenská kanoistika</v>
      </c>
      <c r="C182" s="185" t="s">
        <v>1524</v>
      </c>
      <c r="D182" s="287">
        <v>15600</v>
      </c>
      <c r="E182" s="173">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580</v>
      </c>
      <c r="B183" s="204" t="str">
        <f>VLOOKUP(A183,Adr!A:B,2,FALSE)</f>
        <v>Slovenská kanoistika</v>
      </c>
      <c r="C183" s="196" t="s">
        <v>1525</v>
      </c>
      <c r="D183" s="289">
        <v>60000</v>
      </c>
      <c r="E183" s="230">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580</v>
      </c>
      <c r="B184" s="204" t="str">
        <f>VLOOKUP(A184,Adr!A:B,2,FALSE)</f>
        <v>Slovenská kanoistika</v>
      </c>
      <c r="C184" s="185" t="s">
        <v>1526</v>
      </c>
      <c r="D184" s="287">
        <v>9300</v>
      </c>
      <c r="E184" s="173">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580</v>
      </c>
      <c r="B185" s="204" t="str">
        <f>VLOOKUP(A185,Adr!A:B,2,FALSE)</f>
        <v>Slovenská kanoistika</v>
      </c>
      <c r="C185" s="185" t="s">
        <v>1527</v>
      </c>
      <c r="D185" s="287">
        <v>10000</v>
      </c>
      <c r="E185" s="230">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580</v>
      </c>
      <c r="B186" s="204" t="str">
        <f>VLOOKUP(A186,Adr!A:B,2,FALSE)</f>
        <v>Slovenská kanoistika</v>
      </c>
      <c r="C186" s="196" t="s">
        <v>1528</v>
      </c>
      <c r="D186" s="287">
        <v>10000</v>
      </c>
      <c r="E186" s="173">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580</v>
      </c>
      <c r="B187" s="204" t="str">
        <f>VLOOKUP(A187,Adr!A:B,2,FALSE)</f>
        <v>Slovenská kanoistika</v>
      </c>
      <c r="C187" s="185" t="s">
        <v>1529</v>
      </c>
      <c r="D187" s="287">
        <v>15000</v>
      </c>
      <c r="E187" s="230">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580</v>
      </c>
      <c r="B188" s="204" t="str">
        <f>VLOOKUP(A188,Adr!A:B,2,FALSE)</f>
        <v>Slovenská kanoistika</v>
      </c>
      <c r="C188" s="196" t="s">
        <v>1530</v>
      </c>
      <c r="D188" s="289">
        <v>10000</v>
      </c>
      <c r="E188" s="173">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580</v>
      </c>
      <c r="B189" s="204" t="str">
        <f>VLOOKUP(A189,Adr!A:B,2,FALSE)</f>
        <v>Slovenská kanoistika</v>
      </c>
      <c r="C189" s="169" t="s">
        <v>1531</v>
      </c>
      <c r="D189" s="288">
        <v>35000</v>
      </c>
      <c r="E189" s="230">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580</v>
      </c>
      <c r="B190" s="204" t="str">
        <f>VLOOKUP(A190,Adr!A:B,2,FALSE)</f>
        <v>Slovenská kanoistika</v>
      </c>
      <c r="C190" s="185" t="s">
        <v>1532</v>
      </c>
      <c r="D190" s="287">
        <v>9300</v>
      </c>
      <c r="E190" s="173">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580</v>
      </c>
      <c r="B191" s="204" t="str">
        <f>VLOOKUP(A191,Adr!A:B,2,FALSE)</f>
        <v>Slovenská kanoistika</v>
      </c>
      <c r="C191" s="196" t="s">
        <v>1533</v>
      </c>
      <c r="D191" s="289">
        <v>10000</v>
      </c>
      <c r="E191" s="230">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580</v>
      </c>
      <c r="B192" s="204" t="str">
        <f>VLOOKUP(A192,Adr!A:B,2,FALSE)</f>
        <v>Slovenská kanoistika</v>
      </c>
      <c r="C192" s="196" t="s">
        <v>1534</v>
      </c>
      <c r="D192" s="289">
        <v>7500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580</v>
      </c>
      <c r="B193" s="204" t="str">
        <f>VLOOKUP(A193,Adr!A:B,2,FALSE)</f>
        <v>Slovenská kanoistika</v>
      </c>
      <c r="C193" s="196" t="s">
        <v>1535</v>
      </c>
      <c r="D193" s="289">
        <v>7500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580</v>
      </c>
      <c r="B194" s="204" t="str">
        <f>VLOOKUP(A194,Adr!A:B,2,FALSE)</f>
        <v>Slovenská kanoistika</v>
      </c>
      <c r="C194" s="196" t="s">
        <v>1536</v>
      </c>
      <c r="D194" s="287">
        <v>15600</v>
      </c>
      <c r="E194" s="230">
        <v>0</v>
      </c>
      <c r="F194" s="166" t="s">
        <v>345</v>
      </c>
      <c r="G194" s="169" t="s">
        <v>321</v>
      </c>
      <c r="H194" s="169" t="s">
        <v>1030</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580</v>
      </c>
      <c r="B195" s="204" t="str">
        <f>VLOOKUP(A195,Adr!A:B,2,FALSE)</f>
        <v>Slovenská kanoistika</v>
      </c>
      <c r="C195" s="185" t="s">
        <v>1537</v>
      </c>
      <c r="D195" s="287">
        <v>9300</v>
      </c>
      <c r="E195" s="230">
        <v>0</v>
      </c>
      <c r="F195" s="166" t="s">
        <v>345</v>
      </c>
      <c r="G195" s="169" t="s">
        <v>321</v>
      </c>
      <c r="H195" s="169" t="s">
        <v>1030</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585</v>
      </c>
      <c r="B196" s="204" t="str">
        <f>VLOOKUP(A196,Adr!A:B,2,FALSE)</f>
        <v>Slovenská Lakrosová Federácia</v>
      </c>
      <c r="C196" s="185" t="s">
        <v>1076</v>
      </c>
      <c r="D196" s="287">
        <v>19239</v>
      </c>
      <c r="E196" s="173">
        <v>0</v>
      </c>
      <c r="F196" s="166" t="s">
        <v>339</v>
      </c>
      <c r="G196" s="169" t="s">
        <v>319</v>
      </c>
      <c r="H196" s="169" t="s">
        <v>1030</v>
      </c>
      <c r="I196" s="192" t="str">
        <f t="shared" si="15"/>
        <v>30853427a</v>
      </c>
      <c r="J196" s="167" t="str">
        <f t="shared" si="16"/>
        <v>30853427026 02</v>
      </c>
      <c r="K196" s="5" t="s">
        <v>1077</v>
      </c>
      <c r="L196" s="167" t="str">
        <f t="shared" si="17"/>
        <v>30853427026 02B</v>
      </c>
      <c r="M196" s="5" t="str">
        <f t="shared" si="18"/>
        <v>Slovenská Lakrosová FederáciaaBlakros - bežné transfery</v>
      </c>
      <c r="N196" s="3" t="str">
        <f t="shared" si="19"/>
        <v>30853427aB</v>
      </c>
    </row>
    <row r="197" spans="1:14" x14ac:dyDescent="0.2">
      <c r="A197" s="198" t="s">
        <v>1935</v>
      </c>
      <c r="B197" s="204" t="str">
        <f>VLOOKUP(A197,Adr!A:B,2,FALSE)</f>
        <v>Slovenská lukostrelecká asociácia 3D</v>
      </c>
      <c r="C197" s="196" t="s">
        <v>352</v>
      </c>
      <c r="D197" s="287">
        <v>45800</v>
      </c>
      <c r="E197" s="230">
        <v>0</v>
      </c>
      <c r="F197" s="166" t="s">
        <v>351</v>
      </c>
      <c r="G197" s="169" t="s">
        <v>321</v>
      </c>
      <c r="H197" s="169" t="s">
        <v>1030</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593</v>
      </c>
      <c r="B198" s="204" t="str">
        <f>VLOOKUP(A198,Adr!A:B,2,FALSE)</f>
        <v>Slovenská motocyklová federácia</v>
      </c>
      <c r="C198" s="196" t="s">
        <v>1078</v>
      </c>
      <c r="D198" s="289">
        <v>88269</v>
      </c>
      <c r="E198" s="230">
        <v>0</v>
      </c>
      <c r="F198" s="166" t="s">
        <v>339</v>
      </c>
      <c r="G198" s="169" t="s">
        <v>319</v>
      </c>
      <c r="H198" s="169" t="s">
        <v>1030</v>
      </c>
      <c r="I198" s="192" t="str">
        <f t="shared" si="15"/>
        <v>30813883a</v>
      </c>
      <c r="J198" s="167" t="str">
        <f t="shared" si="16"/>
        <v>30813883026 02</v>
      </c>
      <c r="K198" s="5" t="s">
        <v>1079</v>
      </c>
      <c r="L198" s="167" t="str">
        <f t="shared" si="17"/>
        <v>30813883026 02B</v>
      </c>
      <c r="M198" s="5" t="str">
        <f t="shared" si="18"/>
        <v>Slovenská motocyklová federáciaaBmotocyklový šport - bežné transfery</v>
      </c>
      <c r="N198" s="3" t="str">
        <f t="shared" si="19"/>
        <v>30813883aB</v>
      </c>
    </row>
    <row r="199" spans="1:14" x14ac:dyDescent="0.2">
      <c r="A199" s="202" t="s">
        <v>593</v>
      </c>
      <c r="B199" s="204" t="str">
        <f>VLOOKUP(A199,Adr!A:B,2,FALSE)</f>
        <v>Slovenská motocyklová federácia</v>
      </c>
      <c r="C199" s="196" t="s">
        <v>1538</v>
      </c>
      <c r="D199" s="287">
        <v>20000</v>
      </c>
      <c r="E199" s="173">
        <v>0</v>
      </c>
      <c r="F199" s="166" t="s">
        <v>345</v>
      </c>
      <c r="G199" s="169" t="s">
        <v>321</v>
      </c>
      <c r="H199" s="169" t="s">
        <v>1030</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593</v>
      </c>
      <c r="B200" s="204" t="str">
        <f>VLOOKUP(A200,Adr!A:B,2,FALSE)</f>
        <v>Slovenská motocyklová federácia</v>
      </c>
      <c r="C200" s="185" t="s">
        <v>1539</v>
      </c>
      <c r="D200" s="287">
        <v>35000</v>
      </c>
      <c r="E200" s="173">
        <v>0</v>
      </c>
      <c r="F200" s="166" t="s">
        <v>345</v>
      </c>
      <c r="G200" s="169" t="s">
        <v>321</v>
      </c>
      <c r="H200" s="169" t="s">
        <v>1030</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603</v>
      </c>
      <c r="B201" s="204" t="str">
        <f>VLOOKUP(A201,Adr!A:B,2,FALSE)</f>
        <v>Slovenská Muaythai asociácia</v>
      </c>
      <c r="C201" s="185" t="s">
        <v>1080</v>
      </c>
      <c r="D201" s="287">
        <v>19609</v>
      </c>
      <c r="E201" s="173">
        <v>0</v>
      </c>
      <c r="F201" s="166" t="s">
        <v>339</v>
      </c>
      <c r="G201" s="169" t="s">
        <v>319</v>
      </c>
      <c r="H201" s="169" t="s">
        <v>1030</v>
      </c>
      <c r="I201" s="192" t="str">
        <f t="shared" si="15"/>
        <v>34057587a</v>
      </c>
      <c r="J201" s="167" t="str">
        <f t="shared" si="16"/>
        <v>34057587026 02</v>
      </c>
      <c r="K201" s="5" t="s">
        <v>1081</v>
      </c>
      <c r="L201" s="167" t="str">
        <f t="shared" si="17"/>
        <v>34057587026 02B</v>
      </c>
      <c r="M201" s="5" t="str">
        <f t="shared" si="18"/>
        <v>Slovenská Muaythai asociáciaaBthajský box - bežné transfery</v>
      </c>
      <c r="N201" s="3" t="str">
        <f t="shared" si="19"/>
        <v>34057587aB</v>
      </c>
    </row>
    <row r="202" spans="1:14" x14ac:dyDescent="0.2">
      <c r="A202" s="166" t="s">
        <v>603</v>
      </c>
      <c r="B202" s="204" t="str">
        <f>VLOOKUP(A202,Adr!A:B,2,FALSE)</f>
        <v>Slovenská Muaythai asociácia</v>
      </c>
      <c r="C202" s="169" t="s">
        <v>1540</v>
      </c>
      <c r="D202" s="288">
        <v>20000</v>
      </c>
      <c r="E202" s="230">
        <v>0</v>
      </c>
      <c r="F202" s="166" t="s">
        <v>345</v>
      </c>
      <c r="G202" s="169" t="s">
        <v>321</v>
      </c>
      <c r="H202" s="169" t="s">
        <v>1030</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1414</v>
      </c>
      <c r="B203" s="204" t="str">
        <f>VLOOKUP(A203,Adr!A:B,2,FALSE)</f>
        <v>Slovenská nohejbalová asociácia</v>
      </c>
      <c r="C203" s="190" t="s">
        <v>352</v>
      </c>
      <c r="D203" s="288">
        <v>46100</v>
      </c>
      <c r="E203" s="173">
        <v>0</v>
      </c>
      <c r="F203" s="166" t="s">
        <v>351</v>
      </c>
      <c r="G203" s="169" t="s">
        <v>321</v>
      </c>
      <c r="H203" s="169" t="s">
        <v>1030</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1944</v>
      </c>
      <c r="B204" s="204" t="str">
        <f>VLOOKUP(A204,Adr!A:B,2,FALSE)</f>
        <v>SLOVENSKÁ PADELOVÁ ASOCIÁCIA</v>
      </c>
      <c r="C204" s="196" t="s">
        <v>2232</v>
      </c>
      <c r="D204" s="287">
        <v>15000</v>
      </c>
      <c r="E204" s="230">
        <v>0</v>
      </c>
      <c r="F204" s="166" t="s">
        <v>349</v>
      </c>
      <c r="G204" s="169" t="s">
        <v>321</v>
      </c>
      <c r="H204" s="169" t="s">
        <v>1030</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610</v>
      </c>
      <c r="B205" s="204" t="str">
        <f>VLOOKUP(A205,Adr!A:B,2,FALSE)</f>
        <v>Slovenská plavecká federácia</v>
      </c>
      <c r="C205" s="185" t="s">
        <v>1082</v>
      </c>
      <c r="D205" s="287">
        <v>1740292</v>
      </c>
      <c r="E205" s="173">
        <v>0</v>
      </c>
      <c r="F205" s="166" t="s">
        <v>339</v>
      </c>
      <c r="G205" s="169" t="s">
        <v>319</v>
      </c>
      <c r="H205" s="169" t="s">
        <v>1030</v>
      </c>
      <c r="I205" s="192" t="str">
        <f t="shared" si="15"/>
        <v>36068764a</v>
      </c>
      <c r="J205" s="167" t="str">
        <f t="shared" si="16"/>
        <v>36068764026 02</v>
      </c>
      <c r="K205" s="5" t="s">
        <v>1083</v>
      </c>
      <c r="L205" s="167" t="str">
        <f t="shared" si="17"/>
        <v>36068764026 02B</v>
      </c>
      <c r="M205" s="5" t="str">
        <f t="shared" si="18"/>
        <v>Slovenská plavecká federáciaaBplavecké športy - bežné transfery</v>
      </c>
      <c r="N205" s="3" t="str">
        <f t="shared" si="19"/>
        <v>36068764aB</v>
      </c>
    </row>
    <row r="206" spans="1:14" x14ac:dyDescent="0.2">
      <c r="A206" s="202" t="s">
        <v>610</v>
      </c>
      <c r="B206" s="204" t="str">
        <f>VLOOKUP(A206,Adr!A:B,2,FALSE)</f>
        <v>Slovenská plavecká federácia</v>
      </c>
      <c r="C206" s="185" t="s">
        <v>1541</v>
      </c>
      <c r="D206" s="287">
        <v>7500</v>
      </c>
      <c r="E206" s="173">
        <v>0</v>
      </c>
      <c r="F206" s="166" t="s">
        <v>345</v>
      </c>
      <c r="G206" s="169" t="s">
        <v>321</v>
      </c>
      <c r="H206" s="169" t="s">
        <v>1030</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610</v>
      </c>
      <c r="B207" s="204" t="str">
        <f>VLOOKUP(A207,Adr!A:B,2,FALSE)</f>
        <v>Slovenská plavecká federácia</v>
      </c>
      <c r="C207" s="169" t="s">
        <v>1542</v>
      </c>
      <c r="D207" s="288">
        <v>20000</v>
      </c>
      <c r="E207" s="230">
        <v>0</v>
      </c>
      <c r="F207" s="166" t="s">
        <v>345</v>
      </c>
      <c r="G207" s="169" t="s">
        <v>321</v>
      </c>
      <c r="H207" s="169" t="s">
        <v>1030</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610</v>
      </c>
      <c r="B208" s="204" t="str">
        <f>VLOOKUP(A208,Adr!A:B,2,FALSE)</f>
        <v>Slovenská plavecká federácia</v>
      </c>
      <c r="C208" s="185" t="s">
        <v>1543</v>
      </c>
      <c r="D208" s="287">
        <v>10000</v>
      </c>
      <c r="E208" s="230">
        <v>0</v>
      </c>
      <c r="F208" s="166" t="s">
        <v>345</v>
      </c>
      <c r="G208" s="169" t="s">
        <v>321</v>
      </c>
      <c r="H208" s="169" t="s">
        <v>1030</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610</v>
      </c>
      <c r="B209" s="204" t="str">
        <f>VLOOKUP(A209,Adr!A:B,2,FALSE)</f>
        <v>Slovenská plavecká federácia</v>
      </c>
      <c r="C209" s="196" t="s">
        <v>1544</v>
      </c>
      <c r="D209" s="289">
        <v>7500</v>
      </c>
      <c r="E209" s="173">
        <v>0</v>
      </c>
      <c r="F209" s="166" t="s">
        <v>345</v>
      </c>
      <c r="G209" s="169" t="s">
        <v>321</v>
      </c>
      <c r="H209" s="169" t="s">
        <v>1030</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610</v>
      </c>
      <c r="B210" s="204" t="str">
        <f>VLOOKUP(A210,Adr!A:B,2,FALSE)</f>
        <v>Slovenská plavecká federácia</v>
      </c>
      <c r="C210" s="169" t="s">
        <v>1545</v>
      </c>
      <c r="D210" s="288">
        <v>15000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610</v>
      </c>
      <c r="B211" s="204" t="str">
        <f>VLOOKUP(A211,Adr!A:B,2,FALSE)</f>
        <v>Slovenská plavecká federácia</v>
      </c>
      <c r="C211" s="185" t="s">
        <v>1546</v>
      </c>
      <c r="D211" s="287">
        <v>20000</v>
      </c>
      <c r="E211" s="173">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610</v>
      </c>
      <c r="B212" s="204" t="str">
        <f>VLOOKUP(A212,Adr!A:B,2,FALSE)</f>
        <v>Slovenská plavecká federácia</v>
      </c>
      <c r="C212" s="169" t="s">
        <v>1547</v>
      </c>
      <c r="D212" s="288">
        <v>20000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610</v>
      </c>
      <c r="B213" s="204" t="str">
        <f>VLOOKUP(A213,Adr!A:B,2,FALSE)</f>
        <v>Slovenská plavecká federácia</v>
      </c>
      <c r="C213" s="196" t="s">
        <v>1548</v>
      </c>
      <c r="D213" s="289">
        <v>20000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610</v>
      </c>
      <c r="B214" s="204" t="str">
        <f>VLOOKUP(A214,Adr!A:B,2,FALSE)</f>
        <v>Slovenská plavecká federácia</v>
      </c>
      <c r="C214" s="185" t="s">
        <v>1549</v>
      </c>
      <c r="D214" s="287">
        <v>10000</v>
      </c>
      <c r="E214" s="230">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610</v>
      </c>
      <c r="B215" s="204" t="str">
        <f>VLOOKUP(A215,Adr!A:B,2,FALSE)</f>
        <v>Slovenská plavecká federácia</v>
      </c>
      <c r="C215" s="197" t="s">
        <v>1550</v>
      </c>
      <c r="D215" s="290">
        <v>7500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610</v>
      </c>
      <c r="B216" s="204" t="str">
        <f>VLOOKUP(A216,Adr!A:B,2,FALSE)</f>
        <v>Slovenská plavecká federácia</v>
      </c>
      <c r="C216" s="169" t="s">
        <v>1551</v>
      </c>
      <c r="D216" s="288">
        <v>10000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617</v>
      </c>
      <c r="B217" s="204" t="str">
        <f>VLOOKUP(A217,Adr!A:B,2,FALSE)</f>
        <v>Slovenská rugbyová únia</v>
      </c>
      <c r="C217" s="185" t="s">
        <v>1084</v>
      </c>
      <c r="D217" s="287">
        <v>23402</v>
      </c>
      <c r="E217" s="230">
        <v>0</v>
      </c>
      <c r="F217" s="166" t="s">
        <v>339</v>
      </c>
      <c r="G217" s="169" t="s">
        <v>319</v>
      </c>
      <c r="H217" s="169" t="s">
        <v>1030</v>
      </c>
      <c r="I217" s="192" t="str">
        <f t="shared" si="15"/>
        <v>30851459a</v>
      </c>
      <c r="J217" s="167" t="str">
        <f t="shared" si="16"/>
        <v>30851459026 02</v>
      </c>
      <c r="K217" s="5" t="s">
        <v>1085</v>
      </c>
      <c r="L217" s="167" t="str">
        <f t="shared" si="17"/>
        <v>30851459026 02B</v>
      </c>
      <c r="M217" s="5" t="str">
        <f t="shared" si="18"/>
        <v>Slovenská rugbyová úniaaBrugby - bežné transfery</v>
      </c>
      <c r="N217" s="3" t="str">
        <f t="shared" si="19"/>
        <v>30851459aB</v>
      </c>
    </row>
    <row r="218" spans="1:14" x14ac:dyDescent="0.2">
      <c r="A218" s="198" t="s">
        <v>623</v>
      </c>
      <c r="B218" s="204" t="str">
        <f>VLOOKUP(A218,Adr!A:B,2,FALSE)</f>
        <v>Slovenská skialpinistická asociácia</v>
      </c>
      <c r="C218" s="185" t="s">
        <v>1086</v>
      </c>
      <c r="D218" s="287">
        <v>19239</v>
      </c>
      <c r="E218" s="173">
        <v>0</v>
      </c>
      <c r="F218" s="166" t="s">
        <v>339</v>
      </c>
      <c r="G218" s="169" t="s">
        <v>319</v>
      </c>
      <c r="H218" s="169" t="s">
        <v>1030</v>
      </c>
      <c r="I218" s="192" t="str">
        <f t="shared" si="15"/>
        <v>37998919a</v>
      </c>
      <c r="J218" s="167" t="str">
        <f t="shared" si="16"/>
        <v>37998919026 02</v>
      </c>
      <c r="K218" s="5" t="s">
        <v>1087</v>
      </c>
      <c r="L218" s="167" t="str">
        <f t="shared" si="17"/>
        <v>37998919026 02B</v>
      </c>
      <c r="M218" s="5" t="str">
        <f t="shared" si="18"/>
        <v>Slovenská skialpinistická asociáciaaBskialpinizmus - bežné transfery</v>
      </c>
      <c r="N218" s="3" t="str">
        <f t="shared" si="19"/>
        <v>37998919aB</v>
      </c>
    </row>
    <row r="219" spans="1:14" x14ac:dyDescent="0.2">
      <c r="A219" s="202" t="s">
        <v>623</v>
      </c>
      <c r="B219" s="204" t="str">
        <f>VLOOKUP(A219,Adr!A:B,2,FALSE)</f>
        <v>Slovenská skialpinistická asociácia</v>
      </c>
      <c r="C219" s="185" t="s">
        <v>1552</v>
      </c>
      <c r="D219" s="287">
        <v>30000</v>
      </c>
      <c r="E219" s="173">
        <v>0</v>
      </c>
      <c r="F219" s="166" t="s">
        <v>345</v>
      </c>
      <c r="G219" s="169" t="s">
        <v>321</v>
      </c>
      <c r="H219" s="169" t="s">
        <v>1030</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623</v>
      </c>
      <c r="B220" s="204" t="str">
        <f>VLOOKUP(A220,Adr!A:B,2,FALSE)</f>
        <v>Slovenská skialpinistická asociácia</v>
      </c>
      <c r="C220" s="185" t="s">
        <v>1553</v>
      </c>
      <c r="D220" s="287">
        <v>80000</v>
      </c>
      <c r="E220" s="173">
        <v>0</v>
      </c>
      <c r="F220" s="166" t="s">
        <v>345</v>
      </c>
      <c r="G220" s="169" t="s">
        <v>321</v>
      </c>
      <c r="H220" s="169" t="s">
        <v>1030</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623</v>
      </c>
      <c r="B221" s="204" t="str">
        <f>VLOOKUP(A221,Adr!A:B,2,FALSE)</f>
        <v>Slovenská skialpinistická asociácia</v>
      </c>
      <c r="C221" s="196" t="s">
        <v>1554</v>
      </c>
      <c r="D221" s="289">
        <v>20000</v>
      </c>
      <c r="E221" s="230">
        <v>0</v>
      </c>
      <c r="F221" s="166" t="s">
        <v>345</v>
      </c>
      <c r="G221" s="169" t="s">
        <v>321</v>
      </c>
      <c r="H221" s="169" t="s">
        <v>1030</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632</v>
      </c>
      <c r="B222" s="204" t="str">
        <f>VLOOKUP(A222,Adr!A:B,2,FALSE)</f>
        <v>Slovenská softballová asociácia</v>
      </c>
      <c r="C222" s="196" t="s">
        <v>1088</v>
      </c>
      <c r="D222" s="289">
        <v>30873</v>
      </c>
      <c r="E222" s="230">
        <v>0</v>
      </c>
      <c r="F222" s="166" t="s">
        <v>339</v>
      </c>
      <c r="G222" s="169" t="s">
        <v>319</v>
      </c>
      <c r="H222" s="169" t="s">
        <v>1030</v>
      </c>
      <c r="I222" s="192" t="str">
        <f t="shared" si="15"/>
        <v>17316723a</v>
      </c>
      <c r="J222" s="167" t="str">
        <f t="shared" si="16"/>
        <v>17316723026 02</v>
      </c>
      <c r="K222" s="5" t="s">
        <v>1089</v>
      </c>
      <c r="L222" s="167" t="str">
        <f t="shared" si="17"/>
        <v>17316723026 02B</v>
      </c>
      <c r="M222" s="5" t="str">
        <f t="shared" si="18"/>
        <v>Slovenská softballová asociáciaaBsoftbal - bežné transfery</v>
      </c>
      <c r="N222" s="3" t="str">
        <f t="shared" si="19"/>
        <v>17316723aB</v>
      </c>
    </row>
    <row r="223" spans="1:14" x14ac:dyDescent="0.2">
      <c r="A223" s="202" t="s">
        <v>638</v>
      </c>
      <c r="B223" s="204" t="str">
        <f>VLOOKUP(A223,Adr!A:B,2,FALSE)</f>
        <v>Slovenská squashová asociácia</v>
      </c>
      <c r="C223" s="185" t="s">
        <v>1090</v>
      </c>
      <c r="D223" s="287">
        <v>19239</v>
      </c>
      <c r="E223" s="230">
        <v>0</v>
      </c>
      <c r="F223" s="166" t="s">
        <v>339</v>
      </c>
      <c r="G223" s="169" t="s">
        <v>319</v>
      </c>
      <c r="H223" s="169" t="s">
        <v>1030</v>
      </c>
      <c r="I223" s="192" t="str">
        <f t="shared" si="15"/>
        <v>30807018a</v>
      </c>
      <c r="J223" s="167" t="str">
        <f t="shared" si="16"/>
        <v>30807018026 02</v>
      </c>
      <c r="K223" s="5" t="s">
        <v>1091</v>
      </c>
      <c r="L223" s="167" t="str">
        <f t="shared" si="17"/>
        <v>30807018026 02B</v>
      </c>
      <c r="M223" s="5" t="str">
        <f t="shared" si="18"/>
        <v>Slovenská squashová asociáciaaBsquash - bežné transfery</v>
      </c>
      <c r="N223" s="3" t="str">
        <f t="shared" si="19"/>
        <v>30807018aB</v>
      </c>
    </row>
    <row r="224" spans="1:14" x14ac:dyDescent="0.2">
      <c r="A224" s="202" t="s">
        <v>645</v>
      </c>
      <c r="B224" s="204" t="str">
        <f>VLOOKUP(A224,Adr!A:B,2,FALSE)</f>
        <v>Slovenská triatlonová únia</v>
      </c>
      <c r="C224" s="185" t="s">
        <v>1092</v>
      </c>
      <c r="D224" s="287">
        <v>168998</v>
      </c>
      <c r="E224" s="173">
        <v>0</v>
      </c>
      <c r="F224" s="166" t="s">
        <v>339</v>
      </c>
      <c r="G224" s="169" t="s">
        <v>319</v>
      </c>
      <c r="H224" s="169" t="s">
        <v>1030</v>
      </c>
      <c r="I224" s="192" t="str">
        <f t="shared" si="15"/>
        <v>31745466a</v>
      </c>
      <c r="J224" s="167" t="str">
        <f t="shared" si="16"/>
        <v>31745466026 02</v>
      </c>
      <c r="K224" s="5" t="s">
        <v>1093</v>
      </c>
      <c r="L224" s="167" t="str">
        <f t="shared" si="17"/>
        <v>31745466026 02B</v>
      </c>
      <c r="M224" s="5" t="str">
        <f t="shared" si="18"/>
        <v>Slovenská triatlonová úniaaBtriatlon - bežné transfery</v>
      </c>
      <c r="N224" s="3" t="str">
        <f t="shared" si="19"/>
        <v>31745466aB</v>
      </c>
    </row>
    <row r="225" spans="1:14" x14ac:dyDescent="0.2">
      <c r="A225" s="166" t="s">
        <v>645</v>
      </c>
      <c r="B225" s="204" t="str">
        <f>VLOOKUP(A225,Adr!A:B,2,FALSE)</f>
        <v>Slovenská triatlonová únia</v>
      </c>
      <c r="C225" s="196" t="s">
        <v>1469</v>
      </c>
      <c r="D225" s="289">
        <v>7175</v>
      </c>
      <c r="E225" s="173">
        <v>0</v>
      </c>
      <c r="F225" s="166" t="s">
        <v>343</v>
      </c>
      <c r="G225" s="169" t="s">
        <v>321</v>
      </c>
      <c r="H225" s="169" t="s">
        <v>1030</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645</v>
      </c>
      <c r="B226" s="204" t="str">
        <f>VLOOKUP(A226,Adr!A:B,2,FALSE)</f>
        <v>Slovenská triatlonová únia</v>
      </c>
      <c r="C226" s="196" t="s">
        <v>1555</v>
      </c>
      <c r="D226" s="287">
        <v>10000</v>
      </c>
      <c r="E226" s="173">
        <v>0</v>
      </c>
      <c r="F226" s="166" t="s">
        <v>345</v>
      </c>
      <c r="G226" s="169" t="s">
        <v>321</v>
      </c>
      <c r="H226" s="169" t="s">
        <v>1030</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645</v>
      </c>
      <c r="B227" s="204" t="str">
        <f>VLOOKUP(A227,Adr!A:B,2,FALSE)</f>
        <v>Slovenská triatlonová únia</v>
      </c>
      <c r="C227" s="169" t="s">
        <v>1556</v>
      </c>
      <c r="D227" s="288">
        <v>50000</v>
      </c>
      <c r="E227" s="230">
        <v>0</v>
      </c>
      <c r="F227" s="166" t="s">
        <v>345</v>
      </c>
      <c r="G227" s="169" t="s">
        <v>321</v>
      </c>
      <c r="H227" s="169" t="s">
        <v>1030</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645</v>
      </c>
      <c r="B228" s="204" t="str">
        <f>VLOOKUP(A228,Adr!A:B,2,FALSE)</f>
        <v>Slovenská triatlonová únia</v>
      </c>
      <c r="C228" s="185" t="s">
        <v>1557</v>
      </c>
      <c r="D228" s="287">
        <v>10000</v>
      </c>
      <c r="E228" s="230">
        <v>0</v>
      </c>
      <c r="F228" s="166" t="s">
        <v>345</v>
      </c>
      <c r="G228" s="169" t="s">
        <v>321</v>
      </c>
      <c r="H228" s="169" t="s">
        <v>1030</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652</v>
      </c>
      <c r="B229" s="204" t="str">
        <f>VLOOKUP(A229,Adr!A:B,2,FALSE)</f>
        <v>Slovenská volejbalová federácia</v>
      </c>
      <c r="C229" s="169" t="s">
        <v>1094</v>
      </c>
      <c r="D229" s="288">
        <v>1214960</v>
      </c>
      <c r="E229" s="230">
        <v>0</v>
      </c>
      <c r="F229" s="166" t="s">
        <v>339</v>
      </c>
      <c r="G229" s="169" t="s">
        <v>319</v>
      </c>
      <c r="H229" s="169" t="s">
        <v>1030</v>
      </c>
      <c r="I229" s="192" t="str">
        <f t="shared" si="15"/>
        <v>00688819a</v>
      </c>
      <c r="J229" s="167" t="str">
        <f t="shared" si="16"/>
        <v>00688819026 02</v>
      </c>
      <c r="K229" s="5" t="s">
        <v>1095</v>
      </c>
      <c r="L229" s="167" t="str">
        <f t="shared" si="17"/>
        <v>00688819026 02B</v>
      </c>
      <c r="M229" s="5" t="str">
        <f t="shared" si="18"/>
        <v>Slovenská volejbalová federáciaaBvolejbal - bežné transfery</v>
      </c>
      <c r="N229" s="3" t="str">
        <f t="shared" si="19"/>
        <v>00688819aB</v>
      </c>
    </row>
    <row r="230" spans="1:14" x14ac:dyDescent="0.2">
      <c r="A230" s="198" t="s">
        <v>660</v>
      </c>
      <c r="B230" s="204" t="str">
        <f>VLOOKUP(A230,Adr!A:B,2,FALSE)</f>
        <v>Slovenský atletický zväz</v>
      </c>
      <c r="C230" s="185" t="s">
        <v>1096</v>
      </c>
      <c r="D230" s="287">
        <v>2167461</v>
      </c>
      <c r="E230" s="173">
        <v>0</v>
      </c>
      <c r="F230" s="166" t="s">
        <v>339</v>
      </c>
      <c r="G230" s="169" t="s">
        <v>319</v>
      </c>
      <c r="H230" s="169" t="s">
        <v>1030</v>
      </c>
      <c r="I230" s="192" t="str">
        <f t="shared" si="15"/>
        <v>36063835a</v>
      </c>
      <c r="J230" s="167" t="str">
        <f t="shared" si="16"/>
        <v>36063835026 02</v>
      </c>
      <c r="K230" s="5" t="s">
        <v>1097</v>
      </c>
      <c r="L230" s="167" t="str">
        <f t="shared" si="17"/>
        <v>36063835026 02B</v>
      </c>
      <c r="M230" s="5" t="str">
        <f t="shared" si="18"/>
        <v>Slovenský atletický zväzaBatletika - bežné transfery</v>
      </c>
      <c r="N230" s="3" t="str">
        <f t="shared" si="19"/>
        <v>36063835aB</v>
      </c>
    </row>
    <row r="231" spans="1:14" x14ac:dyDescent="0.2">
      <c r="A231" s="202" t="s">
        <v>660</v>
      </c>
      <c r="B231" s="204" t="str">
        <f>VLOOKUP(A231,Adr!A:B,2,FALSE)</f>
        <v>Slovenský atletický zväz</v>
      </c>
      <c r="C231" s="185" t="s">
        <v>1558</v>
      </c>
      <c r="D231" s="287">
        <v>20000</v>
      </c>
      <c r="E231" s="173">
        <v>0</v>
      </c>
      <c r="F231" s="166" t="s">
        <v>345</v>
      </c>
      <c r="G231" s="169" t="s">
        <v>321</v>
      </c>
      <c r="H231" s="169" t="s">
        <v>1030</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660</v>
      </c>
      <c r="B232" s="204" t="str">
        <f>VLOOKUP(A232,Adr!A:B,2,FALSE)</f>
        <v>Slovenský atletický zväz</v>
      </c>
      <c r="C232" s="190" t="s">
        <v>2165</v>
      </c>
      <c r="D232" s="288">
        <v>15974.27</v>
      </c>
      <c r="E232" s="230">
        <v>0</v>
      </c>
      <c r="F232" s="166" t="s">
        <v>345</v>
      </c>
      <c r="G232" s="169" t="s">
        <v>321</v>
      </c>
      <c r="H232" s="169" t="s">
        <v>1030</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660</v>
      </c>
      <c r="B233" s="204" t="str">
        <f>VLOOKUP(A233,Adr!A:B,2,FALSE)</f>
        <v>Slovenský atletický zväz</v>
      </c>
      <c r="C233" s="196" t="s">
        <v>1559</v>
      </c>
      <c r="D233" s="289">
        <v>10000</v>
      </c>
      <c r="E233" s="230">
        <v>0</v>
      </c>
      <c r="F233" s="166" t="s">
        <v>345</v>
      </c>
      <c r="G233" s="169" t="s">
        <v>321</v>
      </c>
      <c r="H233" s="169" t="s">
        <v>1030</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660</v>
      </c>
      <c r="B234" s="204" t="str">
        <f>VLOOKUP(A234,Adr!A:B,2,FALSE)</f>
        <v>Slovenský atletický zväz</v>
      </c>
      <c r="C234" s="185" t="s">
        <v>1560</v>
      </c>
      <c r="D234" s="287">
        <v>20000</v>
      </c>
      <c r="E234" s="173">
        <v>0</v>
      </c>
      <c r="F234" s="166" t="s">
        <v>345</v>
      </c>
      <c r="G234" s="169" t="s">
        <v>321</v>
      </c>
      <c r="H234" s="169" t="s">
        <v>1030</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660</v>
      </c>
      <c r="B235" s="204" t="str">
        <f>VLOOKUP(A235,Adr!A:B,2,FALSE)</f>
        <v>Slovenský atletický zväz</v>
      </c>
      <c r="C235" s="196" t="s">
        <v>2166</v>
      </c>
      <c r="D235" s="287">
        <v>20000</v>
      </c>
      <c r="E235" s="230">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660</v>
      </c>
      <c r="B236" s="204" t="str">
        <f>VLOOKUP(A236,Adr!A:B,2,FALSE)</f>
        <v>Slovenský atletický zväz</v>
      </c>
      <c r="C236" s="169" t="s">
        <v>1565</v>
      </c>
      <c r="D236" s="288">
        <v>10000</v>
      </c>
      <c r="E236" s="173">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660</v>
      </c>
      <c r="B237" s="204" t="str">
        <f>VLOOKUP(A237,Adr!A:B,2,FALSE)</f>
        <v>Slovenský atletický zväz</v>
      </c>
      <c r="C237" s="190" t="s">
        <v>1561</v>
      </c>
      <c r="D237" s="288">
        <v>50000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660</v>
      </c>
      <c r="B238" s="204" t="str">
        <f>VLOOKUP(A238,Adr!A:B,2,FALSE)</f>
        <v>Slovenský atletický zväz</v>
      </c>
      <c r="C238" s="185" t="s">
        <v>1562</v>
      </c>
      <c r="D238" s="287">
        <v>15000</v>
      </c>
      <c r="E238" s="173">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660</v>
      </c>
      <c r="B239" s="204" t="str">
        <f>VLOOKUP(A239,Adr!A:B,2,FALSE)</f>
        <v>Slovenský atletický zväz</v>
      </c>
      <c r="C239" s="185" t="s">
        <v>1563</v>
      </c>
      <c r="D239" s="287">
        <v>20000</v>
      </c>
      <c r="E239" s="230">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660</v>
      </c>
      <c r="B240" s="204" t="str">
        <f>VLOOKUP(A240,Adr!A:B,2,FALSE)</f>
        <v>Slovenský atletický zväz</v>
      </c>
      <c r="C240" s="196" t="s">
        <v>1564</v>
      </c>
      <c r="D240" s="289">
        <v>10000</v>
      </c>
      <c r="E240" s="173">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660</v>
      </c>
      <c r="B241" s="204" t="str">
        <f>VLOOKUP(A241,Adr!A:B,2,FALSE)</f>
        <v>Slovenský atletický zväz</v>
      </c>
      <c r="C241" s="190" t="s">
        <v>1566</v>
      </c>
      <c r="D241" s="288">
        <v>20000</v>
      </c>
      <c r="E241" s="230">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1952</v>
      </c>
      <c r="B242" s="204" t="str">
        <f>VLOOKUP(A242,Adr!A:B,2,FALSE)</f>
        <v>Slovenský bežecký spolok</v>
      </c>
      <c r="C242" s="196" t="s">
        <v>2228</v>
      </c>
      <c r="D242" s="289">
        <v>35000</v>
      </c>
      <c r="E242" s="230">
        <v>0</v>
      </c>
      <c r="F242" s="166" t="s">
        <v>349</v>
      </c>
      <c r="G242" s="169" t="s">
        <v>317</v>
      </c>
      <c r="H242" s="169" t="s">
        <v>1030</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668</v>
      </c>
      <c r="B243" s="204" t="str">
        <f>VLOOKUP(A243,Adr!A:B,2,FALSE)</f>
        <v>Slovenský biliardový zväz</v>
      </c>
      <c r="C243" s="185" t="s">
        <v>1098</v>
      </c>
      <c r="D243" s="287">
        <v>31111</v>
      </c>
      <c r="E243" s="173">
        <v>0</v>
      </c>
      <c r="F243" s="166" t="s">
        <v>339</v>
      </c>
      <c r="G243" s="169" t="s">
        <v>319</v>
      </c>
      <c r="H243" s="169" t="s">
        <v>1030</v>
      </c>
      <c r="I243" s="192" t="str">
        <f t="shared" si="15"/>
        <v>31753825a</v>
      </c>
      <c r="J243" s="167" t="str">
        <f t="shared" si="16"/>
        <v>31753825026 02</v>
      </c>
      <c r="K243" s="5" t="s">
        <v>1099</v>
      </c>
      <c r="L243" s="167" t="str">
        <f t="shared" si="17"/>
        <v>31753825026 02B</v>
      </c>
      <c r="M243" s="5" t="str">
        <f t="shared" si="18"/>
        <v>Slovenský biliardový zväzaBbiliard - bežné transfery</v>
      </c>
      <c r="N243" s="3" t="str">
        <f t="shared" si="19"/>
        <v>31753825aB</v>
      </c>
    </row>
    <row r="244" spans="1:14" x14ac:dyDescent="0.2">
      <c r="A244" s="202" t="s">
        <v>671</v>
      </c>
      <c r="B244" s="204" t="str">
        <f>VLOOKUP(A244,Adr!A:B,2,FALSE)</f>
        <v>Slovenský bowlingový zväz</v>
      </c>
      <c r="C244" s="185" t="s">
        <v>1100</v>
      </c>
      <c r="D244" s="287">
        <v>37659</v>
      </c>
      <c r="E244" s="230">
        <v>0</v>
      </c>
      <c r="F244" s="166" t="s">
        <v>339</v>
      </c>
      <c r="G244" s="169" t="s">
        <v>319</v>
      </c>
      <c r="H244" s="169" t="s">
        <v>1030</v>
      </c>
      <c r="I244" s="192" t="str">
        <f t="shared" si="15"/>
        <v>36128147a</v>
      </c>
      <c r="J244" s="167" t="str">
        <f t="shared" si="16"/>
        <v>36128147026 02</v>
      </c>
      <c r="K244" s="5" t="s">
        <v>1101</v>
      </c>
      <c r="L244" s="167" t="str">
        <f t="shared" si="17"/>
        <v>36128147026 02B</v>
      </c>
      <c r="M244" s="5" t="str">
        <f t="shared" si="18"/>
        <v>Slovenský bowlingový zväzaBbowling - bežné transfery</v>
      </c>
      <c r="N244" s="3" t="str">
        <f t="shared" si="19"/>
        <v>36128147aB</v>
      </c>
    </row>
    <row r="245" spans="1:14" x14ac:dyDescent="0.2">
      <c r="A245" s="202" t="s">
        <v>678</v>
      </c>
      <c r="B245" s="204" t="str">
        <f>VLOOKUP(A245,Adr!A:B,2,FALSE)</f>
        <v>Slovenský bridžový zväz</v>
      </c>
      <c r="C245" s="185" t="s">
        <v>1102</v>
      </c>
      <c r="D245" s="287">
        <v>19239</v>
      </c>
      <c r="E245" s="173">
        <v>0</v>
      </c>
      <c r="F245" s="166" t="s">
        <v>339</v>
      </c>
      <c r="G245" s="169" t="s">
        <v>319</v>
      </c>
      <c r="H245" s="169" t="s">
        <v>1030</v>
      </c>
      <c r="I245" s="192" t="str">
        <f t="shared" si="15"/>
        <v>31770908a</v>
      </c>
      <c r="J245" s="167" t="str">
        <f t="shared" si="16"/>
        <v>31770908026 02</v>
      </c>
      <c r="K245" s="5" t="s">
        <v>1103</v>
      </c>
      <c r="L245" s="167" t="str">
        <f t="shared" si="17"/>
        <v>31770908026 02B</v>
      </c>
      <c r="M245" s="5" t="str">
        <f t="shared" si="18"/>
        <v>Slovenský bridžový zväzaBbridž - bežné transfery</v>
      </c>
      <c r="N245" s="3" t="str">
        <f t="shared" si="19"/>
        <v>31770908aB</v>
      </c>
    </row>
    <row r="246" spans="1:14" x14ac:dyDescent="0.2">
      <c r="A246" s="202" t="s">
        <v>683</v>
      </c>
      <c r="B246" s="204" t="str">
        <f>VLOOKUP(A246,Adr!A:B,2,FALSE)</f>
        <v>Slovenský curlingový zväz</v>
      </c>
      <c r="C246" s="185" t="s">
        <v>1104</v>
      </c>
      <c r="D246" s="287">
        <v>24607</v>
      </c>
      <c r="E246" s="230">
        <v>0</v>
      </c>
      <c r="F246" s="166" t="s">
        <v>339</v>
      </c>
      <c r="G246" s="169" t="s">
        <v>319</v>
      </c>
      <c r="H246" s="169" t="s">
        <v>1030</v>
      </c>
      <c r="I246" s="192" t="str">
        <f t="shared" si="15"/>
        <v>37841866a</v>
      </c>
      <c r="J246" s="167" t="str">
        <f t="shared" si="16"/>
        <v>37841866026 02</v>
      </c>
      <c r="K246" s="5" t="s">
        <v>1105</v>
      </c>
      <c r="L246" s="167" t="str">
        <f t="shared" si="17"/>
        <v>37841866026 02B</v>
      </c>
      <c r="M246" s="5" t="str">
        <f t="shared" si="18"/>
        <v>Slovenský curlingový zväzaBcurling - bežné transfery</v>
      </c>
      <c r="N246" s="3" t="str">
        <f t="shared" si="19"/>
        <v>37841866aB</v>
      </c>
    </row>
    <row r="247" spans="1:14" x14ac:dyDescent="0.2">
      <c r="A247" s="202" t="s">
        <v>1422</v>
      </c>
      <c r="B247" s="204" t="str">
        <f>VLOOKUP(A247,Adr!A:B,2,FALSE)</f>
        <v>Slovenský cykloklub</v>
      </c>
      <c r="C247" s="169" t="s">
        <v>1666</v>
      </c>
      <c r="D247" s="288">
        <v>50000</v>
      </c>
      <c r="E247" s="173">
        <v>0</v>
      </c>
      <c r="F247" s="166" t="s">
        <v>349</v>
      </c>
      <c r="G247" s="169" t="s">
        <v>317</v>
      </c>
      <c r="H247" s="169" t="s">
        <v>1030</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692</v>
      </c>
      <c r="B248" s="204" t="str">
        <f>VLOOKUP(A248,Adr!A:B,2,FALSE)</f>
        <v>Slovenský futbalový zväz</v>
      </c>
      <c r="C248" s="185" t="s">
        <v>1106</v>
      </c>
      <c r="D248" s="287">
        <v>8176462</v>
      </c>
      <c r="E248" s="173">
        <v>0</v>
      </c>
      <c r="F248" s="166" t="s">
        <v>339</v>
      </c>
      <c r="G248" s="169" t="s">
        <v>319</v>
      </c>
      <c r="H248" s="169" t="s">
        <v>1030</v>
      </c>
      <c r="I248" s="192" t="str">
        <f t="shared" si="15"/>
        <v>00687308a</v>
      </c>
      <c r="J248" s="167" t="str">
        <f t="shared" si="16"/>
        <v>00687308026 02</v>
      </c>
      <c r="K248" s="5" t="s">
        <v>1107</v>
      </c>
      <c r="L248" s="167" t="str">
        <f t="shared" si="17"/>
        <v>00687308026 02B</v>
      </c>
      <c r="M248" s="5" t="str">
        <f t="shared" si="18"/>
        <v>Slovenský futbalový zväzaBfutbal - bežné transfery</v>
      </c>
      <c r="N248" s="3" t="str">
        <f t="shared" si="19"/>
        <v>00687308aB</v>
      </c>
    </row>
    <row r="249" spans="1:14" x14ac:dyDescent="0.2">
      <c r="A249" s="166" t="s">
        <v>692</v>
      </c>
      <c r="B249" s="204" t="str">
        <f>VLOOKUP(A249,Adr!A:B,2,FALSE)</f>
        <v>Slovenský futbalový zväz</v>
      </c>
      <c r="C249" s="196" t="s">
        <v>350</v>
      </c>
      <c r="D249" s="186">
        <v>15000</v>
      </c>
      <c r="E249" s="173">
        <v>0</v>
      </c>
      <c r="F249" s="166" t="s">
        <v>349</v>
      </c>
      <c r="G249" s="169" t="s">
        <v>321</v>
      </c>
      <c r="H249" s="169" t="s">
        <v>1030</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700</v>
      </c>
      <c r="B250" s="204" t="str">
        <f>VLOOKUP(A250,Adr!A:B,2,FALSE)</f>
        <v>Slovenský horolezecký spolok JAMES</v>
      </c>
      <c r="C250" s="185" t="s">
        <v>1108</v>
      </c>
      <c r="D250" s="287">
        <v>77278</v>
      </c>
      <c r="E250" s="230">
        <v>0</v>
      </c>
      <c r="F250" s="166" t="s">
        <v>339</v>
      </c>
      <c r="G250" s="169" t="s">
        <v>319</v>
      </c>
      <c r="H250" s="169" t="s">
        <v>1030</v>
      </c>
      <c r="I250" s="192" t="str">
        <f t="shared" si="15"/>
        <v>00586455a</v>
      </c>
      <c r="J250" s="167" t="str">
        <f t="shared" si="16"/>
        <v>00586455026 02</v>
      </c>
      <c r="K250" s="5" t="s">
        <v>1109</v>
      </c>
      <c r="L250" s="167" t="str">
        <f t="shared" si="17"/>
        <v>00586455026 02B</v>
      </c>
      <c r="M250" s="5" t="str">
        <f t="shared" si="18"/>
        <v>Slovenský horolezecký spolok JAMESaBhorolezectvo - bežné transfery</v>
      </c>
      <c r="N250" s="3" t="str">
        <f t="shared" si="19"/>
        <v>00586455aB</v>
      </c>
    </row>
    <row r="251" spans="1:14" x14ac:dyDescent="0.2">
      <c r="A251" s="202" t="s">
        <v>700</v>
      </c>
      <c r="B251" s="204" t="str">
        <f>VLOOKUP(A251,Adr!A:B,2,FALSE)</f>
        <v>Slovenský horolezecký spolok JAMES</v>
      </c>
      <c r="C251" s="185" t="s">
        <v>1110</v>
      </c>
      <c r="D251" s="287">
        <v>33812</v>
      </c>
      <c r="E251" s="173">
        <v>0</v>
      </c>
      <c r="F251" s="166" t="s">
        <v>339</v>
      </c>
      <c r="G251" s="169" t="s">
        <v>319</v>
      </c>
      <c r="H251" s="169" t="s">
        <v>1030</v>
      </c>
      <c r="I251" s="192" t="str">
        <f t="shared" si="15"/>
        <v>00586455a</v>
      </c>
      <c r="J251" s="167" t="str">
        <f t="shared" si="16"/>
        <v>00586455026 02</v>
      </c>
      <c r="K251" s="5" t="s">
        <v>1111</v>
      </c>
      <c r="L251" s="167" t="str">
        <f t="shared" si="17"/>
        <v>00586455026 02B</v>
      </c>
      <c r="M251" s="5" t="str">
        <f t="shared" si="18"/>
        <v>Slovenský horolezecký spolok JAMESaBšportové lezenie - bežné transfery</v>
      </c>
      <c r="N251" s="3" t="str">
        <f t="shared" si="19"/>
        <v>00586455aB</v>
      </c>
    </row>
    <row r="252" spans="1:14" x14ac:dyDescent="0.2">
      <c r="A252" s="198" t="s">
        <v>700</v>
      </c>
      <c r="B252" s="204" t="str">
        <f>VLOOKUP(A252,Adr!A:B,2,FALSE)</f>
        <v>Slovenský horolezecký spolok JAMES</v>
      </c>
      <c r="C252" s="169" t="s">
        <v>1470</v>
      </c>
      <c r="D252" s="288">
        <v>8829</v>
      </c>
      <c r="E252" s="230">
        <v>0</v>
      </c>
      <c r="F252" s="166" t="s">
        <v>343</v>
      </c>
      <c r="G252" s="169" t="s">
        <v>321</v>
      </c>
      <c r="H252" s="169" t="s">
        <v>1030</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700</v>
      </c>
      <c r="B253" s="204" t="str">
        <f>VLOOKUP(A253,Adr!A:B,2,FALSE)</f>
        <v>Slovenský horolezecký spolok JAMES</v>
      </c>
      <c r="C253" s="196" t="s">
        <v>1567</v>
      </c>
      <c r="D253" s="287">
        <v>10000</v>
      </c>
      <c r="E253" s="173">
        <v>0</v>
      </c>
      <c r="F253" s="166" t="s">
        <v>345</v>
      </c>
      <c r="G253" s="169" t="s">
        <v>321</v>
      </c>
      <c r="H253" s="169" t="s">
        <v>1030</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700</v>
      </c>
      <c r="B254" s="204" t="str">
        <f>VLOOKUP(A254,Adr!A:B,2,FALSE)</f>
        <v>Slovenský horolezecký spolok JAMES</v>
      </c>
      <c r="C254" s="185" t="s">
        <v>1568</v>
      </c>
      <c r="D254" s="287">
        <v>10000</v>
      </c>
      <c r="E254" s="173">
        <v>0</v>
      </c>
      <c r="F254" s="166" t="s">
        <v>345</v>
      </c>
      <c r="G254" s="169" t="s">
        <v>321</v>
      </c>
      <c r="H254" s="169" t="s">
        <v>1030</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700</v>
      </c>
      <c r="B255" s="204" t="str">
        <f>VLOOKUP(A255,Adr!A:B,2,FALSE)</f>
        <v>Slovenský horolezecký spolok JAMES</v>
      </c>
      <c r="C255" s="197" t="s">
        <v>350</v>
      </c>
      <c r="D255" s="191">
        <v>5000</v>
      </c>
      <c r="E255" s="173">
        <v>0</v>
      </c>
      <c r="F255" s="166" t="s">
        <v>349</v>
      </c>
      <c r="G255" s="169" t="s">
        <v>321</v>
      </c>
      <c r="H255" s="169" t="s">
        <v>1030</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700</v>
      </c>
      <c r="B256" s="204" t="str">
        <f>VLOOKUP(A256,Adr!A:B,2,FALSE)</f>
        <v>Slovenský horolezecký spolok JAMES</v>
      </c>
      <c r="C256" s="169" t="s">
        <v>350</v>
      </c>
      <c r="D256" s="172">
        <v>5000</v>
      </c>
      <c r="E256" s="173">
        <v>0</v>
      </c>
      <c r="F256" s="166" t="s">
        <v>349</v>
      </c>
      <c r="G256" s="169" t="s">
        <v>321</v>
      </c>
      <c r="H256" s="169" t="s">
        <v>1030</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700</v>
      </c>
      <c r="B257" s="204" t="str">
        <f>VLOOKUP(A257,Adr!A:B,2,FALSE)</f>
        <v>Slovenský horolezecký spolok JAMES</v>
      </c>
      <c r="C257" s="185" t="s">
        <v>2987</v>
      </c>
      <c r="D257" s="287">
        <v>2800</v>
      </c>
      <c r="E257" s="230">
        <v>0</v>
      </c>
      <c r="F257" s="166" t="s">
        <v>360</v>
      </c>
      <c r="G257" s="169" t="s">
        <v>321</v>
      </c>
      <c r="H257" s="169" t="s">
        <v>1030</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1963</v>
      </c>
      <c r="B258" s="204" t="str">
        <f>VLOOKUP(A258,Adr!A:B,2,FALSE)</f>
        <v>Slovenský kolkársky zväz</v>
      </c>
      <c r="C258" s="185" t="s">
        <v>352</v>
      </c>
      <c r="D258" s="287">
        <v>34900</v>
      </c>
      <c r="E258" s="173">
        <v>0</v>
      </c>
      <c r="F258" s="166" t="s">
        <v>351</v>
      </c>
      <c r="G258" s="169" t="s">
        <v>321</v>
      </c>
      <c r="H258" s="169" t="s">
        <v>1030</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2706</v>
      </c>
      <c r="B259" s="204" t="str">
        <f>VLOOKUP(A259,Adr!A:B,2,FALSE)</f>
        <v>Slovenský korfbalový klub "Dolphins" Prievidza</v>
      </c>
      <c r="C259" s="185" t="s">
        <v>2987</v>
      </c>
      <c r="D259" s="287">
        <v>4700</v>
      </c>
      <c r="E259" s="173">
        <v>0</v>
      </c>
      <c r="F259" s="166" t="s">
        <v>360</v>
      </c>
      <c r="G259" s="169" t="s">
        <v>321</v>
      </c>
      <c r="H259" s="169" t="s">
        <v>1030</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706</v>
      </c>
      <c r="B260" s="204" t="str">
        <f>VLOOKUP(A260,Adr!A:B,2,FALSE)</f>
        <v>Slovenský krasokorčuliarsky zväz</v>
      </c>
      <c r="C260" s="185" t="s">
        <v>1112</v>
      </c>
      <c r="D260" s="287">
        <v>189027</v>
      </c>
      <c r="E260" s="230">
        <v>0</v>
      </c>
      <c r="F260" s="166" t="s">
        <v>339</v>
      </c>
      <c r="G260" s="169" t="s">
        <v>319</v>
      </c>
      <c r="H260" s="169" t="s">
        <v>1030</v>
      </c>
      <c r="I260" s="192" t="str">
        <f t="shared" si="20"/>
        <v>31805540a</v>
      </c>
      <c r="J260" s="167" t="str">
        <f t="shared" si="21"/>
        <v>31805540026 02</v>
      </c>
      <c r="K260" s="5" t="s">
        <v>1113</v>
      </c>
      <c r="L260" s="167" t="str">
        <f t="shared" si="22"/>
        <v>31805540026 02B</v>
      </c>
      <c r="M260" s="5" t="str">
        <f t="shared" si="23"/>
        <v>Slovenský krasokorčuliarsky zväzaBkrasokorčuľovanie - bežné transfery</v>
      </c>
      <c r="N260" s="3" t="str">
        <f t="shared" si="24"/>
        <v>31805540aB</v>
      </c>
    </row>
    <row r="261" spans="1:14" x14ac:dyDescent="0.2">
      <c r="A261" s="198" t="s">
        <v>706</v>
      </c>
      <c r="B261" s="204" t="str">
        <f>VLOOKUP(A261,Adr!A:B,2,FALSE)</f>
        <v>Slovenský krasokorčuliarsky zväz</v>
      </c>
      <c r="C261" s="196" t="s">
        <v>1569</v>
      </c>
      <c r="D261" s="287">
        <v>20000</v>
      </c>
      <c r="E261" s="230">
        <v>0</v>
      </c>
      <c r="F261" s="166" t="s">
        <v>345</v>
      </c>
      <c r="G261" s="169" t="s">
        <v>321</v>
      </c>
      <c r="H261" s="169" t="s">
        <v>1030</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714</v>
      </c>
      <c r="B262" s="204" t="str">
        <f>VLOOKUP(A262,Adr!A:B,2,FALSE)</f>
        <v>Slovenský lukostrelecký zväz</v>
      </c>
      <c r="C262" s="185" t="s">
        <v>1114</v>
      </c>
      <c r="D262" s="287">
        <v>146867</v>
      </c>
      <c r="E262" s="230">
        <v>0</v>
      </c>
      <c r="F262" s="166" t="s">
        <v>339</v>
      </c>
      <c r="G262" s="169" t="s">
        <v>319</v>
      </c>
      <c r="H262" s="169" t="s">
        <v>1030</v>
      </c>
      <c r="I262" s="192" t="str">
        <f t="shared" si="20"/>
        <v>30793009a</v>
      </c>
      <c r="J262" s="167" t="str">
        <f t="shared" si="21"/>
        <v>30793009026 02</v>
      </c>
      <c r="K262" s="5" t="s">
        <v>1115</v>
      </c>
      <c r="L262" s="167" t="str">
        <f t="shared" si="22"/>
        <v>30793009026 02B</v>
      </c>
      <c r="M262" s="5" t="str">
        <f t="shared" si="23"/>
        <v>Slovenský lukostrelecký zväzaBlukostreľba - bežné transfery</v>
      </c>
      <c r="N262" s="3" t="str">
        <f t="shared" si="24"/>
        <v>30793009aB</v>
      </c>
    </row>
    <row r="263" spans="1:14" x14ac:dyDescent="0.2">
      <c r="A263" s="202" t="s">
        <v>714</v>
      </c>
      <c r="B263" s="204" t="str">
        <f>VLOOKUP(A263,Adr!A:B,2,FALSE)</f>
        <v>Slovenský lukostrelecký zväz</v>
      </c>
      <c r="C263" s="185" t="s">
        <v>1570</v>
      </c>
      <c r="D263" s="287">
        <v>20000</v>
      </c>
      <c r="E263" s="230">
        <v>0</v>
      </c>
      <c r="F263" s="166" t="s">
        <v>345</v>
      </c>
      <c r="G263" s="169" t="s">
        <v>321</v>
      </c>
      <c r="H263" s="169" t="s">
        <v>1030</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714</v>
      </c>
      <c r="B264" s="204" t="str">
        <f>VLOOKUP(A264,Adr!A:B,2,FALSE)</f>
        <v>Slovenský lukostrelecký zväz</v>
      </c>
      <c r="C264" s="196" t="s">
        <v>2167</v>
      </c>
      <c r="D264" s="289">
        <v>20000</v>
      </c>
      <c r="E264" s="230">
        <v>0</v>
      </c>
      <c r="F264" s="166" t="s">
        <v>345</v>
      </c>
      <c r="G264" s="169" t="s">
        <v>321</v>
      </c>
      <c r="H264" s="169" t="s">
        <v>1030</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720</v>
      </c>
      <c r="B265" s="204" t="str">
        <f>VLOOKUP(A265,Adr!A:B,2,FALSE)</f>
        <v>Slovenský národný aeroklub generála Milana Rastislava Štefánika</v>
      </c>
      <c r="C265" s="185" t="s">
        <v>1116</v>
      </c>
      <c r="D265" s="287">
        <v>90011</v>
      </c>
      <c r="E265" s="230">
        <v>0</v>
      </c>
      <c r="F265" s="166" t="s">
        <v>339</v>
      </c>
      <c r="G265" s="169" t="s">
        <v>319</v>
      </c>
      <c r="H265" s="169" t="s">
        <v>1030</v>
      </c>
      <c r="I265" s="192" t="str">
        <f t="shared" si="20"/>
        <v>00677604a</v>
      </c>
      <c r="J265" s="167" t="str">
        <f t="shared" si="21"/>
        <v>00677604026 02</v>
      </c>
      <c r="K265" s="5" t="s">
        <v>1117</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729</v>
      </c>
      <c r="B266" s="204" t="str">
        <f>VLOOKUP(A266,Adr!A:B,2,FALSE)</f>
        <v>Slovenský olympijský a športový výbor</v>
      </c>
      <c r="C266" s="196" t="s">
        <v>1118</v>
      </c>
      <c r="D266" s="289">
        <v>2408259</v>
      </c>
      <c r="E266" s="173">
        <v>0</v>
      </c>
      <c r="F266" s="166" t="s">
        <v>341</v>
      </c>
      <c r="G266" s="169" t="s">
        <v>321</v>
      </c>
      <c r="H266" s="169" t="s">
        <v>1030</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729</v>
      </c>
      <c r="B267" s="204" t="str">
        <f>VLOOKUP(A267,Adr!A:B,2,FALSE)</f>
        <v>Slovenský olympijský a športový výbor</v>
      </c>
      <c r="C267" s="197" t="s">
        <v>2229</v>
      </c>
      <c r="D267" s="290">
        <v>517000</v>
      </c>
      <c r="E267" s="230">
        <v>0</v>
      </c>
      <c r="F267" s="166" t="s">
        <v>347</v>
      </c>
      <c r="G267" s="169" t="s">
        <v>321</v>
      </c>
      <c r="H267" s="169" t="s">
        <v>1030</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729</v>
      </c>
      <c r="B268" s="204" t="str">
        <f>VLOOKUP(A268,Adr!A:B,2,FALSE)</f>
        <v>Slovenský olympijský a športový výbor</v>
      </c>
      <c r="C268" s="185" t="s">
        <v>1478</v>
      </c>
      <c r="D268" s="287">
        <v>80000</v>
      </c>
      <c r="E268" s="230">
        <v>0</v>
      </c>
      <c r="F268" s="166" t="s">
        <v>349</v>
      </c>
      <c r="G268" s="169" t="s">
        <v>321</v>
      </c>
      <c r="H268" s="169" t="s">
        <v>1030</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1432</v>
      </c>
      <c r="B269" s="204" t="str">
        <f>VLOOKUP(A269,Adr!A:B,2,FALSE)</f>
        <v>Slovenský paralympijský výbor</v>
      </c>
      <c r="C269" s="196" t="s">
        <v>1464</v>
      </c>
      <c r="D269" s="287">
        <v>1196273</v>
      </c>
      <c r="E269" s="230">
        <v>0</v>
      </c>
      <c r="F269" s="166" t="s">
        <v>343</v>
      </c>
      <c r="G269" s="169" t="s">
        <v>321</v>
      </c>
      <c r="H269" s="169" t="s">
        <v>1030</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1432</v>
      </c>
      <c r="B270" s="204" t="str">
        <f>VLOOKUP(A270,Adr!A:B,2,FALSE)</f>
        <v>Slovenský paralympijský výbor</v>
      </c>
      <c r="C270" s="196" t="s">
        <v>1571</v>
      </c>
      <c r="D270" s="289">
        <v>22500</v>
      </c>
      <c r="E270" s="173">
        <v>0</v>
      </c>
      <c r="F270" s="166" t="s">
        <v>345</v>
      </c>
      <c r="G270" s="169" t="s">
        <v>321</v>
      </c>
      <c r="H270" s="169" t="s">
        <v>1030</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1432</v>
      </c>
      <c r="B271" s="204" t="str">
        <f>VLOOKUP(A271,Adr!A:B,2,FALSE)</f>
        <v>Slovenský paralympijský výbor</v>
      </c>
      <c r="C271" s="196" t="s">
        <v>1572</v>
      </c>
      <c r="D271" s="289">
        <v>10000</v>
      </c>
      <c r="E271" s="230">
        <v>0</v>
      </c>
      <c r="F271" s="166" t="s">
        <v>345</v>
      </c>
      <c r="G271" s="169" t="s">
        <v>321</v>
      </c>
      <c r="H271" s="169" t="s">
        <v>1030</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1432</v>
      </c>
      <c r="B272" s="204" t="str">
        <f>VLOOKUP(A272,Adr!A:B,2,FALSE)</f>
        <v>Slovenský paralympijský výbor</v>
      </c>
      <c r="C272" s="185" t="s">
        <v>2168</v>
      </c>
      <c r="D272" s="287">
        <v>5000</v>
      </c>
      <c r="E272" s="173">
        <v>0</v>
      </c>
      <c r="F272" s="166" t="s">
        <v>345</v>
      </c>
      <c r="G272" s="169" t="s">
        <v>321</v>
      </c>
      <c r="H272" s="169" t="s">
        <v>1030</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1432</v>
      </c>
      <c r="B273" s="204" t="str">
        <f>VLOOKUP(A273,Adr!A:B,2,FALSE)</f>
        <v>Slovenský paralympijský výbor</v>
      </c>
      <c r="C273" s="169" t="s">
        <v>1573</v>
      </c>
      <c r="D273" s="289">
        <v>20000</v>
      </c>
      <c r="E273" s="230">
        <v>0</v>
      </c>
      <c r="F273" s="166" t="s">
        <v>345</v>
      </c>
      <c r="G273" s="169" t="s">
        <v>321</v>
      </c>
      <c r="H273" s="169" t="s">
        <v>1030</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1432</v>
      </c>
      <c r="B274" s="204" t="str">
        <f>VLOOKUP(A274,Adr!A:B,2,FALSE)</f>
        <v>Slovenský paralympijský výbor</v>
      </c>
      <c r="C274" s="185" t="s">
        <v>1574</v>
      </c>
      <c r="D274" s="287">
        <v>10000</v>
      </c>
      <c r="E274" s="173">
        <v>0</v>
      </c>
      <c r="F274" s="166" t="s">
        <v>345</v>
      </c>
      <c r="G274" s="169" t="s">
        <v>321</v>
      </c>
      <c r="H274" s="169" t="s">
        <v>1030</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1432</v>
      </c>
      <c r="B275" s="204" t="str">
        <f>VLOOKUP(A275,Adr!A:B,2,FALSE)</f>
        <v>Slovenský paralympijský výbor</v>
      </c>
      <c r="C275" s="196" t="s">
        <v>1575</v>
      </c>
      <c r="D275" s="289">
        <v>45000</v>
      </c>
      <c r="E275" s="230">
        <v>0</v>
      </c>
      <c r="F275" s="166" t="s">
        <v>345</v>
      </c>
      <c r="G275" s="169" t="s">
        <v>321</v>
      </c>
      <c r="H275" s="169" t="s">
        <v>1030</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1432</v>
      </c>
      <c r="B276" s="204" t="str">
        <f>VLOOKUP(A276,Adr!A:B,2,FALSE)</f>
        <v>Slovenský paralympijský výbor</v>
      </c>
      <c r="C276" s="185" t="s">
        <v>1576</v>
      </c>
      <c r="D276" s="287">
        <v>50000</v>
      </c>
      <c r="E276" s="173">
        <v>0</v>
      </c>
      <c r="F276" s="166" t="s">
        <v>345</v>
      </c>
      <c r="G276" s="169" t="s">
        <v>321</v>
      </c>
      <c r="H276" s="169" t="s">
        <v>1030</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1432</v>
      </c>
      <c r="B277" s="204" t="str">
        <f>VLOOKUP(A277,Adr!A:B,2,FALSE)</f>
        <v>Slovenský paralympijský výbor</v>
      </c>
      <c r="C277" s="169" t="s">
        <v>2169</v>
      </c>
      <c r="D277" s="288">
        <v>20000</v>
      </c>
      <c r="E277" s="173">
        <v>0</v>
      </c>
      <c r="F277" s="166" t="s">
        <v>345</v>
      </c>
      <c r="G277" s="169" t="s">
        <v>321</v>
      </c>
      <c r="H277" s="169" t="s">
        <v>1030</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1432</v>
      </c>
      <c r="B278" s="204" t="str">
        <f>VLOOKUP(A278,Adr!A:B,2,FALSE)</f>
        <v>Slovenský paralympijský výbor</v>
      </c>
      <c r="C278" s="185" t="s">
        <v>1577</v>
      </c>
      <c r="D278" s="289">
        <v>20000</v>
      </c>
      <c r="E278" s="230">
        <v>0</v>
      </c>
      <c r="F278" s="166" t="s">
        <v>345</v>
      </c>
      <c r="G278" s="169" t="s">
        <v>321</v>
      </c>
      <c r="H278" s="169" t="s">
        <v>1030</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1432</v>
      </c>
      <c r="B279" s="204" t="str">
        <f>VLOOKUP(A279,Adr!A:B,2,FALSE)</f>
        <v>Slovenský paralympijský výbor</v>
      </c>
      <c r="C279" s="196" t="s">
        <v>1578</v>
      </c>
      <c r="D279" s="289">
        <v>55000</v>
      </c>
      <c r="E279" s="173">
        <v>0</v>
      </c>
      <c r="F279" s="166" t="s">
        <v>345</v>
      </c>
      <c r="G279" s="169" t="s">
        <v>321</v>
      </c>
      <c r="H279" s="169" t="s">
        <v>1030</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1432</v>
      </c>
      <c r="B280" s="204" t="str">
        <f>VLOOKUP(A280,Adr!A:B,2,FALSE)</f>
        <v>Slovenský paralympijský výbor</v>
      </c>
      <c r="C280" s="185" t="s">
        <v>2230</v>
      </c>
      <c r="D280" s="287">
        <v>457250</v>
      </c>
      <c r="E280" s="173">
        <v>0</v>
      </c>
      <c r="F280" s="166" t="s">
        <v>347</v>
      </c>
      <c r="G280" s="169" t="s">
        <v>321</v>
      </c>
      <c r="H280" s="169" t="s">
        <v>1030</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1432</v>
      </c>
      <c r="B281" s="204" t="str">
        <f>VLOOKUP(A281,Adr!A:B,2,FALSE)</f>
        <v>Slovenský paralympijský výbor</v>
      </c>
      <c r="C281" s="185" t="s">
        <v>350</v>
      </c>
      <c r="D281" s="287">
        <v>10000</v>
      </c>
      <c r="E281" s="173">
        <v>0</v>
      </c>
      <c r="F281" s="166" t="s">
        <v>349</v>
      </c>
      <c r="G281" s="169" t="s">
        <v>317</v>
      </c>
      <c r="H281" s="169" t="s">
        <v>1030</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2711</v>
      </c>
      <c r="B282" s="204" t="str">
        <f>VLOOKUP(A282,Adr!A:B,2,FALSE)</f>
        <v>Slovenský rybársky zväz</v>
      </c>
      <c r="C282" s="185" t="s">
        <v>2987</v>
      </c>
      <c r="D282" s="287">
        <v>5000</v>
      </c>
      <c r="E282" s="230">
        <v>0</v>
      </c>
      <c r="F282" s="166" t="s">
        <v>360</v>
      </c>
      <c r="G282" s="169" t="s">
        <v>321</v>
      </c>
      <c r="H282" s="169" t="s">
        <v>1030</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737</v>
      </c>
      <c r="B283" s="204" t="str">
        <f>VLOOKUP(A283,Adr!A:B,2,FALSE)</f>
        <v>Slovenský rýchlokorčuliarsky zväz</v>
      </c>
      <c r="C283" s="185" t="s">
        <v>1119</v>
      </c>
      <c r="D283" s="287">
        <v>42157</v>
      </c>
      <c r="E283" s="230">
        <v>0</v>
      </c>
      <c r="F283" s="166" t="s">
        <v>339</v>
      </c>
      <c r="G283" s="169" t="s">
        <v>319</v>
      </c>
      <c r="H283" s="169" t="s">
        <v>1030</v>
      </c>
      <c r="I283" s="192" t="str">
        <f t="shared" si="20"/>
        <v>30688060a</v>
      </c>
      <c r="J283" s="167" t="str">
        <f t="shared" si="21"/>
        <v>30688060026 02</v>
      </c>
      <c r="K283" s="5" t="s">
        <v>1120</v>
      </c>
      <c r="L283" s="167" t="str">
        <f t="shared" si="22"/>
        <v>30688060026 02B</v>
      </c>
      <c r="M283" s="5" t="str">
        <f t="shared" si="23"/>
        <v>Slovenský rýchlokorčuliarsky zväzaBrýchlokorčuľovanie - bežné transfery</v>
      </c>
      <c r="N283" s="3" t="str">
        <f t="shared" si="24"/>
        <v>30688060aB</v>
      </c>
    </row>
    <row r="284" spans="1:14" x14ac:dyDescent="0.2">
      <c r="A284" s="198" t="s">
        <v>737</v>
      </c>
      <c r="B284" s="204" t="str">
        <f>VLOOKUP(A284,Adr!A:B,2,FALSE)</f>
        <v>Slovenský rýchlokorčuliarsky zväz</v>
      </c>
      <c r="C284" s="169" t="s">
        <v>1579</v>
      </c>
      <c r="D284" s="289">
        <v>10000</v>
      </c>
      <c r="E284" s="173">
        <v>0</v>
      </c>
      <c r="F284" s="166" t="s">
        <v>345</v>
      </c>
      <c r="G284" s="169" t="s">
        <v>321</v>
      </c>
      <c r="H284" s="169" t="s">
        <v>1030</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744</v>
      </c>
      <c r="B285" s="204" t="str">
        <f>VLOOKUP(A285,Adr!A:B,2,FALSE)</f>
        <v>Slovenský stolnotenisový zväz</v>
      </c>
      <c r="C285" s="185" t="s">
        <v>1121</v>
      </c>
      <c r="D285" s="287">
        <v>939232</v>
      </c>
      <c r="E285" s="173">
        <v>0</v>
      </c>
      <c r="F285" s="166" t="s">
        <v>339</v>
      </c>
      <c r="G285" s="169" t="s">
        <v>319</v>
      </c>
      <c r="H285" s="169" t="s">
        <v>1030</v>
      </c>
      <c r="I285" s="192" t="str">
        <f t="shared" si="20"/>
        <v>30806836a</v>
      </c>
      <c r="J285" s="167" t="str">
        <f t="shared" si="21"/>
        <v>30806836026 02</v>
      </c>
      <c r="K285" s="5" t="s">
        <v>1122</v>
      </c>
      <c r="L285" s="167" t="str">
        <f t="shared" si="22"/>
        <v>30806836026 02B</v>
      </c>
      <c r="M285" s="5" t="str">
        <f t="shared" si="23"/>
        <v>Slovenský stolnotenisový zväzaBstolný tenis - bežné transfery</v>
      </c>
      <c r="N285" s="3" t="str">
        <f t="shared" si="24"/>
        <v>30806836aB</v>
      </c>
    </row>
    <row r="286" spans="1:14" x14ac:dyDescent="0.2">
      <c r="A286" s="182" t="s">
        <v>744</v>
      </c>
      <c r="B286" s="204" t="str">
        <f>VLOOKUP(A286,Adr!A:B,2,FALSE)</f>
        <v>Slovenský stolnotenisový zväz</v>
      </c>
      <c r="C286" s="185" t="s">
        <v>2170</v>
      </c>
      <c r="D286" s="287">
        <v>7500</v>
      </c>
      <c r="E286" s="173">
        <v>0</v>
      </c>
      <c r="F286" s="166" t="s">
        <v>345</v>
      </c>
      <c r="G286" s="169" t="s">
        <v>321</v>
      </c>
      <c r="H286" s="169" t="s">
        <v>1030</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744</v>
      </c>
      <c r="B287" s="204" t="str">
        <f>VLOOKUP(A287,Adr!A:B,2,FALSE)</f>
        <v>Slovenský stolnotenisový zväz</v>
      </c>
      <c r="C287" s="169" t="s">
        <v>2171</v>
      </c>
      <c r="D287" s="288">
        <v>15000</v>
      </c>
      <c r="E287" s="230">
        <v>0</v>
      </c>
      <c r="F287" s="166" t="s">
        <v>345</v>
      </c>
      <c r="G287" s="169" t="s">
        <v>321</v>
      </c>
      <c r="H287" s="169" t="s">
        <v>1030</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744</v>
      </c>
      <c r="B288" s="204" t="str">
        <f>VLOOKUP(A288,Adr!A:B,2,FALSE)</f>
        <v>Slovenský stolnotenisový zväz</v>
      </c>
      <c r="C288" s="196" t="s">
        <v>1580</v>
      </c>
      <c r="D288" s="289">
        <v>20000</v>
      </c>
      <c r="E288" s="230">
        <v>0</v>
      </c>
      <c r="F288" s="166" t="s">
        <v>345</v>
      </c>
      <c r="G288" s="169" t="s">
        <v>321</v>
      </c>
      <c r="H288" s="169" t="s">
        <v>1030</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744</v>
      </c>
      <c r="B289" s="204" t="str">
        <f>VLOOKUP(A289,Adr!A:B,2,FALSE)</f>
        <v>Slovenský stolnotenisový zväz</v>
      </c>
      <c r="C289" s="185" t="s">
        <v>1581</v>
      </c>
      <c r="D289" s="287">
        <v>15000</v>
      </c>
      <c r="E289" s="173">
        <v>0</v>
      </c>
      <c r="F289" s="166" t="s">
        <v>345</v>
      </c>
      <c r="G289" s="169" t="s">
        <v>321</v>
      </c>
      <c r="H289" s="169" t="s">
        <v>1030</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744</v>
      </c>
      <c r="B290" s="204" t="str">
        <f>VLOOKUP(A290,Adr!A:B,2,FALSE)</f>
        <v>Slovenský stolnotenisový zväz</v>
      </c>
      <c r="C290" s="185" t="s">
        <v>2172</v>
      </c>
      <c r="D290" s="287">
        <v>15000</v>
      </c>
      <c r="E290" s="230">
        <v>0</v>
      </c>
      <c r="F290" s="166" t="s">
        <v>345</v>
      </c>
      <c r="G290" s="169" t="s">
        <v>321</v>
      </c>
      <c r="H290" s="169" t="s">
        <v>1030</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744</v>
      </c>
      <c r="B291" s="204" t="str">
        <f>VLOOKUP(A291,Adr!A:B,2,FALSE)</f>
        <v>Slovenský stolnotenisový zväz</v>
      </c>
      <c r="C291" s="185" t="s">
        <v>1582</v>
      </c>
      <c r="D291" s="287">
        <v>20000</v>
      </c>
      <c r="E291" s="173">
        <v>0</v>
      </c>
      <c r="F291" s="166" t="s">
        <v>345</v>
      </c>
      <c r="G291" s="169" t="s">
        <v>321</v>
      </c>
      <c r="H291" s="169" t="s">
        <v>1030</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744</v>
      </c>
      <c r="B292" s="204" t="str">
        <f>VLOOKUP(A292,Adr!A:B,2,FALSE)</f>
        <v>Slovenský stolnotenisový zväz</v>
      </c>
      <c r="C292" s="196" t="s">
        <v>2231</v>
      </c>
      <c r="D292" s="289">
        <v>50000</v>
      </c>
      <c r="E292" s="230">
        <v>0</v>
      </c>
      <c r="F292" s="166" t="s">
        <v>347</v>
      </c>
      <c r="G292" s="169" t="s">
        <v>321</v>
      </c>
      <c r="H292" s="169" t="s">
        <v>1030</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753</v>
      </c>
      <c r="B293" s="204" t="str">
        <f>VLOOKUP(A293,Adr!A:B,2,FALSE)</f>
        <v>SLOVENSKÝ STRELECKÝ ZVÄZ</v>
      </c>
      <c r="C293" s="169" t="s">
        <v>1123</v>
      </c>
      <c r="D293" s="288">
        <v>579804</v>
      </c>
      <c r="E293" s="230">
        <v>0</v>
      </c>
      <c r="F293" s="166" t="s">
        <v>339</v>
      </c>
      <c r="G293" s="169" t="s">
        <v>319</v>
      </c>
      <c r="H293" s="169" t="s">
        <v>1030</v>
      </c>
      <c r="I293" s="192" t="str">
        <f t="shared" si="20"/>
        <v>00603341a</v>
      </c>
      <c r="J293" s="167" t="str">
        <f t="shared" si="21"/>
        <v>00603341026 02</v>
      </c>
      <c r="K293" s="5" t="s">
        <v>1124</v>
      </c>
      <c r="L293" s="167" t="str">
        <f t="shared" si="22"/>
        <v>00603341026 02B</v>
      </c>
      <c r="M293" s="5" t="str">
        <f t="shared" si="23"/>
        <v>SLOVENSKÝ STRELECKÝ ZVÄZaBstreľba - bežné transfery</v>
      </c>
      <c r="N293" s="3" t="str">
        <f t="shared" si="24"/>
        <v>00603341aB</v>
      </c>
    </row>
    <row r="294" spans="1:14" x14ac:dyDescent="0.2">
      <c r="A294" s="198" t="s">
        <v>753</v>
      </c>
      <c r="B294" s="204" t="str">
        <f>VLOOKUP(A294,Adr!A:B,2,FALSE)</f>
        <v>SLOVENSKÝ STRELECKÝ ZVÄZ</v>
      </c>
      <c r="C294" s="169" t="s">
        <v>2981</v>
      </c>
      <c r="D294" s="288">
        <v>20000</v>
      </c>
      <c r="E294" s="230">
        <v>0</v>
      </c>
      <c r="F294" s="166" t="s">
        <v>345</v>
      </c>
      <c r="G294" s="169" t="s">
        <v>321</v>
      </c>
      <c r="H294" s="169" t="s">
        <v>1030</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753</v>
      </c>
      <c r="B295" s="204" t="str">
        <f>VLOOKUP(A295,Adr!A:B,2,FALSE)</f>
        <v>SLOVENSKÝ STRELECKÝ ZVÄZ</v>
      </c>
      <c r="C295" s="185" t="s">
        <v>1583</v>
      </c>
      <c r="D295" s="287">
        <v>80000</v>
      </c>
      <c r="E295" s="173">
        <v>0</v>
      </c>
      <c r="F295" s="166" t="s">
        <v>345</v>
      </c>
      <c r="G295" s="169" t="s">
        <v>321</v>
      </c>
      <c r="H295" s="169" t="s">
        <v>1030</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753</v>
      </c>
      <c r="B296" s="204" t="str">
        <f>VLOOKUP(A296,Adr!A:B,2,FALSE)</f>
        <v>SLOVENSKÝ STRELECKÝ ZVÄZ</v>
      </c>
      <c r="C296" s="196" t="s">
        <v>1584</v>
      </c>
      <c r="D296" s="289">
        <v>20000</v>
      </c>
      <c r="E296" s="230">
        <v>0</v>
      </c>
      <c r="F296" s="166" t="s">
        <v>345</v>
      </c>
      <c r="G296" s="169" t="s">
        <v>321</v>
      </c>
      <c r="H296" s="169" t="s">
        <v>1030</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753</v>
      </c>
      <c r="B297" s="204" t="str">
        <f>VLOOKUP(A297,Adr!A:B,2,FALSE)</f>
        <v>SLOVENSKÝ STRELECKÝ ZVÄZ</v>
      </c>
      <c r="C297" s="185" t="s">
        <v>1585</v>
      </c>
      <c r="D297" s="287">
        <v>50000</v>
      </c>
      <c r="E297" s="173">
        <v>0</v>
      </c>
      <c r="F297" s="166" t="s">
        <v>345</v>
      </c>
      <c r="G297" s="169" t="s">
        <v>321</v>
      </c>
      <c r="H297" s="169" t="s">
        <v>1030</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753</v>
      </c>
      <c r="B298" s="204" t="str">
        <f>VLOOKUP(A298,Adr!A:B,2,FALSE)</f>
        <v>SLOVENSKÝ STRELECKÝ ZVÄZ</v>
      </c>
      <c r="C298" s="185" t="s">
        <v>1586</v>
      </c>
      <c r="D298" s="287">
        <v>25000</v>
      </c>
      <c r="E298" s="230">
        <v>0</v>
      </c>
      <c r="F298" s="166" t="s">
        <v>345</v>
      </c>
      <c r="G298" s="169" t="s">
        <v>321</v>
      </c>
      <c r="H298" s="169" t="s">
        <v>1030</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753</v>
      </c>
      <c r="B299" s="204" t="str">
        <f>VLOOKUP(A299,Adr!A:B,2,FALSE)</f>
        <v>SLOVENSKÝ STRELECKÝ ZVÄZ</v>
      </c>
      <c r="C299" s="169" t="s">
        <v>1587</v>
      </c>
      <c r="D299" s="288">
        <v>58000</v>
      </c>
      <c r="E299" s="173">
        <v>0</v>
      </c>
      <c r="F299" s="166" t="s">
        <v>345</v>
      </c>
      <c r="G299" s="169" t="s">
        <v>321</v>
      </c>
      <c r="H299" s="169" t="s">
        <v>1030</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753</v>
      </c>
      <c r="B300" s="204" t="str">
        <f>VLOOKUP(A300,Adr!A:B,2,FALSE)</f>
        <v>SLOVENSKÝ STRELECKÝ ZVÄZ</v>
      </c>
      <c r="C300" s="185" t="s">
        <v>2982</v>
      </c>
      <c r="D300" s="287">
        <v>2000</v>
      </c>
      <c r="E300" s="230">
        <v>0</v>
      </c>
      <c r="F300" s="166" t="s">
        <v>345</v>
      </c>
      <c r="G300" s="169" t="s">
        <v>321</v>
      </c>
      <c r="H300" s="169" t="s">
        <v>1030</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753</v>
      </c>
      <c r="B301" s="204" t="str">
        <f>VLOOKUP(A301,Adr!A:B,2,FALSE)</f>
        <v>SLOVENSKÝ STRELECKÝ ZVÄZ</v>
      </c>
      <c r="C301" s="185" t="s">
        <v>2983</v>
      </c>
      <c r="D301" s="287">
        <v>20000</v>
      </c>
      <c r="E301" s="173">
        <v>0</v>
      </c>
      <c r="F301" s="166" t="s">
        <v>345</v>
      </c>
      <c r="G301" s="169" t="s">
        <v>321</v>
      </c>
      <c r="H301" s="169" t="s">
        <v>1030</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753</v>
      </c>
      <c r="B302" s="204" t="str">
        <f>VLOOKUP(A302,Adr!A:B,2,FALSE)</f>
        <v>SLOVENSKÝ STRELECKÝ ZVÄZ</v>
      </c>
      <c r="C302" s="185" t="s">
        <v>1588</v>
      </c>
      <c r="D302" s="287">
        <v>56000</v>
      </c>
      <c r="E302" s="230">
        <v>0</v>
      </c>
      <c r="F302" s="166" t="s">
        <v>345</v>
      </c>
      <c r="G302" s="169" t="s">
        <v>321</v>
      </c>
      <c r="H302" s="169" t="s">
        <v>1030</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753</v>
      </c>
      <c r="B303" s="204" t="str">
        <f>VLOOKUP(A303,Adr!A:B,2,FALSE)</f>
        <v>SLOVENSKÝ STRELECKÝ ZVÄZ</v>
      </c>
      <c r="C303" s="196" t="s">
        <v>2984</v>
      </c>
      <c r="D303" s="289">
        <v>4000</v>
      </c>
      <c r="E303" s="173">
        <v>0</v>
      </c>
      <c r="F303" s="166" t="s">
        <v>345</v>
      </c>
      <c r="G303" s="169" t="s">
        <v>321</v>
      </c>
      <c r="H303" s="169" t="s">
        <v>1030</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753</v>
      </c>
      <c r="B304" s="204" t="str">
        <f>VLOOKUP(A304,Adr!A:B,2,FALSE)</f>
        <v>SLOVENSKÝ STRELECKÝ ZVÄZ</v>
      </c>
      <c r="C304" s="185" t="s">
        <v>1589</v>
      </c>
      <c r="D304" s="287">
        <v>10000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753</v>
      </c>
      <c r="B305" s="204" t="str">
        <f>VLOOKUP(A305,Adr!A:B,2,FALSE)</f>
        <v>SLOVENSKÝ STRELECKÝ ZVÄZ</v>
      </c>
      <c r="C305" s="196" t="s">
        <v>2985</v>
      </c>
      <c r="D305" s="289">
        <v>20000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753</v>
      </c>
      <c r="B306" s="204" t="str">
        <f>VLOOKUP(A306,Adr!A:B,2,FALSE)</f>
        <v>SLOVENSKÝ STRELECKÝ ZVÄZ</v>
      </c>
      <c r="C306" s="185" t="s">
        <v>1590</v>
      </c>
      <c r="D306" s="287">
        <v>70000</v>
      </c>
      <c r="E306" s="230">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753</v>
      </c>
      <c r="B307" s="204" t="str">
        <f>VLOOKUP(A307,Adr!A:B,2,FALSE)</f>
        <v>SLOVENSKÝ STRELECKÝ ZVÄZ</v>
      </c>
      <c r="C307" s="185" t="s">
        <v>1591</v>
      </c>
      <c r="D307" s="287">
        <v>10000</v>
      </c>
      <c r="E307" s="173">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753</v>
      </c>
      <c r="B308" s="204" t="str">
        <f>VLOOKUP(A308,Adr!A:B,2,FALSE)</f>
        <v>SLOVENSKÝ STRELECKÝ ZVÄZ</v>
      </c>
      <c r="C308" s="185" t="s">
        <v>2173</v>
      </c>
      <c r="D308" s="287">
        <v>20000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753</v>
      </c>
      <c r="B309" s="204" t="str">
        <f>VLOOKUP(A309,Adr!A:B,2,FALSE)</f>
        <v>SLOVENSKÝ STRELECKÝ ZVÄZ</v>
      </c>
      <c r="C309" s="185" t="s">
        <v>2174</v>
      </c>
      <c r="D309" s="287">
        <v>20000</v>
      </c>
      <c r="E309" s="230">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753</v>
      </c>
      <c r="B310" s="204" t="str">
        <f>VLOOKUP(A310,Adr!A:B,2,FALSE)</f>
        <v>SLOVENSKÝ STRELECKÝ ZVÄZ</v>
      </c>
      <c r="C310" s="169" t="s">
        <v>1592</v>
      </c>
      <c r="D310" s="288">
        <v>20000</v>
      </c>
      <c r="E310" s="173">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753</v>
      </c>
      <c r="B311" s="204" t="str">
        <f>VLOOKUP(A311,Adr!A:B,2,FALSE)</f>
        <v>SLOVENSKÝ STRELECKÝ ZVÄZ</v>
      </c>
      <c r="C311" s="196" t="s">
        <v>1593</v>
      </c>
      <c r="D311" s="289">
        <v>20000</v>
      </c>
      <c r="E311" s="230">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753</v>
      </c>
      <c r="B312" s="204" t="str">
        <f>VLOOKUP(A312,Adr!A:B,2,FALSE)</f>
        <v>SLOVENSKÝ STRELECKÝ ZVÄZ</v>
      </c>
      <c r="C312" s="185" t="s">
        <v>1594</v>
      </c>
      <c r="D312" s="287">
        <v>50000</v>
      </c>
      <c r="E312" s="173">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753</v>
      </c>
      <c r="B313" s="204" t="str">
        <f>VLOOKUP(A313,Adr!A:B,2,FALSE)</f>
        <v>SLOVENSKÝ STRELECKÝ ZVÄZ</v>
      </c>
      <c r="C313" s="196" t="s">
        <v>2210</v>
      </c>
      <c r="D313" s="289">
        <v>4500</v>
      </c>
      <c r="E313" s="173">
        <v>0</v>
      </c>
      <c r="F313" s="166" t="s">
        <v>362</v>
      </c>
      <c r="G313" s="169" t="s">
        <v>321</v>
      </c>
      <c r="H313" s="169" t="s">
        <v>1030</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762</v>
      </c>
      <c r="B314" s="204" t="str">
        <f>VLOOKUP(A314,Adr!A:B,2,FALSE)</f>
        <v>Slovenský šachový zväz</v>
      </c>
      <c r="C314" s="196" t="s">
        <v>1125</v>
      </c>
      <c r="D314" s="289">
        <v>347439</v>
      </c>
      <c r="E314" s="173">
        <v>0</v>
      </c>
      <c r="F314" s="166" t="s">
        <v>339</v>
      </c>
      <c r="G314" s="169" t="s">
        <v>319</v>
      </c>
      <c r="H314" s="169" t="s">
        <v>1030</v>
      </c>
      <c r="I314" s="192" t="str">
        <f t="shared" si="20"/>
        <v>17310571a</v>
      </c>
      <c r="J314" s="167" t="str">
        <f t="shared" si="21"/>
        <v>17310571026 02</v>
      </c>
      <c r="K314" s="5" t="s">
        <v>1126</v>
      </c>
      <c r="L314" s="167" t="str">
        <f t="shared" si="22"/>
        <v>17310571026 02B</v>
      </c>
      <c r="M314" s="5" t="str">
        <f t="shared" si="23"/>
        <v>Slovenský šachový zväzaBšach - bežné transfery</v>
      </c>
      <c r="N314" s="3" t="str">
        <f t="shared" si="24"/>
        <v>17310571aB</v>
      </c>
    </row>
    <row r="315" spans="1:14" x14ac:dyDescent="0.2">
      <c r="A315" s="202" t="s">
        <v>762</v>
      </c>
      <c r="B315" s="204" t="str">
        <f>VLOOKUP(A315,Adr!A:B,2,FALSE)</f>
        <v>Slovenský šachový zväz</v>
      </c>
      <c r="C315" s="185" t="s">
        <v>1471</v>
      </c>
      <c r="D315" s="287">
        <v>6314</v>
      </c>
      <c r="E315" s="230">
        <v>0</v>
      </c>
      <c r="F315" s="166" t="s">
        <v>343</v>
      </c>
      <c r="G315" s="169" t="s">
        <v>321</v>
      </c>
      <c r="H315" s="169" t="s">
        <v>1030</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762</v>
      </c>
      <c r="B316" s="204" t="str">
        <f>VLOOKUP(A316,Adr!A:B,2,FALSE)</f>
        <v>Slovenský šachový zväz</v>
      </c>
      <c r="C316" s="196" t="s">
        <v>2211</v>
      </c>
      <c r="D316" s="289">
        <v>6160</v>
      </c>
      <c r="E316" s="230">
        <v>0</v>
      </c>
      <c r="F316" s="166" t="s">
        <v>362</v>
      </c>
      <c r="G316" s="169" t="s">
        <v>321</v>
      </c>
      <c r="H316" s="169" t="s">
        <v>1030</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772</v>
      </c>
      <c r="B317" s="204" t="str">
        <f>VLOOKUP(A317,Adr!A:B,2,FALSE)</f>
        <v>Slovenský šermiarsky zväz</v>
      </c>
      <c r="C317" s="169" t="s">
        <v>1127</v>
      </c>
      <c r="D317" s="288">
        <v>89428</v>
      </c>
      <c r="E317" s="173">
        <v>0</v>
      </c>
      <c r="F317" s="166" t="s">
        <v>339</v>
      </c>
      <c r="G317" s="169" t="s">
        <v>319</v>
      </c>
      <c r="H317" s="169" t="s">
        <v>1030</v>
      </c>
      <c r="I317" s="192" t="str">
        <f t="shared" si="20"/>
        <v>30806437a</v>
      </c>
      <c r="J317" s="167" t="str">
        <f t="shared" si="21"/>
        <v>30806437026 02</v>
      </c>
      <c r="K317" s="5" t="s">
        <v>1128</v>
      </c>
      <c r="L317" s="167" t="str">
        <f t="shared" si="22"/>
        <v>30806437026 02B</v>
      </c>
      <c r="M317" s="5" t="str">
        <f t="shared" si="23"/>
        <v>Slovenský šermiarsky zväzaBšerm - bežné transfery</v>
      </c>
      <c r="N317" s="3" t="str">
        <f t="shared" si="24"/>
        <v>30806437aB</v>
      </c>
    </row>
    <row r="318" spans="1:14" x14ac:dyDescent="0.2">
      <c r="A318" s="198" t="s">
        <v>772</v>
      </c>
      <c r="B318" s="204" t="str">
        <f>VLOOKUP(A318,Adr!A:B,2,FALSE)</f>
        <v>Slovenský šermiarsky zväz</v>
      </c>
      <c r="C318" s="185" t="s">
        <v>1595</v>
      </c>
      <c r="D318" s="287">
        <v>10000</v>
      </c>
      <c r="E318" s="230">
        <v>0</v>
      </c>
      <c r="F318" s="166" t="s">
        <v>345</v>
      </c>
      <c r="G318" s="169" t="s">
        <v>321</v>
      </c>
      <c r="H318" s="169" t="s">
        <v>1030</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780</v>
      </c>
      <c r="B319" s="204" t="str">
        <f>VLOOKUP(A319,Adr!A:B,2,FALSE)</f>
        <v>Slovenský tenisový zväz</v>
      </c>
      <c r="C319" s="185" t="s">
        <v>1129</v>
      </c>
      <c r="D319" s="287">
        <v>2916070</v>
      </c>
      <c r="E319" s="173">
        <v>0</v>
      </c>
      <c r="F319" s="166" t="s">
        <v>339</v>
      </c>
      <c r="G319" s="169" t="s">
        <v>319</v>
      </c>
      <c r="H319" s="169" t="s">
        <v>1030</v>
      </c>
      <c r="I319" s="192" t="str">
        <f t="shared" si="20"/>
        <v>30811384a</v>
      </c>
      <c r="J319" s="167" t="str">
        <f t="shared" si="21"/>
        <v>30811384026 02</v>
      </c>
      <c r="K319" s="5" t="s">
        <v>1130</v>
      </c>
      <c r="L319" s="167" t="str">
        <f t="shared" si="22"/>
        <v>30811384026 02B</v>
      </c>
      <c r="M319" s="5" t="str">
        <f t="shared" si="23"/>
        <v>Slovenský tenisový zväzaBtenis - bežné transfery</v>
      </c>
      <c r="N319" s="3" t="str">
        <f t="shared" si="24"/>
        <v>30811384aB</v>
      </c>
    </row>
    <row r="320" spans="1:14" x14ac:dyDescent="0.2">
      <c r="A320" s="202" t="s">
        <v>780</v>
      </c>
      <c r="B320" s="204" t="str">
        <f>VLOOKUP(A320,Adr!A:B,2,FALSE)</f>
        <v>Slovenský tenisový zväz</v>
      </c>
      <c r="C320" s="185" t="s">
        <v>2175</v>
      </c>
      <c r="D320" s="287">
        <v>10000</v>
      </c>
      <c r="E320" s="173">
        <v>0</v>
      </c>
      <c r="F320" s="166" t="s">
        <v>345</v>
      </c>
      <c r="G320" s="169" t="s">
        <v>321</v>
      </c>
      <c r="H320" s="169" t="s">
        <v>1030</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780</v>
      </c>
      <c r="B321" s="204" t="str">
        <f>VLOOKUP(A321,Adr!A:B,2,FALSE)</f>
        <v>Slovenský tenisový zväz</v>
      </c>
      <c r="C321" s="185" t="s">
        <v>1596</v>
      </c>
      <c r="D321" s="287">
        <v>25000</v>
      </c>
      <c r="E321" s="230">
        <v>0</v>
      </c>
      <c r="F321" s="166" t="s">
        <v>345</v>
      </c>
      <c r="G321" s="169" t="s">
        <v>321</v>
      </c>
      <c r="H321" s="169" t="s">
        <v>1030</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780</v>
      </c>
      <c r="B322" s="204" t="str">
        <f>VLOOKUP(A322,Adr!A:B,2,FALSE)</f>
        <v>Slovenský tenisový zväz</v>
      </c>
      <c r="C322" s="185" t="s">
        <v>1597</v>
      </c>
      <c r="D322" s="287">
        <v>10000</v>
      </c>
      <c r="E322" s="230">
        <v>0</v>
      </c>
      <c r="F322" s="166" t="s">
        <v>345</v>
      </c>
      <c r="G322" s="169" t="s">
        <v>321</v>
      </c>
      <c r="H322" s="169" t="s">
        <v>1030</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780</v>
      </c>
      <c r="B323" s="204" t="str">
        <f>VLOOKUP(A323,Adr!A:B,2,FALSE)</f>
        <v>Slovenský tenisový zväz</v>
      </c>
      <c r="C323" s="185" t="s">
        <v>1598</v>
      </c>
      <c r="D323" s="287">
        <v>10000</v>
      </c>
      <c r="E323" s="230">
        <v>0</v>
      </c>
      <c r="F323" s="166" t="s">
        <v>345</v>
      </c>
      <c r="G323" s="169" t="s">
        <v>321</v>
      </c>
      <c r="H323" s="169" t="s">
        <v>1030</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780</v>
      </c>
      <c r="B324" s="204" t="str">
        <f>VLOOKUP(A324,Adr!A:B,2,FALSE)</f>
        <v>Slovenský tenisový zväz</v>
      </c>
      <c r="C324" s="185" t="s">
        <v>1599</v>
      </c>
      <c r="D324" s="287">
        <v>60000</v>
      </c>
      <c r="E324" s="173">
        <v>0</v>
      </c>
      <c r="F324" s="166" t="s">
        <v>345</v>
      </c>
      <c r="G324" s="169" t="s">
        <v>321</v>
      </c>
      <c r="H324" s="169" t="s">
        <v>1030</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780</v>
      </c>
      <c r="B325" s="204" t="str">
        <f>VLOOKUP(A325,Adr!A:B,2,FALSE)</f>
        <v>Slovenský tenisový zväz</v>
      </c>
      <c r="C325" s="185" t="s">
        <v>1600</v>
      </c>
      <c r="D325" s="287">
        <v>11200</v>
      </c>
      <c r="E325" s="173">
        <v>0</v>
      </c>
      <c r="F325" s="166" t="s">
        <v>345</v>
      </c>
      <c r="G325" s="169" t="s">
        <v>321</v>
      </c>
      <c r="H325" s="169" t="s">
        <v>1030</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780</v>
      </c>
      <c r="B326" s="204" t="str">
        <f>VLOOKUP(A326,Adr!A:B,2,FALSE)</f>
        <v>Slovenský tenisový zväz</v>
      </c>
      <c r="C326" s="185" t="s">
        <v>1601</v>
      </c>
      <c r="D326" s="287">
        <v>15000</v>
      </c>
      <c r="E326" s="230">
        <v>0</v>
      </c>
      <c r="F326" s="166" t="s">
        <v>345</v>
      </c>
      <c r="G326" s="169" t="s">
        <v>321</v>
      </c>
      <c r="H326" s="169" t="s">
        <v>1030</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780</v>
      </c>
      <c r="B327" s="204" t="str">
        <f>VLOOKUP(A327,Adr!A:B,2,FALSE)</f>
        <v>Slovenský tenisový zväz</v>
      </c>
      <c r="C327" s="196" t="s">
        <v>1602</v>
      </c>
      <c r="D327" s="287">
        <v>7500</v>
      </c>
      <c r="E327" s="173">
        <v>0</v>
      </c>
      <c r="F327" s="166" t="s">
        <v>345</v>
      </c>
      <c r="G327" s="169" t="s">
        <v>321</v>
      </c>
      <c r="H327" s="169" t="s">
        <v>1030</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788</v>
      </c>
      <c r="B328" s="204" t="str">
        <f>VLOOKUP(A328,Adr!A:B,2,FALSE)</f>
        <v>Slovenský veslársky zväz</v>
      </c>
      <c r="C328" s="169" t="s">
        <v>1131</v>
      </c>
      <c r="D328" s="288">
        <v>109864</v>
      </c>
      <c r="E328" s="230">
        <v>0</v>
      </c>
      <c r="F328" s="166" t="s">
        <v>339</v>
      </c>
      <c r="G328" s="169" t="s">
        <v>319</v>
      </c>
      <c r="H328" s="169" t="s">
        <v>1030</v>
      </c>
      <c r="I328" s="192" t="str">
        <f t="shared" si="25"/>
        <v>00688304a</v>
      </c>
      <c r="J328" s="167" t="str">
        <f t="shared" si="26"/>
        <v>00688304026 02</v>
      </c>
      <c r="K328" s="5" t="s">
        <v>1132</v>
      </c>
      <c r="L328" s="167" t="str">
        <f t="shared" si="27"/>
        <v>00688304026 02B</v>
      </c>
      <c r="M328" s="5" t="str">
        <f t="shared" si="28"/>
        <v>Slovenský veslársky zväzaBveslovanie - bežné transfery</v>
      </c>
      <c r="N328" s="3" t="str">
        <f t="shared" si="29"/>
        <v>00688304aB</v>
      </c>
    </row>
    <row r="329" spans="1:14" x14ac:dyDescent="0.2">
      <c r="A329" s="202" t="s">
        <v>788</v>
      </c>
      <c r="B329" s="204" t="str">
        <f>VLOOKUP(A329,Adr!A:B,2,FALSE)</f>
        <v>Slovenský veslársky zväz</v>
      </c>
      <c r="C329" s="190" t="s">
        <v>1472</v>
      </c>
      <c r="D329" s="288">
        <v>7474</v>
      </c>
      <c r="E329" s="173">
        <v>0</v>
      </c>
      <c r="F329" s="166" t="s">
        <v>343</v>
      </c>
      <c r="G329" s="169" t="s">
        <v>321</v>
      </c>
      <c r="H329" s="169" t="s">
        <v>1030</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788</v>
      </c>
      <c r="B330" s="204" t="str">
        <f>VLOOKUP(A330,Adr!A:B,2,FALSE)</f>
        <v>Slovenský veslársky zväz</v>
      </c>
      <c r="C330" s="169" t="s">
        <v>1603</v>
      </c>
      <c r="D330" s="288">
        <v>20000</v>
      </c>
      <c r="E330" s="230">
        <v>0</v>
      </c>
      <c r="F330" s="166" t="s">
        <v>345</v>
      </c>
      <c r="G330" s="169" t="s">
        <v>321</v>
      </c>
      <c r="H330" s="169" t="s">
        <v>1030</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788</v>
      </c>
      <c r="B331" s="204" t="str">
        <f>VLOOKUP(A331,Adr!A:B,2,FALSE)</f>
        <v>Slovenský veslársky zväz</v>
      </c>
      <c r="C331" s="185" t="s">
        <v>1604</v>
      </c>
      <c r="D331" s="287">
        <v>11200</v>
      </c>
      <c r="E331" s="173">
        <v>0</v>
      </c>
      <c r="F331" s="166" t="s">
        <v>345</v>
      </c>
      <c r="G331" s="169" t="s">
        <v>321</v>
      </c>
      <c r="H331" s="169" t="s">
        <v>1030</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788</v>
      </c>
      <c r="B332" s="204" t="str">
        <f>VLOOKUP(A332,Adr!A:B,2,FALSE)</f>
        <v>Slovenský veslársky zväz</v>
      </c>
      <c r="C332" s="185" t="s">
        <v>1605</v>
      </c>
      <c r="D332" s="287">
        <v>11200</v>
      </c>
      <c r="E332" s="230">
        <v>0</v>
      </c>
      <c r="F332" s="166" t="s">
        <v>345</v>
      </c>
      <c r="G332" s="169" t="s">
        <v>321</v>
      </c>
      <c r="H332" s="169" t="s">
        <v>1030</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796</v>
      </c>
      <c r="B333" s="204" t="str">
        <f>VLOOKUP(A333,Adr!A:B,2,FALSE)</f>
        <v>SLOVENSKÝ ZÁPASNÍCKY ZVÄZ</v>
      </c>
      <c r="C333" s="169" t="s">
        <v>1133</v>
      </c>
      <c r="D333" s="288">
        <v>211104</v>
      </c>
      <c r="E333" s="230">
        <v>0</v>
      </c>
      <c r="F333" s="166" t="s">
        <v>339</v>
      </c>
      <c r="G333" s="169" t="s">
        <v>319</v>
      </c>
      <c r="H333" s="169" t="s">
        <v>1030</v>
      </c>
      <c r="I333" s="192" t="str">
        <f t="shared" si="25"/>
        <v>31791981a</v>
      </c>
      <c r="J333" s="167" t="str">
        <f t="shared" si="26"/>
        <v>31791981026 02</v>
      </c>
      <c r="K333" s="5" t="s">
        <v>1134</v>
      </c>
      <c r="L333" s="167" t="str">
        <f t="shared" si="27"/>
        <v>31791981026 02B</v>
      </c>
      <c r="M333" s="5" t="str">
        <f t="shared" si="28"/>
        <v>SLOVENSKÝ ZÁPASNÍCKY ZVÄZaBzápasenie - bežné transfery</v>
      </c>
      <c r="N333" s="3" t="str">
        <f t="shared" si="29"/>
        <v>31791981aB</v>
      </c>
    </row>
    <row r="334" spans="1:14" x14ac:dyDescent="0.2">
      <c r="A334" s="198" t="s">
        <v>796</v>
      </c>
      <c r="B334" s="204" t="str">
        <f>VLOOKUP(A334,Adr!A:B,2,FALSE)</f>
        <v>SLOVENSKÝ ZÁPASNÍCKY ZVÄZ</v>
      </c>
      <c r="C334" s="185" t="s">
        <v>1606</v>
      </c>
      <c r="D334" s="287">
        <v>10000</v>
      </c>
      <c r="E334" s="173">
        <v>0</v>
      </c>
      <c r="F334" s="166" t="s">
        <v>345</v>
      </c>
      <c r="G334" s="169" t="s">
        <v>321</v>
      </c>
      <c r="H334" s="169" t="s">
        <v>1030</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796</v>
      </c>
      <c r="B335" s="204" t="str">
        <f>VLOOKUP(A335,Adr!A:B,2,FALSE)</f>
        <v>SLOVENSKÝ ZÁPASNÍCKY ZVÄZ</v>
      </c>
      <c r="C335" s="185" t="s">
        <v>2176</v>
      </c>
      <c r="D335" s="287">
        <v>20000</v>
      </c>
      <c r="E335" s="230">
        <v>0</v>
      </c>
      <c r="F335" s="166" t="s">
        <v>345</v>
      </c>
      <c r="G335" s="169" t="s">
        <v>321</v>
      </c>
      <c r="H335" s="169" t="s">
        <v>1030</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796</v>
      </c>
      <c r="B336" s="204" t="str">
        <f>VLOOKUP(A336,Adr!A:B,2,FALSE)</f>
        <v>SLOVENSKÝ ZÁPASNÍCKY ZVÄZ</v>
      </c>
      <c r="C336" s="185" t="s">
        <v>1607</v>
      </c>
      <c r="D336" s="287">
        <v>10000</v>
      </c>
      <c r="E336" s="173">
        <v>0</v>
      </c>
      <c r="F336" s="166" t="s">
        <v>345</v>
      </c>
      <c r="G336" s="169" t="s">
        <v>321</v>
      </c>
      <c r="H336" s="169" t="s">
        <v>1030</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796</v>
      </c>
      <c r="B337" s="204" t="str">
        <f>VLOOKUP(A337,Adr!A:B,2,FALSE)</f>
        <v>SLOVENSKÝ ZÁPASNÍCKY ZVÄZ</v>
      </c>
      <c r="C337" s="196" t="s">
        <v>1608</v>
      </c>
      <c r="D337" s="289">
        <v>20000</v>
      </c>
      <c r="E337" s="230">
        <v>0</v>
      </c>
      <c r="F337" s="166" t="s">
        <v>345</v>
      </c>
      <c r="G337" s="169" t="s">
        <v>321</v>
      </c>
      <c r="H337" s="169" t="s">
        <v>1030</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796</v>
      </c>
      <c r="B338" s="204" t="str">
        <f>VLOOKUP(A338,Adr!A:B,2,FALSE)</f>
        <v>SLOVENSKÝ ZÁPASNÍCKY ZVÄZ</v>
      </c>
      <c r="C338" s="185" t="s">
        <v>1609</v>
      </c>
      <c r="D338" s="287">
        <v>20000</v>
      </c>
      <c r="E338" s="173">
        <v>0</v>
      </c>
      <c r="F338" s="166" t="s">
        <v>345</v>
      </c>
      <c r="G338" s="169" t="s">
        <v>321</v>
      </c>
      <c r="H338" s="169" t="s">
        <v>1030</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796</v>
      </c>
      <c r="B339" s="204" t="str">
        <f>VLOOKUP(A339,Adr!A:B,2,FALSE)</f>
        <v>SLOVENSKÝ ZÁPASNÍCKY ZVÄZ</v>
      </c>
      <c r="C339" s="196" t="s">
        <v>2177</v>
      </c>
      <c r="D339" s="289">
        <v>10000</v>
      </c>
      <c r="E339" s="230">
        <v>0</v>
      </c>
      <c r="F339" s="166" t="s">
        <v>345</v>
      </c>
      <c r="G339" s="169" t="s">
        <v>321</v>
      </c>
      <c r="H339" s="169" t="s">
        <v>1030</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796</v>
      </c>
      <c r="B340" s="204" t="str">
        <f>VLOOKUP(A340,Adr!A:B,2,FALSE)</f>
        <v>SLOVENSKÝ ZÁPASNÍCKY ZVÄZ</v>
      </c>
      <c r="C340" s="185" t="s">
        <v>1610</v>
      </c>
      <c r="D340" s="287">
        <v>15000</v>
      </c>
      <c r="E340" s="173">
        <v>0</v>
      </c>
      <c r="F340" s="166" t="s">
        <v>345</v>
      </c>
      <c r="G340" s="169" t="s">
        <v>321</v>
      </c>
      <c r="H340" s="169" t="s">
        <v>1030</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796</v>
      </c>
      <c r="B341" s="204" t="str">
        <f>VLOOKUP(A341,Adr!A:B,2,FALSE)</f>
        <v>SLOVENSKÝ ZÁPASNÍCKY ZVÄZ</v>
      </c>
      <c r="C341" s="185" t="s">
        <v>1611</v>
      </c>
      <c r="D341" s="287">
        <v>60000</v>
      </c>
      <c r="E341" s="230">
        <v>0</v>
      </c>
      <c r="F341" s="166" t="s">
        <v>345</v>
      </c>
      <c r="G341" s="169" t="s">
        <v>321</v>
      </c>
      <c r="H341" s="169" t="s">
        <v>1030</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796</v>
      </c>
      <c r="B342" s="204" t="str">
        <f>VLOOKUP(A342,Adr!A:B,2,FALSE)</f>
        <v>SLOVENSKÝ ZÁPASNÍCKY ZVÄZ</v>
      </c>
      <c r="C342" s="185" t="s">
        <v>1612</v>
      </c>
      <c r="D342" s="287">
        <v>20000</v>
      </c>
      <c r="E342" s="173">
        <v>0</v>
      </c>
      <c r="F342" s="166" t="s">
        <v>345</v>
      </c>
      <c r="G342" s="169" t="s">
        <v>321</v>
      </c>
      <c r="H342" s="169" t="s">
        <v>1030</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803</v>
      </c>
      <c r="B343" s="204" t="str">
        <f>VLOOKUP(A343,Adr!A:B,2,FALSE)</f>
        <v>Slovenský zväz bedmintonu</v>
      </c>
      <c r="C343" s="185" t="s">
        <v>1135</v>
      </c>
      <c r="D343" s="287">
        <v>292039</v>
      </c>
      <c r="E343" s="173">
        <v>0</v>
      </c>
      <c r="F343" s="166" t="s">
        <v>339</v>
      </c>
      <c r="G343" s="169" t="s">
        <v>319</v>
      </c>
      <c r="H343" s="169" t="s">
        <v>1030</v>
      </c>
      <c r="I343" s="192" t="str">
        <f t="shared" si="25"/>
        <v>30811546a</v>
      </c>
      <c r="J343" s="167" t="str">
        <f t="shared" si="26"/>
        <v>30811546026 02</v>
      </c>
      <c r="K343" s="5" t="s">
        <v>1136</v>
      </c>
      <c r="L343" s="167" t="str">
        <f t="shared" si="27"/>
        <v>30811546026 02B</v>
      </c>
      <c r="M343" s="5" t="str">
        <f t="shared" si="28"/>
        <v>Slovenský zväz bedmintonuaBbedminton - bežné transfery</v>
      </c>
      <c r="N343" s="3" t="str">
        <f t="shared" si="29"/>
        <v>30811546aB</v>
      </c>
    </row>
    <row r="344" spans="1:14" x14ac:dyDescent="0.2">
      <c r="A344" s="166" t="s">
        <v>803</v>
      </c>
      <c r="B344" s="204" t="str">
        <f>VLOOKUP(A344,Adr!A:B,2,FALSE)</f>
        <v>Slovenský zväz bedmintonu</v>
      </c>
      <c r="C344" s="185" t="s">
        <v>1473</v>
      </c>
      <c r="D344" s="287">
        <v>10616</v>
      </c>
      <c r="E344" s="230">
        <v>0</v>
      </c>
      <c r="F344" s="166" t="s">
        <v>343</v>
      </c>
      <c r="G344" s="169" t="s">
        <v>321</v>
      </c>
      <c r="H344" s="169" t="s">
        <v>1030</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812</v>
      </c>
      <c r="B345" s="204" t="str">
        <f>VLOOKUP(A345,Adr!A:B,2,FALSE)</f>
        <v>Slovenský zväz biatlonu</v>
      </c>
      <c r="C345" s="169" t="s">
        <v>1137</v>
      </c>
      <c r="D345" s="288">
        <v>393086</v>
      </c>
      <c r="E345" s="230">
        <v>0</v>
      </c>
      <c r="F345" s="166" t="s">
        <v>339</v>
      </c>
      <c r="G345" s="169" t="s">
        <v>319</v>
      </c>
      <c r="H345" s="169" t="s">
        <v>1030</v>
      </c>
      <c r="I345" s="192" t="str">
        <f t="shared" si="25"/>
        <v>35656743a</v>
      </c>
      <c r="J345" s="167" t="str">
        <f t="shared" si="26"/>
        <v>35656743026 02</v>
      </c>
      <c r="K345" s="5" t="s">
        <v>1138</v>
      </c>
      <c r="L345" s="167" t="str">
        <f t="shared" si="27"/>
        <v>35656743026 02B</v>
      </c>
      <c r="M345" s="5" t="str">
        <f t="shared" si="28"/>
        <v>Slovenský zväz biatlonuaBbiatlon - bežné transfery</v>
      </c>
      <c r="N345" s="3" t="str">
        <f t="shared" si="29"/>
        <v>35656743aB</v>
      </c>
    </row>
    <row r="346" spans="1:14" x14ac:dyDescent="0.2">
      <c r="A346" s="182" t="s">
        <v>812</v>
      </c>
      <c r="B346" s="204" t="str">
        <f>VLOOKUP(A346,Adr!A:B,2,FALSE)</f>
        <v>Slovenský zväz biatlonu</v>
      </c>
      <c r="C346" s="185" t="s">
        <v>1617</v>
      </c>
      <c r="D346" s="287">
        <v>40000</v>
      </c>
      <c r="E346" s="230">
        <v>0</v>
      </c>
      <c r="F346" s="166" t="s">
        <v>345</v>
      </c>
      <c r="G346" s="169" t="s">
        <v>321</v>
      </c>
      <c r="H346" s="169" t="s">
        <v>1030</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812</v>
      </c>
      <c r="B347" s="204" t="str">
        <f>VLOOKUP(A347,Adr!A:B,2,FALSE)</f>
        <v>Slovenský zväz biatlonu</v>
      </c>
      <c r="C347" s="196" t="s">
        <v>1613</v>
      </c>
      <c r="D347" s="289">
        <v>25000</v>
      </c>
      <c r="E347" s="173">
        <v>0</v>
      </c>
      <c r="F347" s="166" t="s">
        <v>345</v>
      </c>
      <c r="G347" s="169" t="s">
        <v>321</v>
      </c>
      <c r="H347" s="169" t="s">
        <v>1030</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812</v>
      </c>
      <c r="B348" s="204" t="str">
        <f>VLOOKUP(A348,Adr!A:B,2,FALSE)</f>
        <v>Slovenský zväz biatlonu</v>
      </c>
      <c r="C348" s="196" t="s">
        <v>2178</v>
      </c>
      <c r="D348" s="289">
        <v>10000</v>
      </c>
      <c r="E348" s="230">
        <v>0</v>
      </c>
      <c r="F348" s="166" t="s">
        <v>345</v>
      </c>
      <c r="G348" s="169" t="s">
        <v>321</v>
      </c>
      <c r="H348" s="169" t="s">
        <v>1030</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812</v>
      </c>
      <c r="B349" s="204" t="str">
        <f>VLOOKUP(A349,Adr!A:B,2,FALSE)</f>
        <v>Slovenský zväz biatlonu</v>
      </c>
      <c r="C349" s="185" t="s">
        <v>1614</v>
      </c>
      <c r="D349" s="289">
        <v>50000</v>
      </c>
      <c r="E349" s="173">
        <v>0</v>
      </c>
      <c r="F349" s="166" t="s">
        <v>345</v>
      </c>
      <c r="G349" s="169" t="s">
        <v>321</v>
      </c>
      <c r="H349" s="169" t="s">
        <v>1030</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812</v>
      </c>
      <c r="B350" s="204" t="str">
        <f>VLOOKUP(A350,Adr!A:B,2,FALSE)</f>
        <v>Slovenský zväz biatlonu</v>
      </c>
      <c r="C350" s="185" t="s">
        <v>2179</v>
      </c>
      <c r="D350" s="287">
        <v>20000</v>
      </c>
      <c r="E350" s="230">
        <v>0</v>
      </c>
      <c r="F350" s="166" t="s">
        <v>345</v>
      </c>
      <c r="G350" s="169" t="s">
        <v>321</v>
      </c>
      <c r="H350" s="169" t="s">
        <v>1030</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812</v>
      </c>
      <c r="B351" s="204" t="str">
        <f>VLOOKUP(A351,Adr!A:B,2,FALSE)</f>
        <v>Slovenský zväz biatlonu</v>
      </c>
      <c r="C351" s="197" t="s">
        <v>2180</v>
      </c>
      <c r="D351" s="290">
        <v>10000</v>
      </c>
      <c r="E351" s="230">
        <v>0</v>
      </c>
      <c r="F351" s="166" t="s">
        <v>345</v>
      </c>
      <c r="G351" s="169" t="s">
        <v>321</v>
      </c>
      <c r="H351" s="169" t="s">
        <v>1030</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812</v>
      </c>
      <c r="B352" s="204" t="str">
        <f>VLOOKUP(A352,Adr!A:B,2,FALSE)</f>
        <v>Slovenský zväz biatlonu</v>
      </c>
      <c r="C352" s="185" t="s">
        <v>1615</v>
      </c>
      <c r="D352" s="287">
        <v>10000</v>
      </c>
      <c r="E352" s="230">
        <v>0</v>
      </c>
      <c r="F352" s="166" t="s">
        <v>345</v>
      </c>
      <c r="G352" s="169" t="s">
        <v>321</v>
      </c>
      <c r="H352" s="169" t="s">
        <v>1030</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812</v>
      </c>
      <c r="B353" s="204" t="str">
        <f>VLOOKUP(A353,Adr!A:B,2,FALSE)</f>
        <v>Slovenský zväz biatlonu</v>
      </c>
      <c r="C353" s="185" t="s">
        <v>1616</v>
      </c>
      <c r="D353" s="287">
        <v>10000</v>
      </c>
      <c r="E353" s="230">
        <v>0</v>
      </c>
      <c r="F353" s="166" t="s">
        <v>345</v>
      </c>
      <c r="G353" s="169" t="s">
        <v>321</v>
      </c>
      <c r="H353" s="169" t="s">
        <v>1030</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812</v>
      </c>
      <c r="B354" s="204" t="str">
        <f>VLOOKUP(A354,Adr!A:B,2,FALSE)</f>
        <v>Slovenský zväz biatlonu</v>
      </c>
      <c r="C354" s="185" t="s">
        <v>2181</v>
      </c>
      <c r="D354" s="287">
        <v>30000</v>
      </c>
      <c r="E354" s="173">
        <v>0</v>
      </c>
      <c r="F354" s="166" t="s">
        <v>345</v>
      </c>
      <c r="G354" s="169" t="s">
        <v>321</v>
      </c>
      <c r="H354" s="169" t="s">
        <v>1030</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821</v>
      </c>
      <c r="B355" s="204" t="str">
        <f>VLOOKUP(A355,Adr!A:B,2,FALSE)</f>
        <v>Slovenský zväz bobistov</v>
      </c>
      <c r="C355" s="185" t="s">
        <v>1139</v>
      </c>
      <c r="D355" s="289">
        <v>62770</v>
      </c>
      <c r="E355" s="230">
        <v>0</v>
      </c>
      <c r="F355" s="166" t="s">
        <v>339</v>
      </c>
      <c r="G355" s="169" t="s">
        <v>319</v>
      </c>
      <c r="H355" s="169" t="s">
        <v>1030</v>
      </c>
      <c r="I355" s="192" t="str">
        <f t="shared" si="25"/>
        <v>36067580a</v>
      </c>
      <c r="J355" s="167" t="str">
        <f t="shared" si="26"/>
        <v>36067580026 02</v>
      </c>
      <c r="K355" s="5" t="s">
        <v>1140</v>
      </c>
      <c r="L355" s="167" t="str">
        <f t="shared" si="27"/>
        <v>36067580026 02B</v>
      </c>
      <c r="M355" s="5" t="str">
        <f t="shared" si="28"/>
        <v>Slovenský zväz bobistovaBboby a skeleton - bežné transfery</v>
      </c>
      <c r="N355" s="3" t="str">
        <f t="shared" si="29"/>
        <v>36067580aB</v>
      </c>
    </row>
    <row r="356" spans="1:14" x14ac:dyDescent="0.2">
      <c r="A356" s="166" t="s">
        <v>830</v>
      </c>
      <c r="B356" s="204" t="str">
        <f>VLOOKUP(A356,Adr!A:B,2,FALSE)</f>
        <v>Slovenský zväz cyklistiky</v>
      </c>
      <c r="C356" s="196" t="s">
        <v>1141</v>
      </c>
      <c r="D356" s="289">
        <v>1534198</v>
      </c>
      <c r="E356" s="173">
        <v>0</v>
      </c>
      <c r="F356" s="166" t="s">
        <v>339</v>
      </c>
      <c r="G356" s="169" t="s">
        <v>319</v>
      </c>
      <c r="H356" s="169" t="s">
        <v>1030</v>
      </c>
      <c r="I356" s="192" t="str">
        <f t="shared" si="25"/>
        <v>00684112a</v>
      </c>
      <c r="J356" s="167" t="str">
        <f t="shared" si="26"/>
        <v>00684112026 02</v>
      </c>
      <c r="K356" s="5" t="s">
        <v>1142</v>
      </c>
      <c r="L356" s="167" t="str">
        <f t="shared" si="27"/>
        <v>00684112026 02B</v>
      </c>
      <c r="M356" s="5" t="str">
        <f t="shared" si="28"/>
        <v>Slovenský zväz cyklistikyaBcyklistika - bežné transfery</v>
      </c>
      <c r="N356" s="3" t="str">
        <f t="shared" si="29"/>
        <v>00684112aB</v>
      </c>
    </row>
    <row r="357" spans="1:14" x14ac:dyDescent="0.2">
      <c r="A357" s="166" t="s">
        <v>830</v>
      </c>
      <c r="B357" s="204" t="str">
        <f>VLOOKUP(A357,Adr!A:B,2,FALSE)</f>
        <v>Slovenský zväz cyklistiky</v>
      </c>
      <c r="C357" s="169" t="s">
        <v>1474</v>
      </c>
      <c r="D357" s="288">
        <v>64184</v>
      </c>
      <c r="E357" s="173">
        <v>0</v>
      </c>
      <c r="F357" s="166" t="s">
        <v>343</v>
      </c>
      <c r="G357" s="169" t="s">
        <v>321</v>
      </c>
      <c r="H357" s="169" t="s">
        <v>1030</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830</v>
      </c>
      <c r="B358" s="204" t="str">
        <f>VLOOKUP(A358,Adr!A:B,2,FALSE)</f>
        <v>Slovenský zväz cyklistiky</v>
      </c>
      <c r="C358" s="185" t="s">
        <v>1618</v>
      </c>
      <c r="D358" s="287">
        <v>25000</v>
      </c>
      <c r="E358" s="230">
        <v>0</v>
      </c>
      <c r="F358" s="166" t="s">
        <v>345</v>
      </c>
      <c r="G358" s="169" t="s">
        <v>321</v>
      </c>
      <c r="H358" s="169" t="s">
        <v>1030</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830</v>
      </c>
      <c r="B359" s="204" t="str">
        <f>VLOOKUP(A359,Adr!A:B,2,FALSE)</f>
        <v>Slovenský zväz cyklistiky</v>
      </c>
      <c r="C359" s="185" t="s">
        <v>1619</v>
      </c>
      <c r="D359" s="287">
        <v>25000</v>
      </c>
      <c r="E359" s="173">
        <v>0</v>
      </c>
      <c r="F359" s="166" t="s">
        <v>345</v>
      </c>
      <c r="G359" s="169" t="s">
        <v>321</v>
      </c>
      <c r="H359" s="169" t="s">
        <v>1030</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830</v>
      </c>
      <c r="B360" s="204" t="str">
        <f>VLOOKUP(A360,Adr!A:B,2,FALSE)</f>
        <v>Slovenský zväz cyklistiky</v>
      </c>
      <c r="C360" s="196" t="s">
        <v>1620</v>
      </c>
      <c r="D360" s="287">
        <v>20000</v>
      </c>
      <c r="E360" s="230">
        <v>0</v>
      </c>
      <c r="F360" s="166" t="s">
        <v>345</v>
      </c>
      <c r="G360" s="169" t="s">
        <v>321</v>
      </c>
      <c r="H360" s="169" t="s">
        <v>1030</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830</v>
      </c>
      <c r="B361" s="204" t="str">
        <f>VLOOKUP(A361,Adr!A:B,2,FALSE)</f>
        <v>Slovenský zväz cyklistiky</v>
      </c>
      <c r="C361" s="185" t="s">
        <v>1621</v>
      </c>
      <c r="D361" s="287">
        <v>20000</v>
      </c>
      <c r="E361" s="173">
        <v>0</v>
      </c>
      <c r="F361" s="166" t="s">
        <v>345</v>
      </c>
      <c r="G361" s="169" t="s">
        <v>321</v>
      </c>
      <c r="H361" s="169" t="s">
        <v>1030</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830</v>
      </c>
      <c r="B362" s="204" t="str">
        <f>VLOOKUP(A362,Adr!A:B,2,FALSE)</f>
        <v>Slovenský zväz cyklistiky</v>
      </c>
      <c r="C362" s="196" t="s">
        <v>1622</v>
      </c>
      <c r="D362" s="289">
        <v>25000</v>
      </c>
      <c r="E362" s="173">
        <v>0</v>
      </c>
      <c r="F362" s="166" t="s">
        <v>345</v>
      </c>
      <c r="G362" s="169" t="s">
        <v>321</v>
      </c>
      <c r="H362" s="169" t="s">
        <v>1030</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830</v>
      </c>
      <c r="B363" s="204" t="str">
        <f>VLOOKUP(A363,Adr!A:B,2,FALSE)</f>
        <v>Slovenský zväz cyklistiky</v>
      </c>
      <c r="C363" s="185" t="s">
        <v>1623</v>
      </c>
      <c r="D363" s="287">
        <v>55000</v>
      </c>
      <c r="E363" s="230">
        <v>0</v>
      </c>
      <c r="F363" s="166" t="s">
        <v>345</v>
      </c>
      <c r="G363" s="169" t="s">
        <v>321</v>
      </c>
      <c r="H363" s="169" t="s">
        <v>1030</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830</v>
      </c>
      <c r="B364" s="204" t="str">
        <f>VLOOKUP(A364,Adr!A:B,2,FALSE)</f>
        <v>Slovenský zväz cyklistiky</v>
      </c>
      <c r="C364" s="196" t="s">
        <v>1624</v>
      </c>
      <c r="D364" s="287">
        <v>10000</v>
      </c>
      <c r="E364" s="173">
        <v>0</v>
      </c>
      <c r="F364" s="166" t="s">
        <v>345</v>
      </c>
      <c r="G364" s="169" t="s">
        <v>321</v>
      </c>
      <c r="H364" s="169" t="s">
        <v>1030</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830</v>
      </c>
      <c r="B365" s="204" t="str">
        <f>VLOOKUP(A365,Adr!A:B,2,FALSE)</f>
        <v>Slovenský zväz cyklistiky</v>
      </c>
      <c r="C365" s="196" t="s">
        <v>1625</v>
      </c>
      <c r="D365" s="289">
        <v>20000</v>
      </c>
      <c r="E365" s="230">
        <v>0</v>
      </c>
      <c r="F365" s="166" t="s">
        <v>345</v>
      </c>
      <c r="G365" s="169" t="s">
        <v>321</v>
      </c>
      <c r="H365" s="169" t="s">
        <v>1030</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830</v>
      </c>
      <c r="B366" s="204" t="str">
        <f>VLOOKUP(A366,Adr!A:B,2,FALSE)</f>
        <v>Slovenský zväz cyklistiky</v>
      </c>
      <c r="C366" s="185" t="s">
        <v>1664</v>
      </c>
      <c r="D366" s="287">
        <v>80000</v>
      </c>
      <c r="E366" s="230">
        <v>0</v>
      </c>
      <c r="F366" s="166" t="s">
        <v>349</v>
      </c>
      <c r="G366" s="169" t="s">
        <v>321</v>
      </c>
      <c r="H366" s="169" t="s">
        <v>1030</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830</v>
      </c>
      <c r="B367" s="204" t="str">
        <f>VLOOKUP(A367,Adr!A:B,2,FALSE)</f>
        <v>Slovenský zväz cyklistiky</v>
      </c>
      <c r="C367" s="196" t="s">
        <v>2988</v>
      </c>
      <c r="D367" s="187">
        <v>58000</v>
      </c>
      <c r="E367" s="173">
        <v>0</v>
      </c>
      <c r="F367" s="166" t="s">
        <v>349</v>
      </c>
      <c r="G367" s="169" t="s">
        <v>321</v>
      </c>
      <c r="H367" s="169" t="s">
        <v>1030</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830</v>
      </c>
      <c r="B368" s="204" t="str">
        <f>VLOOKUP(A368,Adr!A:B,2,FALSE)</f>
        <v>Slovenský zväz cyklistiky</v>
      </c>
      <c r="C368" s="190" t="s">
        <v>2988</v>
      </c>
      <c r="D368" s="172">
        <v>70000</v>
      </c>
      <c r="E368" s="173">
        <v>0</v>
      </c>
      <c r="F368" s="166" t="s">
        <v>349</v>
      </c>
      <c r="G368" s="169" t="s">
        <v>321</v>
      </c>
      <c r="H368" s="169" t="s">
        <v>1053</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839</v>
      </c>
      <c r="B369" s="204" t="str">
        <f>VLOOKUP(A369,Adr!A:B,2,FALSE)</f>
        <v>Slovenský zväz dráhového golfu</v>
      </c>
      <c r="C369" s="196" t="s">
        <v>1143</v>
      </c>
      <c r="D369" s="289">
        <v>20983</v>
      </c>
      <c r="E369" s="230">
        <v>0</v>
      </c>
      <c r="F369" s="166" t="s">
        <v>339</v>
      </c>
      <c r="G369" s="169" t="s">
        <v>319</v>
      </c>
      <c r="H369" s="169" t="s">
        <v>1030</v>
      </c>
      <c r="I369" s="192" t="str">
        <f t="shared" si="25"/>
        <v>31806431a</v>
      </c>
      <c r="J369" s="167" t="str">
        <f t="shared" si="26"/>
        <v>31806431026 02</v>
      </c>
      <c r="K369" s="5" t="s">
        <v>1144</v>
      </c>
      <c r="L369" s="167" t="str">
        <f t="shared" si="27"/>
        <v>31806431026 02B</v>
      </c>
      <c r="M369" s="5" t="str">
        <f t="shared" si="28"/>
        <v>Slovenský zväz dráhového golfuaBdráhový golf - bežné transfery</v>
      </c>
      <c r="N369" s="3" t="str">
        <f t="shared" si="29"/>
        <v>31806431aB</v>
      </c>
    </row>
    <row r="370" spans="1:14" x14ac:dyDescent="0.2">
      <c r="A370" s="198" t="s">
        <v>846</v>
      </c>
      <c r="B370" s="204" t="str">
        <f>VLOOKUP(A370,Adr!A:B,2,FALSE)</f>
        <v>Slovenský zväz florbalu</v>
      </c>
      <c r="C370" s="196" t="s">
        <v>1145</v>
      </c>
      <c r="D370" s="289">
        <v>565005</v>
      </c>
      <c r="E370" s="173">
        <v>0</v>
      </c>
      <c r="F370" s="166" t="s">
        <v>339</v>
      </c>
      <c r="G370" s="169" t="s">
        <v>319</v>
      </c>
      <c r="H370" s="169" t="s">
        <v>1030</v>
      </c>
      <c r="I370" s="192" t="str">
        <f t="shared" si="25"/>
        <v>31795421a</v>
      </c>
      <c r="J370" s="167" t="str">
        <f t="shared" si="26"/>
        <v>31795421026 02</v>
      </c>
      <c r="K370" s="5" t="s">
        <v>1146</v>
      </c>
      <c r="L370" s="167" t="str">
        <f t="shared" si="27"/>
        <v>31795421026 02B</v>
      </c>
      <c r="M370" s="5" t="str">
        <f t="shared" si="28"/>
        <v>Slovenský zväz florbaluaBflorbal - bežné transfery</v>
      </c>
      <c r="N370" s="3" t="str">
        <f t="shared" si="29"/>
        <v>31795421aB</v>
      </c>
    </row>
    <row r="371" spans="1:14" x14ac:dyDescent="0.2">
      <c r="A371" s="198" t="s">
        <v>852</v>
      </c>
      <c r="B371" s="204" t="str">
        <f>VLOOKUP(A371,Adr!A:B,2,FALSE)</f>
        <v>Slovenský zväz hádzanej</v>
      </c>
      <c r="C371" s="185" t="s">
        <v>1147</v>
      </c>
      <c r="D371" s="287">
        <v>1374010</v>
      </c>
      <c r="E371" s="230">
        <v>0</v>
      </c>
      <c r="F371" s="166" t="s">
        <v>339</v>
      </c>
      <c r="G371" s="169" t="s">
        <v>319</v>
      </c>
      <c r="H371" s="169" t="s">
        <v>1030</v>
      </c>
      <c r="I371" s="192" t="str">
        <f t="shared" si="25"/>
        <v>30774772a</v>
      </c>
      <c r="J371" s="167" t="str">
        <f t="shared" si="26"/>
        <v>30774772026 02</v>
      </c>
      <c r="K371" s="5" t="s">
        <v>1148</v>
      </c>
      <c r="L371" s="167" t="str">
        <f t="shared" si="27"/>
        <v>30774772026 02B</v>
      </c>
      <c r="M371" s="5" t="str">
        <f t="shared" si="28"/>
        <v>Slovenský zväz hádzanejaBhádzaná - bežné transfery</v>
      </c>
      <c r="N371" s="3" t="str">
        <f t="shared" si="29"/>
        <v>30774772aB</v>
      </c>
    </row>
    <row r="372" spans="1:14" x14ac:dyDescent="0.2">
      <c r="A372" s="202" t="s">
        <v>1972</v>
      </c>
      <c r="B372" s="204" t="str">
        <f>VLOOKUP(A372,Adr!A:B,2,FALSE)</f>
        <v>Slovenský zväz hasičského športu</v>
      </c>
      <c r="C372" s="185" t="s">
        <v>2232</v>
      </c>
      <c r="D372" s="287">
        <v>15000</v>
      </c>
      <c r="E372" s="173">
        <v>0</v>
      </c>
      <c r="F372" s="166" t="s">
        <v>349</v>
      </c>
      <c r="G372" s="169" t="s">
        <v>321</v>
      </c>
      <c r="H372" s="169" t="s">
        <v>1030</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1979</v>
      </c>
      <c r="B373" s="204" t="str">
        <f>VLOOKUP(A373,Adr!A:B,2,FALSE)</f>
        <v>Slovenský zväz integrovaného tanca a tanečného športu</v>
      </c>
      <c r="C373" s="197" t="s">
        <v>350</v>
      </c>
      <c r="D373" s="191">
        <v>10000</v>
      </c>
      <c r="E373" s="173">
        <v>0</v>
      </c>
      <c r="F373" s="166" t="s">
        <v>349</v>
      </c>
      <c r="G373" s="169" t="s">
        <v>321</v>
      </c>
      <c r="H373" s="169" t="s">
        <v>1030</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1979</v>
      </c>
      <c r="B374" s="204" t="str">
        <f>VLOOKUP(A374,Adr!A:B,2,FALSE)</f>
        <v>Slovenský zväz integrovaného tanca a tanečného športu</v>
      </c>
      <c r="C374" s="196" t="s">
        <v>352</v>
      </c>
      <c r="D374" s="287">
        <v>25000</v>
      </c>
      <c r="E374" s="173">
        <v>0</v>
      </c>
      <c r="F374" s="166" t="s">
        <v>351</v>
      </c>
      <c r="G374" s="169" t="s">
        <v>321</v>
      </c>
      <c r="H374" s="169" t="s">
        <v>1030</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859</v>
      </c>
      <c r="B375" s="204" t="str">
        <f>VLOOKUP(A375,Adr!A:B,2,FALSE)</f>
        <v>Slovenský zväz jachtingu</v>
      </c>
      <c r="C375" s="196" t="s">
        <v>1149</v>
      </c>
      <c r="D375" s="289">
        <v>55948</v>
      </c>
      <c r="E375" s="173">
        <v>0</v>
      </c>
      <c r="F375" s="166" t="s">
        <v>339</v>
      </c>
      <c r="G375" s="169" t="s">
        <v>319</v>
      </c>
      <c r="H375" s="169" t="s">
        <v>1030</v>
      </c>
      <c r="I375" s="192" t="str">
        <f t="shared" si="25"/>
        <v>30793211a</v>
      </c>
      <c r="J375" s="167" t="str">
        <f t="shared" si="26"/>
        <v>30793211026 02</v>
      </c>
      <c r="K375" s="5" t="s">
        <v>1150</v>
      </c>
      <c r="L375" s="167" t="str">
        <f t="shared" si="27"/>
        <v>30793211026 02B</v>
      </c>
      <c r="M375" s="5" t="str">
        <f t="shared" si="28"/>
        <v>Slovenský zväz jachtinguaBjachting - bežné transfery</v>
      </c>
      <c r="N375" s="3" t="str">
        <f t="shared" si="29"/>
        <v>30793211aB</v>
      </c>
    </row>
    <row r="376" spans="1:14" x14ac:dyDescent="0.2">
      <c r="A376" s="166" t="s">
        <v>859</v>
      </c>
      <c r="B376" s="204" t="str">
        <f>VLOOKUP(A376,Adr!A:B,2,FALSE)</f>
        <v>Slovenský zväz jachtingu</v>
      </c>
      <c r="C376" s="196" t="s">
        <v>1626</v>
      </c>
      <c r="D376" s="289">
        <v>20000</v>
      </c>
      <c r="E376" s="173">
        <v>0</v>
      </c>
      <c r="F376" s="166" t="s">
        <v>345</v>
      </c>
      <c r="G376" s="169" t="s">
        <v>321</v>
      </c>
      <c r="H376" s="169" t="s">
        <v>1030</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866</v>
      </c>
      <c r="B377" s="204" t="str">
        <f>VLOOKUP(A377,Adr!A:B,2,FALSE)</f>
        <v>Slovenský zväz Judo</v>
      </c>
      <c r="C377" s="185" t="s">
        <v>1151</v>
      </c>
      <c r="D377" s="287">
        <v>157989</v>
      </c>
      <c r="E377" s="230">
        <v>0</v>
      </c>
      <c r="F377" s="166" t="s">
        <v>339</v>
      </c>
      <c r="G377" s="169" t="s">
        <v>319</v>
      </c>
      <c r="H377" s="169" t="s">
        <v>1030</v>
      </c>
      <c r="I377" s="192" t="str">
        <f t="shared" si="25"/>
        <v>17308518a</v>
      </c>
      <c r="J377" s="167" t="str">
        <f t="shared" si="26"/>
        <v>17308518026 02</v>
      </c>
      <c r="K377" s="5" t="s">
        <v>1152</v>
      </c>
      <c r="L377" s="167" t="str">
        <f t="shared" si="27"/>
        <v>17308518026 02B</v>
      </c>
      <c r="M377" s="5" t="str">
        <f t="shared" si="28"/>
        <v>Slovenský zväz JudoaBjudo - bežné transfery</v>
      </c>
      <c r="N377" s="3" t="str">
        <f t="shared" si="29"/>
        <v>17308518aB</v>
      </c>
    </row>
    <row r="378" spans="1:14" x14ac:dyDescent="0.2">
      <c r="A378" s="202" t="s">
        <v>866</v>
      </c>
      <c r="B378" s="204" t="str">
        <f>VLOOKUP(A378,Adr!A:B,2,FALSE)</f>
        <v>Slovenský zväz Judo</v>
      </c>
      <c r="C378" s="185" t="s">
        <v>1627</v>
      </c>
      <c r="D378" s="287">
        <v>15000</v>
      </c>
      <c r="E378" s="230">
        <v>0</v>
      </c>
      <c r="F378" s="166" t="s">
        <v>345</v>
      </c>
      <c r="G378" s="169" t="s">
        <v>321</v>
      </c>
      <c r="H378" s="169" t="s">
        <v>1030</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866</v>
      </c>
      <c r="B379" s="204" t="str">
        <f>VLOOKUP(A379,Adr!A:B,2,FALSE)</f>
        <v>Slovenský zväz Judo</v>
      </c>
      <c r="C379" s="196" t="s">
        <v>1628</v>
      </c>
      <c r="D379" s="289">
        <v>50000</v>
      </c>
      <c r="E379" s="230">
        <v>0</v>
      </c>
      <c r="F379" s="166" t="s">
        <v>345</v>
      </c>
      <c r="G379" s="169" t="s">
        <v>321</v>
      </c>
      <c r="H379" s="169" t="s">
        <v>1030</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866</v>
      </c>
      <c r="B380" s="204" t="str">
        <f>VLOOKUP(A380,Adr!A:B,2,FALSE)</f>
        <v>Slovenský zväz Judo</v>
      </c>
      <c r="C380" s="169" t="s">
        <v>1629</v>
      </c>
      <c r="D380" s="288">
        <v>10000</v>
      </c>
      <c r="E380" s="230">
        <v>0</v>
      </c>
      <c r="F380" s="166" t="s">
        <v>345</v>
      </c>
      <c r="G380" s="169" t="s">
        <v>321</v>
      </c>
      <c r="H380" s="169" t="s">
        <v>1030</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866</v>
      </c>
      <c r="B381" s="204" t="str">
        <f>VLOOKUP(A381,Adr!A:B,2,FALSE)</f>
        <v>Slovenský zväz Judo</v>
      </c>
      <c r="C381" s="185" t="s">
        <v>1630</v>
      </c>
      <c r="D381" s="287">
        <v>15000</v>
      </c>
      <c r="E381" s="230">
        <v>0</v>
      </c>
      <c r="F381" s="166" t="s">
        <v>345</v>
      </c>
      <c r="G381" s="169" t="s">
        <v>321</v>
      </c>
      <c r="H381" s="169" t="s">
        <v>1030</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866</v>
      </c>
      <c r="B382" s="204" t="str">
        <f>VLOOKUP(A382,Adr!A:B,2,FALSE)</f>
        <v>Slovenský zväz Judo</v>
      </c>
      <c r="C382" s="196" t="s">
        <v>1631</v>
      </c>
      <c r="D382" s="289">
        <v>10000</v>
      </c>
      <c r="E382" s="230">
        <v>0</v>
      </c>
      <c r="F382" s="166" t="s">
        <v>345</v>
      </c>
      <c r="G382" s="169" t="s">
        <v>321</v>
      </c>
      <c r="H382" s="169" t="s">
        <v>1030</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866</v>
      </c>
      <c r="B383" s="204" t="str">
        <f>VLOOKUP(A383,Adr!A:B,2,FALSE)</f>
        <v>Slovenský zväz Judo</v>
      </c>
      <c r="C383" s="185" t="s">
        <v>1632</v>
      </c>
      <c r="D383" s="287">
        <v>20000</v>
      </c>
      <c r="E383" s="173">
        <v>0</v>
      </c>
      <c r="F383" s="166" t="s">
        <v>345</v>
      </c>
      <c r="G383" s="169" t="s">
        <v>321</v>
      </c>
      <c r="H383" s="169" t="s">
        <v>1030</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866</v>
      </c>
      <c r="B384" s="204" t="str">
        <f>VLOOKUP(A384,Adr!A:B,2,FALSE)</f>
        <v>Slovenský zväz Judo</v>
      </c>
      <c r="C384" s="197" t="s">
        <v>350</v>
      </c>
      <c r="D384" s="187">
        <v>50000</v>
      </c>
      <c r="E384" s="173">
        <v>0</v>
      </c>
      <c r="F384" s="166" t="s">
        <v>349</v>
      </c>
      <c r="G384" s="169" t="s">
        <v>321</v>
      </c>
      <c r="H384" s="169" t="s">
        <v>1030</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872</v>
      </c>
      <c r="B385" s="204" t="str">
        <f>VLOOKUP(A385,Adr!A:B,2,FALSE)</f>
        <v>Slovenský Zväz Karate</v>
      </c>
      <c r="C385" s="169" t="s">
        <v>1153</v>
      </c>
      <c r="D385" s="288">
        <v>621440</v>
      </c>
      <c r="E385" s="173">
        <v>0</v>
      </c>
      <c r="F385" s="166" t="s">
        <v>339</v>
      </c>
      <c r="G385" s="169" t="s">
        <v>319</v>
      </c>
      <c r="H385" s="169" t="s">
        <v>1030</v>
      </c>
      <c r="I385" s="192" t="str">
        <f t="shared" si="25"/>
        <v>30811571a</v>
      </c>
      <c r="J385" s="167" t="str">
        <f t="shared" si="26"/>
        <v>30811571026 02</v>
      </c>
      <c r="K385" s="5" t="s">
        <v>1154</v>
      </c>
      <c r="L385" s="167" t="str">
        <f t="shared" si="27"/>
        <v>30811571026 02B</v>
      </c>
      <c r="M385" s="5" t="str">
        <f t="shared" si="28"/>
        <v>Slovenský Zväz KarateaBkarate - bežné transfery</v>
      </c>
      <c r="N385" s="3" t="str">
        <f t="shared" si="29"/>
        <v>30811571aB</v>
      </c>
    </row>
    <row r="386" spans="1:14" x14ac:dyDescent="0.2">
      <c r="A386" s="198" t="s">
        <v>872</v>
      </c>
      <c r="B386" s="204" t="str">
        <f>VLOOKUP(A386,Adr!A:B,2,FALSE)</f>
        <v>Slovenský Zväz Karate</v>
      </c>
      <c r="C386" s="169" t="s">
        <v>1475</v>
      </c>
      <c r="D386" s="288">
        <v>9761</v>
      </c>
      <c r="E386" s="230">
        <v>0</v>
      </c>
      <c r="F386" s="166" t="s">
        <v>343</v>
      </c>
      <c r="G386" s="169" t="s">
        <v>321</v>
      </c>
      <c r="H386" s="169" t="s">
        <v>1030</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872</v>
      </c>
      <c r="B387" s="204" t="str">
        <f>VLOOKUP(A387,Adr!A:B,2,FALSE)</f>
        <v>Slovenský Zväz Karate</v>
      </c>
      <c r="C387" s="185" t="s">
        <v>1633</v>
      </c>
      <c r="D387" s="287">
        <v>30000</v>
      </c>
      <c r="E387" s="230">
        <v>0</v>
      </c>
      <c r="F387" s="166" t="s">
        <v>345</v>
      </c>
      <c r="G387" s="169" t="s">
        <v>321</v>
      </c>
      <c r="H387" s="169" t="s">
        <v>1030</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872</v>
      </c>
      <c r="B388" s="204" t="str">
        <f>VLOOKUP(A388,Adr!A:B,2,FALSE)</f>
        <v>Slovenský Zväz Karate</v>
      </c>
      <c r="C388" s="196" t="s">
        <v>2986</v>
      </c>
      <c r="D388" s="289">
        <v>10000</v>
      </c>
      <c r="E388" s="173">
        <v>0</v>
      </c>
      <c r="F388" s="166" t="s">
        <v>345</v>
      </c>
      <c r="G388" s="169" t="s">
        <v>321</v>
      </c>
      <c r="H388" s="169" t="s">
        <v>1030</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872</v>
      </c>
      <c r="B389" s="204" t="str">
        <f>VLOOKUP(A389,Adr!A:B,2,FALSE)</f>
        <v>Slovenský Zväz Karate</v>
      </c>
      <c r="C389" s="196" t="s">
        <v>2212</v>
      </c>
      <c r="D389" s="287">
        <v>10000</v>
      </c>
      <c r="E389" s="230">
        <v>0</v>
      </c>
      <c r="F389" s="166" t="s">
        <v>362</v>
      </c>
      <c r="G389" s="169" t="s">
        <v>321</v>
      </c>
      <c r="H389" s="169" t="s">
        <v>1030</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879</v>
      </c>
      <c r="B390" s="204" t="str">
        <f>VLOOKUP(A390,Adr!A:B,2,FALSE)</f>
        <v>Slovenský zväz kickboxu</v>
      </c>
      <c r="C390" s="169" t="s">
        <v>1155</v>
      </c>
      <c r="D390" s="288">
        <v>94554</v>
      </c>
      <c r="E390" s="173">
        <v>0</v>
      </c>
      <c r="F390" s="166" t="s">
        <v>339</v>
      </c>
      <c r="G390" s="169" t="s">
        <v>319</v>
      </c>
      <c r="H390" s="169" t="s">
        <v>1030</v>
      </c>
      <c r="I390" s="192" t="str">
        <f t="shared" si="30"/>
        <v>31119247a</v>
      </c>
      <c r="J390" s="167" t="str">
        <f t="shared" si="31"/>
        <v>31119247026 02</v>
      </c>
      <c r="K390" s="5" t="s">
        <v>1156</v>
      </c>
      <c r="L390" s="167" t="str">
        <f t="shared" si="32"/>
        <v>31119247026 02B</v>
      </c>
      <c r="M390" s="5" t="str">
        <f t="shared" si="33"/>
        <v>Slovenský zväz kickboxuaBkickbox - bežné transfery</v>
      </c>
      <c r="N390" s="3" t="str">
        <f t="shared" si="34"/>
        <v>31119247aB</v>
      </c>
    </row>
    <row r="391" spans="1:14" x14ac:dyDescent="0.2">
      <c r="A391" s="182" t="s">
        <v>879</v>
      </c>
      <c r="B391" s="204" t="str">
        <f>VLOOKUP(A391,Adr!A:B,2,FALSE)</f>
        <v>Slovenský zväz kickboxu</v>
      </c>
      <c r="C391" s="185" t="s">
        <v>1634</v>
      </c>
      <c r="D391" s="287">
        <v>20000</v>
      </c>
      <c r="E391" s="230">
        <v>0</v>
      </c>
      <c r="F391" s="166" t="s">
        <v>345</v>
      </c>
      <c r="G391" s="169" t="s">
        <v>321</v>
      </c>
      <c r="H391" s="169" t="s">
        <v>1030</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879</v>
      </c>
      <c r="B392" s="204" t="str">
        <f>VLOOKUP(A392,Adr!A:B,2,FALSE)</f>
        <v>Slovenský zväz kickboxu</v>
      </c>
      <c r="C392" s="196" t="s">
        <v>1635</v>
      </c>
      <c r="D392" s="289">
        <v>30000</v>
      </c>
      <c r="E392" s="173">
        <v>0</v>
      </c>
      <c r="F392" s="166" t="s">
        <v>345</v>
      </c>
      <c r="G392" s="169" t="s">
        <v>321</v>
      </c>
      <c r="H392" s="169" t="s">
        <v>1030</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879</v>
      </c>
      <c r="B393" s="204" t="str">
        <f>VLOOKUP(A393,Adr!A:B,2,FALSE)</f>
        <v>Slovenský zväz kickboxu</v>
      </c>
      <c r="C393" s="197" t="s">
        <v>2234</v>
      </c>
      <c r="D393" s="290">
        <v>27100</v>
      </c>
      <c r="E393" s="230">
        <v>0</v>
      </c>
      <c r="F393" s="166" t="s">
        <v>349</v>
      </c>
      <c r="G393" s="169" t="s">
        <v>321</v>
      </c>
      <c r="H393" s="169" t="s">
        <v>1030</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879</v>
      </c>
      <c r="B394" s="204" t="str">
        <f>VLOOKUP(A394,Adr!A:B,2,FALSE)</f>
        <v>Slovenský zväz kickboxu</v>
      </c>
      <c r="C394" s="196" t="s">
        <v>2213</v>
      </c>
      <c r="D394" s="287">
        <v>7000</v>
      </c>
      <c r="E394" s="230">
        <v>0</v>
      </c>
      <c r="F394" s="166" t="s">
        <v>362</v>
      </c>
      <c r="G394" s="169" t="s">
        <v>321</v>
      </c>
      <c r="H394" s="169" t="s">
        <v>1030</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884</v>
      </c>
      <c r="B395" s="204" t="str">
        <f>VLOOKUP(A395,Adr!A:B,2,FALSE)</f>
        <v>Slovenský zväz ľadového hokeja</v>
      </c>
      <c r="C395" s="185" t="s">
        <v>1157</v>
      </c>
      <c r="D395" s="288">
        <v>6252588</v>
      </c>
      <c r="E395" s="230">
        <v>0</v>
      </c>
      <c r="F395" s="166" t="s">
        <v>339</v>
      </c>
      <c r="G395" s="169" t="s">
        <v>319</v>
      </c>
      <c r="H395" s="169" t="s">
        <v>1030</v>
      </c>
      <c r="I395" s="192" t="str">
        <f t="shared" si="30"/>
        <v>30845386a</v>
      </c>
      <c r="J395" s="167" t="str">
        <f t="shared" si="31"/>
        <v>30845386026 02</v>
      </c>
      <c r="K395" s="5" t="s">
        <v>1158</v>
      </c>
      <c r="L395" s="167" t="str">
        <f t="shared" si="32"/>
        <v>30845386026 02B</v>
      </c>
      <c r="M395" s="5" t="str">
        <f t="shared" si="33"/>
        <v>Slovenský zväz ľadového hokejaaBľadový hokej - bežné transfery</v>
      </c>
      <c r="N395" s="3" t="str">
        <f t="shared" si="34"/>
        <v>30845386aB</v>
      </c>
    </row>
    <row r="396" spans="1:14" x14ac:dyDescent="0.2">
      <c r="A396" s="166" t="s">
        <v>1990</v>
      </c>
      <c r="B396" s="204" t="str">
        <f>VLOOKUP(A396,Adr!A:B,2,FALSE)</f>
        <v>Slovenský zväz malého futbalu</v>
      </c>
      <c r="C396" s="196" t="s">
        <v>352</v>
      </c>
      <c r="D396" s="289">
        <v>250000</v>
      </c>
      <c r="E396" s="230">
        <v>0</v>
      </c>
      <c r="F396" s="166" t="s">
        <v>351</v>
      </c>
      <c r="G396" s="169" t="s">
        <v>321</v>
      </c>
      <c r="H396" s="169" t="s">
        <v>1030</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892</v>
      </c>
      <c r="B397" s="204" t="str">
        <f>VLOOKUP(A397,Adr!A:B,2,FALSE)</f>
        <v>Slovenský zväz moderného päťboja</v>
      </c>
      <c r="C397" s="196" t="s">
        <v>1159</v>
      </c>
      <c r="D397" s="289">
        <v>67606</v>
      </c>
      <c r="E397" s="230">
        <v>0</v>
      </c>
      <c r="F397" s="166" t="s">
        <v>339</v>
      </c>
      <c r="G397" s="169" t="s">
        <v>319</v>
      </c>
      <c r="H397" s="169" t="s">
        <v>1030</v>
      </c>
      <c r="I397" s="192" t="str">
        <f t="shared" si="30"/>
        <v>30788714a</v>
      </c>
      <c r="J397" s="167" t="str">
        <f t="shared" si="31"/>
        <v>30788714026 02</v>
      </c>
      <c r="K397" s="5" t="s">
        <v>1160</v>
      </c>
      <c r="L397" s="167" t="str">
        <f t="shared" si="32"/>
        <v>30788714026 02B</v>
      </c>
      <c r="M397" s="5" t="str">
        <f t="shared" si="33"/>
        <v>Slovenský zväz moderného päťbojaaBmoderný päťboj - bežné transfery</v>
      </c>
      <c r="N397" s="3" t="str">
        <f t="shared" si="34"/>
        <v>30788714aB</v>
      </c>
    </row>
    <row r="398" spans="1:14" x14ac:dyDescent="0.2">
      <c r="A398" s="166" t="s">
        <v>899</v>
      </c>
      <c r="B398" s="204" t="str">
        <f>VLOOKUP(A398,Adr!A:B,2,FALSE)</f>
        <v>Slovenský zväz orientačných športov</v>
      </c>
      <c r="C398" s="185" t="s">
        <v>1161</v>
      </c>
      <c r="D398" s="287">
        <v>33142</v>
      </c>
      <c r="E398" s="173">
        <v>0</v>
      </c>
      <c r="F398" s="166" t="s">
        <v>339</v>
      </c>
      <c r="G398" s="169" t="s">
        <v>319</v>
      </c>
      <c r="H398" s="169" t="s">
        <v>1030</v>
      </c>
      <c r="I398" s="192" t="str">
        <f t="shared" si="30"/>
        <v>30806518a</v>
      </c>
      <c r="J398" s="167" t="str">
        <f t="shared" si="31"/>
        <v>30806518026 02</v>
      </c>
      <c r="K398" s="5" t="s">
        <v>1162</v>
      </c>
      <c r="L398" s="167" t="str">
        <f t="shared" si="32"/>
        <v>30806518026 02B</v>
      </c>
      <c r="M398" s="5" t="str">
        <f t="shared" si="33"/>
        <v>Slovenský zväz orientačných športovaBorientačné športy - bežné transfery</v>
      </c>
      <c r="N398" s="3" t="str">
        <f t="shared" si="34"/>
        <v>30806518aB</v>
      </c>
    </row>
    <row r="399" spans="1:14" x14ac:dyDescent="0.2">
      <c r="A399" s="198" t="s">
        <v>906</v>
      </c>
      <c r="B399" s="204" t="str">
        <f>VLOOKUP(A399,Adr!A:B,2,FALSE)</f>
        <v>Slovenský zväz pozemného hokeja</v>
      </c>
      <c r="C399" s="185" t="s">
        <v>1163</v>
      </c>
      <c r="D399" s="287">
        <v>93075</v>
      </c>
      <c r="E399" s="230">
        <v>0</v>
      </c>
      <c r="F399" s="166" t="s">
        <v>339</v>
      </c>
      <c r="G399" s="169" t="s">
        <v>319</v>
      </c>
      <c r="H399" s="169" t="s">
        <v>1030</v>
      </c>
      <c r="I399" s="192" t="str">
        <f t="shared" si="30"/>
        <v>31751075a</v>
      </c>
      <c r="J399" s="167" t="str">
        <f t="shared" si="31"/>
        <v>31751075026 02</v>
      </c>
      <c r="K399" s="5" t="s">
        <v>1164</v>
      </c>
      <c r="L399" s="167" t="str">
        <f t="shared" si="32"/>
        <v>31751075026 02B</v>
      </c>
      <c r="M399" s="5" t="str">
        <f t="shared" si="33"/>
        <v>Slovenský zväz pozemného hokejaaBpozemný hokej - bežné transfery</v>
      </c>
      <c r="N399" s="3" t="str">
        <f t="shared" si="34"/>
        <v>31751075aB</v>
      </c>
    </row>
    <row r="400" spans="1:14" x14ac:dyDescent="0.2">
      <c r="A400" s="182" t="s">
        <v>914</v>
      </c>
      <c r="B400" s="204" t="str">
        <f>VLOOKUP(A400,Adr!A:B,2,FALSE)</f>
        <v>Slovenský zväz psích záprahov</v>
      </c>
      <c r="C400" s="185" t="s">
        <v>1165</v>
      </c>
      <c r="D400" s="287">
        <v>23823</v>
      </c>
      <c r="E400" s="230">
        <v>0</v>
      </c>
      <c r="F400" s="166" t="s">
        <v>339</v>
      </c>
      <c r="G400" s="169" t="s">
        <v>319</v>
      </c>
      <c r="H400" s="169" t="s">
        <v>1030</v>
      </c>
      <c r="I400" s="192" t="str">
        <f t="shared" si="30"/>
        <v>37818058a</v>
      </c>
      <c r="J400" s="167" t="str">
        <f t="shared" si="31"/>
        <v>37818058026 02</v>
      </c>
      <c r="K400" s="5" t="s">
        <v>1166</v>
      </c>
      <c r="L400" s="167" t="str">
        <f t="shared" si="32"/>
        <v>37818058026 02B</v>
      </c>
      <c r="M400" s="5" t="str">
        <f t="shared" si="33"/>
        <v>Slovenský zväz psích záprahovaBpsie záprahy - bežné transfery</v>
      </c>
      <c r="N400" s="3" t="str">
        <f t="shared" si="34"/>
        <v>37818058aB</v>
      </c>
    </row>
    <row r="401" spans="1:14" x14ac:dyDescent="0.2">
      <c r="A401" s="166" t="s">
        <v>1997</v>
      </c>
      <c r="B401" s="204" t="str">
        <f>VLOOKUP(A401,Adr!A:B,2,FALSE)</f>
        <v>Slovenský zväz rádioamatérov</v>
      </c>
      <c r="C401" s="197" t="s">
        <v>2232</v>
      </c>
      <c r="D401" s="290">
        <v>15000</v>
      </c>
      <c r="E401" s="230">
        <v>0</v>
      </c>
      <c r="F401" s="166" t="s">
        <v>349</v>
      </c>
      <c r="G401" s="169" t="s">
        <v>321</v>
      </c>
      <c r="H401" s="169" t="s">
        <v>1030</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923</v>
      </c>
      <c r="B402" s="204" t="str">
        <f>VLOOKUP(A402,Adr!A:B,2,FALSE)</f>
        <v>Slovenský zväz rybolovnej techniky</v>
      </c>
      <c r="C402" s="185" t="s">
        <v>1167</v>
      </c>
      <c r="D402" s="287">
        <v>47542</v>
      </c>
      <c r="E402" s="173">
        <v>0</v>
      </c>
      <c r="F402" s="166" t="s">
        <v>339</v>
      </c>
      <c r="G402" s="169" t="s">
        <v>319</v>
      </c>
      <c r="H402" s="169" t="s">
        <v>1030</v>
      </c>
      <c r="I402" s="192" t="str">
        <f t="shared" si="30"/>
        <v>31871526a</v>
      </c>
      <c r="J402" s="167" t="str">
        <f t="shared" si="31"/>
        <v>31871526026 02</v>
      </c>
      <c r="K402" s="5" t="s">
        <v>1168</v>
      </c>
      <c r="L402" s="167" t="str">
        <f t="shared" si="32"/>
        <v>31871526026 02B</v>
      </c>
      <c r="M402" s="5" t="str">
        <f t="shared" si="33"/>
        <v>Slovenský zväz rybolovnej technikyaBrybolovná technika - bežné transfery</v>
      </c>
      <c r="N402" s="3" t="str">
        <f t="shared" si="34"/>
        <v>31871526aB</v>
      </c>
    </row>
    <row r="403" spans="1:14" x14ac:dyDescent="0.2">
      <c r="A403" s="182" t="s">
        <v>931</v>
      </c>
      <c r="B403" s="204" t="str">
        <f>VLOOKUP(A403,Adr!A:B,2,FALSE)</f>
        <v>Slovenský zväz sánkarov</v>
      </c>
      <c r="C403" s="185" t="s">
        <v>1169</v>
      </c>
      <c r="D403" s="287">
        <v>80427</v>
      </c>
      <c r="E403" s="230">
        <v>0</v>
      </c>
      <c r="F403" s="166" t="s">
        <v>339</v>
      </c>
      <c r="G403" s="169" t="s">
        <v>319</v>
      </c>
      <c r="H403" s="169" t="s">
        <v>1030</v>
      </c>
      <c r="I403" s="192" t="str">
        <f t="shared" si="30"/>
        <v>31989373a</v>
      </c>
      <c r="J403" s="167" t="str">
        <f t="shared" si="31"/>
        <v>31989373026 02</v>
      </c>
      <c r="K403" s="5" t="s">
        <v>1170</v>
      </c>
      <c r="L403" s="167" t="str">
        <f t="shared" si="32"/>
        <v>31989373026 02B</v>
      </c>
      <c r="M403" s="5" t="str">
        <f t="shared" si="33"/>
        <v>Slovenský zväz sánkarovaBsánkovanie - bežné transfery</v>
      </c>
      <c r="N403" s="3" t="str">
        <f t="shared" si="34"/>
        <v>31989373aB</v>
      </c>
    </row>
    <row r="404" spans="1:14" x14ac:dyDescent="0.2">
      <c r="A404" s="166" t="s">
        <v>931</v>
      </c>
      <c r="B404" s="204" t="str">
        <f>VLOOKUP(A404,Adr!A:B,2,FALSE)</f>
        <v>Slovenský zväz sánkarov</v>
      </c>
      <c r="C404" s="196" t="s">
        <v>2182</v>
      </c>
      <c r="D404" s="289">
        <v>7500</v>
      </c>
      <c r="E404" s="230">
        <v>0</v>
      </c>
      <c r="F404" s="166" t="s">
        <v>345</v>
      </c>
      <c r="G404" s="169" t="s">
        <v>321</v>
      </c>
      <c r="H404" s="169" t="s">
        <v>1030</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931</v>
      </c>
      <c r="B405" s="204" t="str">
        <f>VLOOKUP(A405,Adr!A:B,2,FALSE)</f>
        <v>Slovenský zväz sánkarov</v>
      </c>
      <c r="C405" s="185" t="s">
        <v>2183</v>
      </c>
      <c r="D405" s="287">
        <v>7500</v>
      </c>
      <c r="E405" s="173">
        <v>0</v>
      </c>
      <c r="F405" s="166" t="s">
        <v>345</v>
      </c>
      <c r="G405" s="169" t="s">
        <v>321</v>
      </c>
      <c r="H405" s="169" t="s">
        <v>1030</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931</v>
      </c>
      <c r="B406" s="204" t="str">
        <f>VLOOKUP(A406,Adr!A:B,2,FALSE)</f>
        <v>Slovenský zväz sánkarov</v>
      </c>
      <c r="C406" s="185" t="s">
        <v>2184</v>
      </c>
      <c r="D406" s="287">
        <v>20000</v>
      </c>
      <c r="E406" s="230">
        <v>0</v>
      </c>
      <c r="F406" s="166" t="s">
        <v>345</v>
      </c>
      <c r="G406" s="169" t="s">
        <v>321</v>
      </c>
      <c r="H406" s="169" t="s">
        <v>1030</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1444</v>
      </c>
      <c r="B407" s="204" t="str">
        <f>VLOOKUP(A407,Adr!A:B,2,FALSE)</f>
        <v>Slovenský zväz športovcov s mentálnym postihnutím</v>
      </c>
      <c r="C407" s="185" t="s">
        <v>1465</v>
      </c>
      <c r="D407" s="287">
        <v>11500</v>
      </c>
      <c r="E407" s="173">
        <v>0</v>
      </c>
      <c r="F407" s="166" t="s">
        <v>343</v>
      </c>
      <c r="G407" s="169" t="s">
        <v>321</v>
      </c>
      <c r="H407" s="169" t="s">
        <v>1030</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940</v>
      </c>
      <c r="B408" s="204" t="str">
        <f>VLOOKUP(A408,Adr!A:B,2,FALSE)</f>
        <v>Slovenský zväz športového ju-jitsu</v>
      </c>
      <c r="C408" s="185" t="s">
        <v>1171</v>
      </c>
      <c r="D408" s="287">
        <v>19239</v>
      </c>
      <c r="E408" s="230">
        <v>0</v>
      </c>
      <c r="F408" s="166" t="s">
        <v>339</v>
      </c>
      <c r="G408" s="169" t="s">
        <v>319</v>
      </c>
      <c r="H408" s="169" t="s">
        <v>1030</v>
      </c>
      <c r="I408" s="192" t="str">
        <f t="shared" si="30"/>
        <v>42219922a</v>
      </c>
      <c r="J408" s="167" t="str">
        <f t="shared" si="31"/>
        <v>42219922026 02</v>
      </c>
      <c r="K408" s="5" t="s">
        <v>1172</v>
      </c>
      <c r="L408" s="167" t="str">
        <f t="shared" si="32"/>
        <v>42219922026 02B</v>
      </c>
      <c r="M408" s="5" t="str">
        <f t="shared" si="33"/>
        <v>Slovenský zväz športového ju-jitsuaBju-jitsu - bežné transfery</v>
      </c>
      <c r="N408" s="3" t="str">
        <f t="shared" si="34"/>
        <v>42219922aB</v>
      </c>
    </row>
    <row r="409" spans="1:14" x14ac:dyDescent="0.2">
      <c r="A409" s="182" t="s">
        <v>949</v>
      </c>
      <c r="B409" s="204" t="str">
        <f>VLOOKUP(A409,Adr!A:B,2,FALSE)</f>
        <v>Slovenský zväz športového rybolovu</v>
      </c>
      <c r="C409" s="185" t="s">
        <v>1173</v>
      </c>
      <c r="D409" s="287">
        <v>88597</v>
      </c>
      <c r="E409" s="173">
        <v>0</v>
      </c>
      <c r="F409" s="166" t="s">
        <v>339</v>
      </c>
      <c r="G409" s="169" t="s">
        <v>319</v>
      </c>
      <c r="H409" s="169" t="s">
        <v>1030</v>
      </c>
      <c r="I409" s="192" t="str">
        <f t="shared" si="30"/>
        <v>51118831a</v>
      </c>
      <c r="J409" s="167" t="str">
        <f t="shared" si="31"/>
        <v>51118831026 02</v>
      </c>
      <c r="K409" s="5" t="s">
        <v>1174</v>
      </c>
      <c r="L409" s="167" t="str">
        <f t="shared" si="32"/>
        <v>51118831026 02B</v>
      </c>
      <c r="M409" s="5" t="str">
        <f t="shared" si="33"/>
        <v>Slovenský zväz športového rybolovuaBšportové rybárstvo - bežné transfery</v>
      </c>
      <c r="N409" s="3" t="str">
        <f t="shared" si="34"/>
        <v>51118831aB</v>
      </c>
    </row>
    <row r="410" spans="1:14" x14ac:dyDescent="0.2">
      <c r="A410" s="198" t="s">
        <v>2006</v>
      </c>
      <c r="B410" s="204" t="str">
        <f>VLOOKUP(A410,Adr!A:B,2,FALSE)</f>
        <v>Slovenský zväz Taekwon-Do ITF</v>
      </c>
      <c r="C410" s="185" t="s">
        <v>352</v>
      </c>
      <c r="D410" s="287">
        <v>68600</v>
      </c>
      <c r="E410" s="230">
        <v>0</v>
      </c>
      <c r="F410" s="166" t="s">
        <v>351</v>
      </c>
      <c r="G410" s="169" t="s">
        <v>321</v>
      </c>
      <c r="H410" s="169" t="s">
        <v>1030</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957</v>
      </c>
      <c r="B411" s="204" t="str">
        <f>VLOOKUP(A411,Adr!A:B,2,FALSE)</f>
        <v>Slovenský zväz tanečných športov</v>
      </c>
      <c r="C411" s="185" t="s">
        <v>1175</v>
      </c>
      <c r="D411" s="287">
        <v>377165</v>
      </c>
      <c r="E411" s="173">
        <v>0</v>
      </c>
      <c r="F411" s="166" t="s">
        <v>339</v>
      </c>
      <c r="G411" s="169" t="s">
        <v>319</v>
      </c>
      <c r="H411" s="169" t="s">
        <v>1030</v>
      </c>
      <c r="I411" s="192" t="str">
        <f t="shared" si="30"/>
        <v>00684767a</v>
      </c>
      <c r="J411" s="167" t="str">
        <f t="shared" si="31"/>
        <v>00684767026 02</v>
      </c>
      <c r="K411" s="5" t="s">
        <v>1176</v>
      </c>
      <c r="L411" s="167" t="str">
        <f t="shared" si="32"/>
        <v>00684767026 02B</v>
      </c>
      <c r="M411" s="5" t="str">
        <f t="shared" si="33"/>
        <v>Slovenský zväz tanečných športovaBtanečný šport - bežné transfery</v>
      </c>
      <c r="N411" s="3" t="str">
        <f t="shared" si="34"/>
        <v>00684767aB</v>
      </c>
    </row>
    <row r="412" spans="1:14" x14ac:dyDescent="0.2">
      <c r="A412" s="198" t="s">
        <v>1450</v>
      </c>
      <c r="B412" s="204" t="str">
        <f>VLOOKUP(A412,Adr!A:B,2,FALSE)</f>
        <v>Slovenský zväz telesne postihnutých športovcov</v>
      </c>
      <c r="C412" s="169" t="s">
        <v>1466</v>
      </c>
      <c r="D412" s="288">
        <v>596620</v>
      </c>
      <c r="E412" s="230">
        <v>0</v>
      </c>
      <c r="F412" s="166" t="s">
        <v>343</v>
      </c>
      <c r="G412" s="169" t="s">
        <v>321</v>
      </c>
      <c r="H412" s="169" t="s">
        <v>1030</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1450</v>
      </c>
      <c r="B413" s="204" t="str">
        <f>VLOOKUP(A413,Adr!A:B,2,FALSE)</f>
        <v>Slovenský zväz telesne postihnutých športovcov</v>
      </c>
      <c r="C413" s="185" t="s">
        <v>1636</v>
      </c>
      <c r="D413" s="287">
        <v>10000</v>
      </c>
      <c r="E413" s="173">
        <v>0</v>
      </c>
      <c r="F413" s="166" t="s">
        <v>345</v>
      </c>
      <c r="G413" s="169" t="s">
        <v>321</v>
      </c>
      <c r="H413" s="169" t="s">
        <v>1030</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1450</v>
      </c>
      <c r="B414" s="204" t="str">
        <f>VLOOKUP(A414,Adr!A:B,2,FALSE)</f>
        <v>Slovenský zväz telesne postihnutých športovcov</v>
      </c>
      <c r="C414" s="197" t="s">
        <v>1637</v>
      </c>
      <c r="D414" s="290">
        <v>10000</v>
      </c>
      <c r="E414" s="230">
        <v>0</v>
      </c>
      <c r="F414" s="166" t="s">
        <v>345</v>
      </c>
      <c r="G414" s="169" t="s">
        <v>321</v>
      </c>
      <c r="H414" s="169" t="s">
        <v>1030</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1450</v>
      </c>
      <c r="B415" s="204" t="str">
        <f>VLOOKUP(A415,Adr!A:B,2,FALSE)</f>
        <v>Slovenský zväz telesne postihnutých športovcov</v>
      </c>
      <c r="C415" s="196" t="s">
        <v>1638</v>
      </c>
      <c r="D415" s="289">
        <v>20000</v>
      </c>
      <c r="E415" s="173">
        <v>0</v>
      </c>
      <c r="F415" s="166" t="s">
        <v>345</v>
      </c>
      <c r="G415" s="169" t="s">
        <v>321</v>
      </c>
      <c r="H415" s="169" t="s">
        <v>1030</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1450</v>
      </c>
      <c r="B416" s="204" t="str">
        <f>VLOOKUP(A416,Adr!A:B,2,FALSE)</f>
        <v>Slovenský zväz telesne postihnutých športovcov</v>
      </c>
      <c r="C416" s="185" t="s">
        <v>1639</v>
      </c>
      <c r="D416" s="287">
        <v>20000</v>
      </c>
      <c r="E416" s="230">
        <v>0</v>
      </c>
      <c r="F416" s="166" t="s">
        <v>345</v>
      </c>
      <c r="G416" s="169" t="s">
        <v>321</v>
      </c>
      <c r="H416" s="169" t="s">
        <v>1030</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1450</v>
      </c>
      <c r="B417" s="204" t="str">
        <f>VLOOKUP(A417,Adr!A:B,2,FALSE)</f>
        <v>Slovenský zväz telesne postihnutých športovcov</v>
      </c>
      <c r="C417" s="196" t="s">
        <v>2185</v>
      </c>
      <c r="D417" s="287">
        <v>10000</v>
      </c>
      <c r="E417" s="173">
        <v>0</v>
      </c>
      <c r="F417" s="166" t="s">
        <v>345</v>
      </c>
      <c r="G417" s="169" t="s">
        <v>321</v>
      </c>
      <c r="H417" s="169" t="s">
        <v>1030</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1450</v>
      </c>
      <c r="B418" s="204" t="str">
        <f>VLOOKUP(A418,Adr!A:B,2,FALSE)</f>
        <v>Slovenský zväz telesne postihnutých športovcov</v>
      </c>
      <c r="C418" s="190" t="s">
        <v>2186</v>
      </c>
      <c r="D418" s="288">
        <v>10000</v>
      </c>
      <c r="E418" s="230">
        <v>0</v>
      </c>
      <c r="F418" s="166" t="s">
        <v>345</v>
      </c>
      <c r="G418" s="169" t="s">
        <v>321</v>
      </c>
      <c r="H418" s="169" t="s">
        <v>1030</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1450</v>
      </c>
      <c r="B419" s="204" t="str">
        <f>VLOOKUP(A419,Adr!A:B,2,FALSE)</f>
        <v>Slovenský zväz telesne postihnutých športovcov</v>
      </c>
      <c r="C419" s="185" t="s">
        <v>2187</v>
      </c>
      <c r="D419" s="287">
        <v>5000</v>
      </c>
      <c r="E419" s="173">
        <v>0</v>
      </c>
      <c r="F419" s="166" t="s">
        <v>345</v>
      </c>
      <c r="G419" s="169" t="s">
        <v>321</v>
      </c>
      <c r="H419" s="169" t="s">
        <v>1030</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1450</v>
      </c>
      <c r="B420" s="204" t="str">
        <f>VLOOKUP(A420,Adr!A:B,2,FALSE)</f>
        <v>Slovenský zväz telesne postihnutých športovcov</v>
      </c>
      <c r="C420" s="196" t="s">
        <v>1640</v>
      </c>
      <c r="D420" s="289">
        <v>30000</v>
      </c>
      <c r="E420" s="230">
        <v>0</v>
      </c>
      <c r="F420" s="166" t="s">
        <v>345</v>
      </c>
      <c r="G420" s="169" t="s">
        <v>321</v>
      </c>
      <c r="H420" s="169" t="s">
        <v>1030</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1450</v>
      </c>
      <c r="B421" s="204" t="str">
        <f>VLOOKUP(A421,Adr!A:B,2,FALSE)</f>
        <v>Slovenský zväz telesne postihnutých športovcov</v>
      </c>
      <c r="C421" s="196" t="s">
        <v>1641</v>
      </c>
      <c r="D421" s="289">
        <v>10000</v>
      </c>
      <c r="E421" s="173">
        <v>0</v>
      </c>
      <c r="F421" s="166" t="s">
        <v>345</v>
      </c>
      <c r="G421" s="169" t="s">
        <v>321</v>
      </c>
      <c r="H421" s="169" t="s">
        <v>1030</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1450</v>
      </c>
      <c r="B422" s="204" t="str">
        <f>VLOOKUP(A422,Adr!A:B,2,FALSE)</f>
        <v>Slovenský zväz telesne postihnutých športovcov</v>
      </c>
      <c r="C422" s="185" t="s">
        <v>1642</v>
      </c>
      <c r="D422" s="287">
        <v>16800</v>
      </c>
      <c r="E422" s="230">
        <v>0</v>
      </c>
      <c r="F422" s="166" t="s">
        <v>345</v>
      </c>
      <c r="G422" s="169" t="s">
        <v>321</v>
      </c>
      <c r="H422" s="169" t="s">
        <v>1030</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1450</v>
      </c>
      <c r="B423" s="204" t="str">
        <f>VLOOKUP(A423,Adr!A:B,2,FALSE)</f>
        <v>Slovenský zväz telesne postihnutých športovcov</v>
      </c>
      <c r="C423" s="185" t="s">
        <v>1643</v>
      </c>
      <c r="D423" s="287">
        <v>20000</v>
      </c>
      <c r="E423" s="173">
        <v>0</v>
      </c>
      <c r="F423" s="166" t="s">
        <v>345</v>
      </c>
      <c r="G423" s="169" t="s">
        <v>321</v>
      </c>
      <c r="H423" s="169" t="s">
        <v>1030</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1450</v>
      </c>
      <c r="B424" s="204" t="str">
        <f>VLOOKUP(A424,Adr!A:B,2,FALSE)</f>
        <v>Slovenský zväz telesne postihnutých športovcov</v>
      </c>
      <c r="C424" s="196" t="s">
        <v>1644</v>
      </c>
      <c r="D424" s="289">
        <v>41200</v>
      </c>
      <c r="E424" s="230">
        <v>0</v>
      </c>
      <c r="F424" s="166" t="s">
        <v>345</v>
      </c>
      <c r="G424" s="169" t="s">
        <v>321</v>
      </c>
      <c r="H424" s="169" t="s">
        <v>1030</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1450</v>
      </c>
      <c r="B425" s="204" t="str">
        <f>VLOOKUP(A425,Adr!A:B,2,FALSE)</f>
        <v>Slovenský zväz telesne postihnutých športovcov</v>
      </c>
      <c r="C425" s="185" t="s">
        <v>1645</v>
      </c>
      <c r="D425" s="287">
        <v>15000</v>
      </c>
      <c r="E425" s="173">
        <v>0</v>
      </c>
      <c r="F425" s="166" t="s">
        <v>345</v>
      </c>
      <c r="G425" s="169" t="s">
        <v>321</v>
      </c>
      <c r="H425" s="169" t="s">
        <v>1030</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1450</v>
      </c>
      <c r="B426" s="204" t="str">
        <f>VLOOKUP(A426,Adr!A:B,2,FALSE)</f>
        <v>Slovenský zväz telesne postihnutých športovcov</v>
      </c>
      <c r="C426" s="185" t="s">
        <v>1646</v>
      </c>
      <c r="D426" s="289">
        <v>10000</v>
      </c>
      <c r="E426" s="230">
        <v>0</v>
      </c>
      <c r="F426" s="166" t="s">
        <v>345</v>
      </c>
      <c r="G426" s="169" t="s">
        <v>321</v>
      </c>
      <c r="H426" s="169" t="s">
        <v>1030</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1450</v>
      </c>
      <c r="B427" s="204" t="str">
        <f>VLOOKUP(A427,Adr!A:B,2,FALSE)</f>
        <v>Slovenský zväz telesne postihnutých športovcov</v>
      </c>
      <c r="C427" s="196" t="s">
        <v>2188</v>
      </c>
      <c r="D427" s="287">
        <v>5000</v>
      </c>
      <c r="E427" s="173">
        <v>0</v>
      </c>
      <c r="F427" s="166" t="s">
        <v>345</v>
      </c>
      <c r="G427" s="169" t="s">
        <v>321</v>
      </c>
      <c r="H427" s="169" t="s">
        <v>1030</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1450</v>
      </c>
      <c r="B428" s="204" t="str">
        <f>VLOOKUP(A428,Adr!A:B,2,FALSE)</f>
        <v>Slovenský zväz telesne postihnutých športovcov</v>
      </c>
      <c r="C428" s="190" t="s">
        <v>1647</v>
      </c>
      <c r="D428" s="288">
        <v>35000</v>
      </c>
      <c r="E428" s="230">
        <v>0</v>
      </c>
      <c r="F428" s="166" t="s">
        <v>345</v>
      </c>
      <c r="G428" s="169" t="s">
        <v>321</v>
      </c>
      <c r="H428" s="169" t="s">
        <v>1030</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1450</v>
      </c>
      <c r="B429" s="204" t="str">
        <f>VLOOKUP(A429,Adr!A:B,2,FALSE)</f>
        <v>Slovenský zväz telesne postihnutých športovcov</v>
      </c>
      <c r="C429" s="185" t="s">
        <v>1648</v>
      </c>
      <c r="D429" s="287">
        <v>10000</v>
      </c>
      <c r="E429" s="173">
        <v>0</v>
      </c>
      <c r="F429" s="166" t="s">
        <v>345</v>
      </c>
      <c r="G429" s="169" t="s">
        <v>321</v>
      </c>
      <c r="H429" s="169" t="s">
        <v>1030</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1450</v>
      </c>
      <c r="B430" s="204" t="str">
        <f>VLOOKUP(A430,Adr!A:B,2,FALSE)</f>
        <v>Slovenský zväz telesne postihnutých športovcov</v>
      </c>
      <c r="C430" s="196" t="s">
        <v>1649</v>
      </c>
      <c r="D430" s="287">
        <v>25000</v>
      </c>
      <c r="E430" s="230">
        <v>0</v>
      </c>
      <c r="F430" s="166" t="s">
        <v>345</v>
      </c>
      <c r="G430" s="169" t="s">
        <v>321</v>
      </c>
      <c r="H430" s="169" t="s">
        <v>1030</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1450</v>
      </c>
      <c r="B431" s="204" t="str">
        <f>VLOOKUP(A431,Adr!A:B,2,FALSE)</f>
        <v>Slovenský zväz telesne postihnutých športovcov</v>
      </c>
      <c r="C431" s="196" t="s">
        <v>1650</v>
      </c>
      <c r="D431" s="288">
        <v>41200</v>
      </c>
      <c r="E431" s="173">
        <v>0</v>
      </c>
      <c r="F431" s="166" t="s">
        <v>345</v>
      </c>
      <c r="G431" s="169" t="s">
        <v>321</v>
      </c>
      <c r="H431" s="169" t="s">
        <v>1030</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1450</v>
      </c>
      <c r="B432" s="204" t="str">
        <f>VLOOKUP(A432,Adr!A:B,2,FALSE)</f>
        <v>Slovenský zväz telesne postihnutých športovcov</v>
      </c>
      <c r="C432" s="196" t="s">
        <v>2189</v>
      </c>
      <c r="D432" s="289">
        <v>5000</v>
      </c>
      <c r="E432" s="230">
        <v>0</v>
      </c>
      <c r="F432" s="166" t="s">
        <v>345</v>
      </c>
      <c r="G432" s="169" t="s">
        <v>321</v>
      </c>
      <c r="H432" s="169" t="s">
        <v>1030</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1450</v>
      </c>
      <c r="B433" s="204" t="str">
        <f>VLOOKUP(A433,Adr!A:B,2,FALSE)</f>
        <v>Slovenský zväz telesne postihnutých športovcov</v>
      </c>
      <c r="C433" s="190" t="s">
        <v>1651</v>
      </c>
      <c r="D433" s="288">
        <v>10000</v>
      </c>
      <c r="E433" s="230">
        <v>0</v>
      </c>
      <c r="F433" s="166" t="s">
        <v>345</v>
      </c>
      <c r="G433" s="169" t="s">
        <v>321</v>
      </c>
      <c r="H433" s="169" t="s">
        <v>1030</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1450</v>
      </c>
      <c r="B434" s="204" t="str">
        <f>VLOOKUP(A434,Adr!A:B,2,FALSE)</f>
        <v>Slovenský zväz telesne postihnutých športovcov</v>
      </c>
      <c r="C434" s="190" t="s">
        <v>1652</v>
      </c>
      <c r="D434" s="288">
        <v>22500</v>
      </c>
      <c r="E434" s="230">
        <v>0</v>
      </c>
      <c r="F434" s="166" t="s">
        <v>345</v>
      </c>
      <c r="G434" s="169" t="s">
        <v>321</v>
      </c>
      <c r="H434" s="169" t="s">
        <v>1030</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1450</v>
      </c>
      <c r="B435" s="204" t="str">
        <f>VLOOKUP(A435,Adr!A:B,2,FALSE)</f>
        <v>Slovenský zväz telesne postihnutých športovcov</v>
      </c>
      <c r="C435" s="196" t="s">
        <v>1653</v>
      </c>
      <c r="D435" s="287">
        <v>10000</v>
      </c>
      <c r="E435" s="173">
        <v>0</v>
      </c>
      <c r="F435" s="166" t="s">
        <v>345</v>
      </c>
      <c r="G435" s="169" t="s">
        <v>321</v>
      </c>
      <c r="H435" s="169" t="s">
        <v>1030</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1450</v>
      </c>
      <c r="B436" s="204" t="str">
        <f>VLOOKUP(A436,Adr!A:B,2,FALSE)</f>
        <v>Slovenský zväz telesne postihnutých športovcov</v>
      </c>
      <c r="C436" s="196" t="s">
        <v>1654</v>
      </c>
      <c r="D436" s="287">
        <v>10000</v>
      </c>
      <c r="E436" s="173">
        <v>0</v>
      </c>
      <c r="F436" s="166" t="s">
        <v>345</v>
      </c>
      <c r="G436" s="169" t="s">
        <v>321</v>
      </c>
      <c r="H436" s="169" t="s">
        <v>1030</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1450</v>
      </c>
      <c r="B437" s="204" t="str">
        <f>VLOOKUP(A437,Adr!A:B,2,FALSE)</f>
        <v>Slovenský zväz telesne postihnutých športovcov</v>
      </c>
      <c r="C437" s="185" t="s">
        <v>2214</v>
      </c>
      <c r="D437" s="287">
        <v>2600</v>
      </c>
      <c r="E437" s="173">
        <v>0</v>
      </c>
      <c r="F437" s="166" t="s">
        <v>362</v>
      </c>
      <c r="G437" s="169" t="s">
        <v>321</v>
      </c>
      <c r="H437" s="169" t="s">
        <v>1030</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963</v>
      </c>
      <c r="B438" s="204" t="str">
        <f>VLOOKUP(A438,Adr!A:B,2,FALSE)</f>
        <v>Slovenský zväz vodného lyžovania a wakeboardingu</v>
      </c>
      <c r="C438" s="185" t="s">
        <v>1177</v>
      </c>
      <c r="D438" s="287">
        <v>37073</v>
      </c>
      <c r="E438" s="230">
        <v>0</v>
      </c>
      <c r="F438" s="166" t="s">
        <v>339</v>
      </c>
      <c r="G438" s="169" t="s">
        <v>319</v>
      </c>
      <c r="H438" s="169" t="s">
        <v>1030</v>
      </c>
      <c r="I438" s="192" t="str">
        <f t="shared" si="30"/>
        <v>30793203a</v>
      </c>
      <c r="J438" s="167" t="str">
        <f t="shared" si="31"/>
        <v>30793203026 02</v>
      </c>
      <c r="K438" s="5" t="s">
        <v>1178</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970</v>
      </c>
      <c r="B439" s="204" t="str">
        <f>VLOOKUP(A439,Adr!A:B,2,FALSE)</f>
        <v>Slovenský zväz vodného motorizmu</v>
      </c>
      <c r="C439" s="185" t="s">
        <v>1179</v>
      </c>
      <c r="D439" s="287">
        <v>19239</v>
      </c>
      <c r="E439" s="173">
        <v>0</v>
      </c>
      <c r="F439" s="166" t="s">
        <v>339</v>
      </c>
      <c r="G439" s="169" t="s">
        <v>319</v>
      </c>
      <c r="H439" s="169" t="s">
        <v>1030</v>
      </c>
      <c r="I439" s="192" t="str">
        <f t="shared" si="30"/>
        <v>00681768a</v>
      </c>
      <c r="J439" s="167" t="str">
        <f t="shared" si="31"/>
        <v>00681768026 02</v>
      </c>
      <c r="K439" s="5" t="s">
        <v>1180</v>
      </c>
      <c r="L439" s="167" t="str">
        <f t="shared" si="32"/>
        <v>00681768026 02B</v>
      </c>
      <c r="M439" s="5" t="str">
        <f t="shared" si="33"/>
        <v>Slovenský zväz vodného motorizmuaBvodný motorizmus - bežné transfery</v>
      </c>
      <c r="N439" s="3" t="str">
        <f t="shared" si="34"/>
        <v>00681768aB</v>
      </c>
    </row>
    <row r="440" spans="1:14" x14ac:dyDescent="0.2">
      <c r="A440" s="202" t="s">
        <v>970</v>
      </c>
      <c r="B440" s="204" t="str">
        <f>VLOOKUP(A440,Adr!A:B,2,FALSE)</f>
        <v>Slovenský zväz vodného motorizmu</v>
      </c>
      <c r="C440" s="185" t="s">
        <v>1655</v>
      </c>
      <c r="D440" s="287">
        <v>20000</v>
      </c>
      <c r="E440" s="173">
        <v>0</v>
      </c>
      <c r="F440" s="166" t="s">
        <v>345</v>
      </c>
      <c r="G440" s="169" t="s">
        <v>321</v>
      </c>
      <c r="H440" s="169" t="s">
        <v>1030</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978</v>
      </c>
      <c r="B441" s="204" t="str">
        <f>VLOOKUP(A441,Adr!A:B,2,FALSE)</f>
        <v>Slovenský zväz vzpierania</v>
      </c>
      <c r="C441" s="185" t="s">
        <v>1181</v>
      </c>
      <c r="D441" s="287">
        <v>280274</v>
      </c>
      <c r="E441" s="230">
        <v>0</v>
      </c>
      <c r="F441" s="166" t="s">
        <v>339</v>
      </c>
      <c r="G441" s="169" t="s">
        <v>319</v>
      </c>
      <c r="H441" s="169" t="s">
        <v>1030</v>
      </c>
      <c r="I441" s="192" t="str">
        <f t="shared" si="30"/>
        <v>31796079a</v>
      </c>
      <c r="J441" s="167" t="str">
        <f t="shared" si="31"/>
        <v>31796079026 02</v>
      </c>
      <c r="K441" s="5" t="s">
        <v>1182</v>
      </c>
      <c r="L441" s="167" t="str">
        <f t="shared" si="32"/>
        <v>31796079026 02B</v>
      </c>
      <c r="M441" s="5" t="str">
        <f t="shared" si="33"/>
        <v>Slovenský zväz vzpieraniaaBvzpieranie - bežné transfery</v>
      </c>
      <c r="N441" s="3" t="str">
        <f t="shared" si="34"/>
        <v>31796079aB</v>
      </c>
    </row>
    <row r="442" spans="1:14" x14ac:dyDescent="0.2">
      <c r="A442" s="198" t="s">
        <v>2016</v>
      </c>
      <c r="B442" s="204" t="str">
        <f>VLOOKUP(A442,Adr!A:B,2,FALSE)</f>
        <v>Sokolská únia Slovenska</v>
      </c>
      <c r="C442" s="169" t="s">
        <v>2228</v>
      </c>
      <c r="D442" s="288">
        <v>17000</v>
      </c>
      <c r="E442" s="173">
        <v>0</v>
      </c>
      <c r="F442" s="166" t="s">
        <v>349</v>
      </c>
      <c r="G442" s="169" t="s">
        <v>317</v>
      </c>
      <c r="H442" s="169" t="s">
        <v>1030</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2723</v>
      </c>
      <c r="B443" s="204" t="str">
        <f>VLOOKUP(A443,Adr!A:B,2,FALSE)</f>
        <v>SPARTAK MYJAVA a. s.</v>
      </c>
      <c r="C443" s="196" t="s">
        <v>350</v>
      </c>
      <c r="D443" s="289">
        <v>10000</v>
      </c>
      <c r="E443" s="230">
        <v>0</v>
      </c>
      <c r="F443" s="166" t="s">
        <v>349</v>
      </c>
      <c r="G443" s="169" t="s">
        <v>317</v>
      </c>
      <c r="H443" s="169" t="s">
        <v>1030</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2734</v>
      </c>
      <c r="B444" s="204" t="str">
        <f>VLOOKUP(A444,Adr!A:B,2,FALSE)</f>
        <v>SPEEDWAY CLUB ŽARNOVICA</v>
      </c>
      <c r="C444" s="169" t="s">
        <v>350</v>
      </c>
      <c r="D444" s="172">
        <v>20000</v>
      </c>
      <c r="E444" s="173">
        <v>0</v>
      </c>
      <c r="F444" s="166" t="s">
        <v>349</v>
      </c>
      <c r="G444" s="169" t="s">
        <v>321</v>
      </c>
      <c r="H444" s="169" t="s">
        <v>1053</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2743</v>
      </c>
      <c r="B445" s="204" t="str">
        <f>VLOOKUP(A445,Adr!A:B,2,FALSE)</f>
        <v>Spoločenstvo detí a mládeže (SDM) Domino</v>
      </c>
      <c r="C445" s="185" t="s">
        <v>2987</v>
      </c>
      <c r="D445" s="287">
        <v>2000</v>
      </c>
      <c r="E445" s="173">
        <v>0</v>
      </c>
      <c r="F445" s="166" t="s">
        <v>360</v>
      </c>
      <c r="G445" s="169" t="s">
        <v>321</v>
      </c>
      <c r="H445" s="169" t="s">
        <v>1030</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2750</v>
      </c>
      <c r="B446" s="204" t="str">
        <f>VLOOKUP(A446,Adr!A:B,2,FALSE)</f>
        <v>Sport club Okoč - Sokolec</v>
      </c>
      <c r="C446" s="197" t="s">
        <v>350</v>
      </c>
      <c r="D446" s="191">
        <v>2000</v>
      </c>
      <c r="E446" s="173">
        <v>0</v>
      </c>
      <c r="F446" s="166" t="s">
        <v>349</v>
      </c>
      <c r="G446" s="169" t="s">
        <v>321</v>
      </c>
      <c r="H446" s="169" t="s">
        <v>1030</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2035</v>
      </c>
      <c r="B447" s="204" t="str">
        <f>VLOOKUP(A447,Adr!A:B,2,FALSE)</f>
        <v>ST Relax</v>
      </c>
      <c r="C447" s="196" t="s">
        <v>2215</v>
      </c>
      <c r="D447" s="289">
        <v>2600</v>
      </c>
      <c r="E447" s="230">
        <v>0</v>
      </c>
      <c r="F447" s="166" t="s">
        <v>362</v>
      </c>
      <c r="G447" s="169" t="s">
        <v>321</v>
      </c>
      <c r="H447" s="169" t="s">
        <v>1030</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2235</v>
      </c>
      <c r="B448" s="204" t="str">
        <f>VLOOKUP(A448,Adr!A:B,2,FALSE)</f>
        <v>ŠK Hargašova Záhorská Bystrica</v>
      </c>
      <c r="C448" s="185" t="s">
        <v>2243</v>
      </c>
      <c r="D448" s="287">
        <v>10000</v>
      </c>
      <c r="E448" s="230">
        <v>0</v>
      </c>
      <c r="F448" s="166" t="s">
        <v>349</v>
      </c>
      <c r="G448" s="169" t="s">
        <v>321</v>
      </c>
      <c r="H448" s="169" t="s">
        <v>1030</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2758</v>
      </c>
      <c r="B449" s="204" t="str">
        <f>VLOOKUP(A449,Adr!A:B,2,FALSE)</f>
        <v>ŠK Hornets Košice – mládež o.z.</v>
      </c>
      <c r="C449" s="185" t="s">
        <v>2987</v>
      </c>
      <c r="D449" s="287">
        <v>5000</v>
      </c>
      <c r="E449" s="230">
        <v>0</v>
      </c>
      <c r="F449" s="166" t="s">
        <v>360</v>
      </c>
      <c r="G449" s="169" t="s">
        <v>321</v>
      </c>
      <c r="H449" s="169" t="s">
        <v>1030</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2765</v>
      </c>
      <c r="B450" s="204" t="str">
        <f>VLOOKUP(A450,Adr!A:B,2,FALSE)</f>
        <v>ŠK JUVENTA Bratislava</v>
      </c>
      <c r="C450" s="169" t="s">
        <v>2987</v>
      </c>
      <c r="D450" s="288">
        <v>5000</v>
      </c>
      <c r="E450" s="173">
        <v>0</v>
      </c>
      <c r="F450" s="166" t="s">
        <v>360</v>
      </c>
      <c r="G450" s="169" t="s">
        <v>321</v>
      </c>
      <c r="H450" s="169" t="s">
        <v>1030</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2772</v>
      </c>
      <c r="B451" s="204" t="str">
        <f>VLOOKUP(A451,Adr!A:B,2,FALSE)</f>
        <v>ŠK JUVENTA Žilina, o. z.</v>
      </c>
      <c r="C451" s="185" t="s">
        <v>2987</v>
      </c>
      <c r="D451" s="287">
        <v>4500</v>
      </c>
      <c r="E451" s="173">
        <v>0</v>
      </c>
      <c r="F451" s="166" t="s">
        <v>360</v>
      </c>
      <c r="G451" s="169" t="s">
        <v>321</v>
      </c>
      <c r="H451" s="169" t="s">
        <v>1030</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2779</v>
      </c>
      <c r="B452" s="204" t="str">
        <f>VLOOKUP(A452,Adr!A:B,2,FALSE)</f>
        <v>ŠK ZEMPLÍN MICHALOVCE - SILOVÝ TROJBOJ</v>
      </c>
      <c r="C452" s="197" t="s">
        <v>350</v>
      </c>
      <c r="D452" s="191">
        <v>7000</v>
      </c>
      <c r="E452" s="173">
        <v>0</v>
      </c>
      <c r="F452" s="166" t="s">
        <v>349</v>
      </c>
      <c r="G452" s="169" t="s">
        <v>321</v>
      </c>
      <c r="H452" s="169" t="s">
        <v>1030</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2784</v>
      </c>
      <c r="B453" s="204" t="str">
        <f>VLOOKUP(A453,Adr!A:B,2,FALSE)</f>
        <v>Školský športový klub Bernolákova 16 Košice</v>
      </c>
      <c r="C453" s="185" t="s">
        <v>350</v>
      </c>
      <c r="D453" s="287">
        <v>5000</v>
      </c>
      <c r="E453" s="173">
        <v>0</v>
      </c>
      <c r="F453" s="166" t="s">
        <v>349</v>
      </c>
      <c r="G453" s="169" t="s">
        <v>317</v>
      </c>
      <c r="H453" s="169" t="s">
        <v>1030</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1457</v>
      </c>
      <c r="B454" s="204" t="str">
        <f>VLOOKUP(A454,Adr!A:B,2,FALSE)</f>
        <v>Špeciálne olympiády Slovensko</v>
      </c>
      <c r="C454" s="169" t="s">
        <v>1465</v>
      </c>
      <c r="D454" s="288">
        <v>460344</v>
      </c>
      <c r="E454" s="230">
        <v>0</v>
      </c>
      <c r="F454" s="166" t="s">
        <v>343</v>
      </c>
      <c r="G454" s="169" t="s">
        <v>321</v>
      </c>
      <c r="H454" s="169" t="s">
        <v>1030</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2792</v>
      </c>
      <c r="B455" s="204" t="str">
        <f>VLOOKUP(A455,Adr!A:B,2,FALSE)</f>
        <v>Športovo – strelecké združenie GunSter</v>
      </c>
      <c r="C455" s="197" t="s">
        <v>350</v>
      </c>
      <c r="D455" s="191">
        <v>15000</v>
      </c>
      <c r="E455" s="173">
        <v>0</v>
      </c>
      <c r="F455" s="166" t="s">
        <v>349</v>
      </c>
      <c r="G455" s="169" t="s">
        <v>321</v>
      </c>
      <c r="H455" s="169" t="s">
        <v>1030</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2799</v>
      </c>
      <c r="B456" s="204" t="str">
        <f>VLOOKUP(A456,Adr!A:B,2,FALSE)</f>
        <v>Športový klub CENTRUM Svidník</v>
      </c>
      <c r="C456" s="197" t="s">
        <v>350</v>
      </c>
      <c r="D456" s="191">
        <v>42700</v>
      </c>
      <c r="E456" s="173">
        <v>0</v>
      </c>
      <c r="F456" s="166" t="s">
        <v>349</v>
      </c>
      <c r="G456" s="169" t="s">
        <v>321</v>
      </c>
      <c r="H456" s="169" t="s">
        <v>1030</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2809</v>
      </c>
      <c r="B457" s="204" t="str">
        <f>VLOOKUP(A457,Adr!A:B,2,FALSE)</f>
        <v>Športový klub CVČ Brusno pri ZŠ s MŠ Brusno</v>
      </c>
      <c r="C457" s="197" t="s">
        <v>350</v>
      </c>
      <c r="D457" s="191">
        <v>35000</v>
      </c>
      <c r="E457" s="173">
        <v>0</v>
      </c>
      <c r="F457" s="166" t="s">
        <v>349</v>
      </c>
      <c r="G457" s="169" t="s">
        <v>321</v>
      </c>
      <c r="H457" s="169" t="s">
        <v>1030</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2818</v>
      </c>
      <c r="B458" s="204" t="str">
        <f>VLOOKUP(A458,Adr!A:B,2,FALSE)</f>
        <v>Športový klub GrandSport</v>
      </c>
      <c r="C458" s="196" t="s">
        <v>2987</v>
      </c>
      <c r="D458" s="287">
        <v>5000</v>
      </c>
      <c r="E458" s="173">
        <v>0</v>
      </c>
      <c r="F458" s="166" t="s">
        <v>360</v>
      </c>
      <c r="G458" s="169" t="s">
        <v>321</v>
      </c>
      <c r="H458" s="169" t="s">
        <v>1030</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2826</v>
      </c>
      <c r="B459" s="204" t="str">
        <f>VLOOKUP(A459,Adr!A:B,2,FALSE)</f>
        <v>Športový klub HANGAIR o.z.</v>
      </c>
      <c r="C459" s="185" t="s">
        <v>2987</v>
      </c>
      <c r="D459" s="289">
        <v>5000</v>
      </c>
      <c r="E459" s="173">
        <v>0</v>
      </c>
      <c r="F459" s="166" t="s">
        <v>360</v>
      </c>
      <c r="G459" s="169" t="s">
        <v>321</v>
      </c>
      <c r="H459" s="169" t="s">
        <v>1030</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2834</v>
      </c>
      <c r="B460" s="204" t="str">
        <f>VLOOKUP(A460,Adr!A:B,2,FALSE)</f>
        <v>Športový klub Imet squash klub</v>
      </c>
      <c r="C460" s="196" t="s">
        <v>2987</v>
      </c>
      <c r="D460" s="287">
        <v>4800</v>
      </c>
      <c r="E460" s="230">
        <v>0</v>
      </c>
      <c r="F460" s="166" t="s">
        <v>360</v>
      </c>
      <c r="G460" s="169" t="s">
        <v>321</v>
      </c>
      <c r="H460" s="169" t="s">
        <v>1030</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2841</v>
      </c>
      <c r="B461" s="204" t="str">
        <f>VLOOKUP(A461,Adr!A:B,2,FALSE)</f>
        <v>Športový klub obce Tvrdošovce</v>
      </c>
      <c r="C461" s="169" t="s">
        <v>350</v>
      </c>
      <c r="D461" s="288">
        <v>2000</v>
      </c>
      <c r="E461" s="173">
        <v>0</v>
      </c>
      <c r="F461" s="166" t="s">
        <v>349</v>
      </c>
      <c r="G461" s="169" t="s">
        <v>317</v>
      </c>
      <c r="H461" s="169" t="s">
        <v>1030</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2041</v>
      </c>
      <c r="B462" s="204" t="str">
        <f>VLOOKUP(A462,Adr!A:B,2,FALSE)</f>
        <v>Športový klub polície - ILYO Taekwondo Košice</v>
      </c>
      <c r="C462" s="185" t="s">
        <v>2987</v>
      </c>
      <c r="D462" s="287">
        <v>5000</v>
      </c>
      <c r="E462" s="230">
        <v>0</v>
      </c>
      <c r="F462" s="166" t="s">
        <v>360</v>
      </c>
      <c r="G462" s="169" t="s">
        <v>321</v>
      </c>
      <c r="H462" s="169" t="s">
        <v>1030</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2041</v>
      </c>
      <c r="B463" s="204" t="str">
        <f>VLOOKUP(A463,Adr!A:B,2,FALSE)</f>
        <v>Športový klub polície - ILYO Taekwondo Košice</v>
      </c>
      <c r="C463" s="185" t="s">
        <v>2216</v>
      </c>
      <c r="D463" s="289">
        <v>7000</v>
      </c>
      <c r="E463" s="173">
        <v>0</v>
      </c>
      <c r="F463" s="166" t="s">
        <v>362</v>
      </c>
      <c r="G463" s="169" t="s">
        <v>321</v>
      </c>
      <c r="H463" s="169" t="s">
        <v>1030</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2850</v>
      </c>
      <c r="B464" s="204" t="str">
        <f>VLOOKUP(A464,Adr!A:B,2,FALSE)</f>
        <v>Športový klub Real team Trenčín, o.z.</v>
      </c>
      <c r="C464" s="169" t="s">
        <v>2987</v>
      </c>
      <c r="D464" s="288">
        <v>4800</v>
      </c>
      <c r="E464" s="173">
        <v>0</v>
      </c>
      <c r="F464" s="166" t="s">
        <v>360</v>
      </c>
      <c r="G464" s="169" t="s">
        <v>321</v>
      </c>
      <c r="H464" s="169" t="s">
        <v>1030</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2858</v>
      </c>
      <c r="B465" s="204" t="str">
        <f>VLOOKUP(A465,Adr!A:B,2,FALSE)</f>
        <v>Športový klub Strongman Poprad</v>
      </c>
      <c r="C465" s="169" t="s">
        <v>350</v>
      </c>
      <c r="D465" s="172">
        <v>5000</v>
      </c>
      <c r="E465" s="173">
        <v>0</v>
      </c>
      <c r="F465" s="166" t="s">
        <v>349</v>
      </c>
      <c r="G465" s="169" t="s">
        <v>321</v>
      </c>
      <c r="H465" s="169" t="s">
        <v>1030</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2048</v>
      </c>
      <c r="B466" s="204" t="str">
        <f>VLOOKUP(A466,Adr!A:B,2,FALSE)</f>
        <v>Športový klub ZEMPLÍN Michalovce - oddiel Judo, o.z.</v>
      </c>
      <c r="C466" s="185" t="s">
        <v>2987</v>
      </c>
      <c r="D466" s="287">
        <v>5000</v>
      </c>
      <c r="E466" s="230">
        <v>0</v>
      </c>
      <c r="F466" s="166" t="s">
        <v>360</v>
      </c>
      <c r="G466" s="169" t="s">
        <v>321</v>
      </c>
      <c r="H466" s="169" t="s">
        <v>1030</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2048</v>
      </c>
      <c r="B467" s="204" t="str">
        <f>VLOOKUP(A467,Adr!A:B,2,FALSE)</f>
        <v>Športový klub ZEMPLÍN Michalovce - oddiel Judo, o.z.</v>
      </c>
      <c r="C467" s="196" t="s">
        <v>2217</v>
      </c>
      <c r="D467" s="289">
        <v>4500</v>
      </c>
      <c r="E467" s="230">
        <v>0</v>
      </c>
      <c r="F467" s="166" t="s">
        <v>362</v>
      </c>
      <c r="G467" s="169" t="s">
        <v>321</v>
      </c>
      <c r="H467" s="169" t="s">
        <v>1030</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2865</v>
      </c>
      <c r="B468" s="204" t="str">
        <f>VLOOKUP(A468,Adr!A:B,2,FALSE)</f>
        <v>ŠŤASTNÉ DETSTVO</v>
      </c>
      <c r="C468" s="185" t="s">
        <v>350</v>
      </c>
      <c r="D468" s="187">
        <v>3000</v>
      </c>
      <c r="E468" s="230">
        <v>0</v>
      </c>
      <c r="F468" s="182" t="s">
        <v>349</v>
      </c>
      <c r="G468" s="185" t="s">
        <v>321</v>
      </c>
      <c r="H468" s="185" t="s">
        <v>1030</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2873</v>
      </c>
      <c r="B469" s="204" t="str">
        <f>VLOOKUP(A469,Adr!A:B,2,FALSE)</f>
        <v>Tajovský beh</v>
      </c>
      <c r="C469" s="196" t="s">
        <v>350</v>
      </c>
      <c r="D469" s="186">
        <v>15000</v>
      </c>
      <c r="E469" s="173">
        <v>0</v>
      </c>
      <c r="F469" s="166" t="s">
        <v>349</v>
      </c>
      <c r="G469" s="169" t="s">
        <v>321</v>
      </c>
      <c r="H469" s="169" t="s">
        <v>1030</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2055</v>
      </c>
      <c r="B470" s="204" t="str">
        <f>VLOOKUP(A470,Adr!A:B,2,FALSE)</f>
        <v>TANEČNÉ CENTRUM CHARIZMA</v>
      </c>
      <c r="C470" s="185" t="s">
        <v>2218</v>
      </c>
      <c r="D470" s="287">
        <v>4500</v>
      </c>
      <c r="E470" s="173">
        <v>0</v>
      </c>
      <c r="F470" s="166" t="s">
        <v>362</v>
      </c>
      <c r="G470" s="169" t="s">
        <v>321</v>
      </c>
      <c r="H470" s="169" t="s">
        <v>1030</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2064</v>
      </c>
      <c r="B471" s="204" t="str">
        <f>VLOOKUP(A471,Adr!A:B,2,FALSE)</f>
        <v>TANEČNO ŠPORTOVÝ KLUB M+M BRATISLAVA pri ZŠ Ostredková</v>
      </c>
      <c r="C471" s="190" t="s">
        <v>2219</v>
      </c>
      <c r="D471" s="288">
        <v>4500</v>
      </c>
      <c r="E471" s="230">
        <v>0</v>
      </c>
      <c r="F471" s="166" t="s">
        <v>362</v>
      </c>
      <c r="G471" s="169" t="s">
        <v>321</v>
      </c>
      <c r="H471" s="169" t="s">
        <v>1030</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2881</v>
      </c>
      <c r="B472" s="204" t="str">
        <f>VLOOKUP(A472,Adr!A:B,2,FALSE)</f>
        <v>Tanečný klub Jessy Vavrišovo</v>
      </c>
      <c r="C472" s="169" t="s">
        <v>2987</v>
      </c>
      <c r="D472" s="288">
        <v>3600</v>
      </c>
      <c r="E472" s="173">
        <v>0</v>
      </c>
      <c r="F472" s="166" t="s">
        <v>360</v>
      </c>
      <c r="G472" s="169" t="s">
        <v>321</v>
      </c>
      <c r="H472" s="169" t="s">
        <v>1030</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2890</v>
      </c>
      <c r="B473" s="204" t="str">
        <f>VLOOKUP(A473,Adr!A:B,2,FALSE)</f>
        <v>Tanečný klub JUMPING</v>
      </c>
      <c r="C473" s="185" t="s">
        <v>2987</v>
      </c>
      <c r="D473" s="287">
        <v>5000</v>
      </c>
      <c r="E473" s="173">
        <v>0</v>
      </c>
      <c r="F473" s="166" t="s">
        <v>360</v>
      </c>
      <c r="G473" s="169" t="s">
        <v>321</v>
      </c>
      <c r="H473" s="169" t="s">
        <v>1030</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2899</v>
      </c>
      <c r="B474" s="204" t="str">
        <f>VLOOKUP(A474,Adr!A:B,2,FALSE)</f>
        <v>Telovýchovná jednota - Športové kluby Krupina</v>
      </c>
      <c r="C474" s="196" t="s">
        <v>2987</v>
      </c>
      <c r="D474" s="289">
        <v>4180</v>
      </c>
      <c r="E474" s="230">
        <v>0</v>
      </c>
      <c r="F474" s="166" t="s">
        <v>360</v>
      </c>
      <c r="G474" s="169" t="s">
        <v>321</v>
      </c>
      <c r="H474" s="169" t="s">
        <v>1030</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2071</v>
      </c>
      <c r="B475" s="204" t="str">
        <f>VLOOKUP(A475,Adr!A:B,2,FALSE)</f>
        <v>Telovýchovná jednota DRUŽBA PIEŠŤANY</v>
      </c>
      <c r="C475" s="185" t="s">
        <v>2220</v>
      </c>
      <c r="D475" s="287">
        <v>10000</v>
      </c>
      <c r="E475" s="173">
        <v>0</v>
      </c>
      <c r="F475" s="166" t="s">
        <v>362</v>
      </c>
      <c r="G475" s="169" t="s">
        <v>321</v>
      </c>
      <c r="H475" s="169" t="s">
        <v>1030</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2908</v>
      </c>
      <c r="B476" s="204" t="str">
        <f>VLOOKUP(A476,Adr!A:B,2,FALSE)</f>
        <v>Telovýchovná jednota DUKLA Trenčín, o. z.</v>
      </c>
      <c r="C476" s="196" t="s">
        <v>350</v>
      </c>
      <c r="D476" s="186">
        <v>9000</v>
      </c>
      <c r="E476" s="173">
        <v>0</v>
      </c>
      <c r="F476" s="166" t="s">
        <v>349</v>
      </c>
      <c r="G476" s="169" t="s">
        <v>321</v>
      </c>
      <c r="H476" s="169" t="s">
        <v>1030</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2079</v>
      </c>
      <c r="B477" s="204" t="str">
        <f>VLOOKUP(A477,Adr!A:B,2,FALSE)</f>
        <v>Telovýchovná jednota Nižná</v>
      </c>
      <c r="C477" s="196" t="s">
        <v>2221</v>
      </c>
      <c r="D477" s="289">
        <v>8000</v>
      </c>
      <c r="E477" s="230">
        <v>0</v>
      </c>
      <c r="F477" s="166" t="s">
        <v>362</v>
      </c>
      <c r="G477" s="169" t="s">
        <v>321</v>
      </c>
      <c r="H477" s="169" t="s">
        <v>1030</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2089</v>
      </c>
      <c r="B478" s="204" t="str">
        <f>VLOOKUP(A478,Adr!A:B,2,FALSE)</f>
        <v>Telovýchovná jednota Nohejbalový klub Zalužice</v>
      </c>
      <c r="C478" s="196" t="s">
        <v>2222</v>
      </c>
      <c r="D478" s="288">
        <v>3105</v>
      </c>
      <c r="E478" s="173">
        <v>0</v>
      </c>
      <c r="F478" s="166" t="s">
        <v>362</v>
      </c>
      <c r="G478" s="169" t="s">
        <v>321</v>
      </c>
      <c r="H478" s="169" t="s">
        <v>1030</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2098</v>
      </c>
      <c r="B479" s="204" t="str">
        <f>VLOOKUP(A479,Adr!A:B,2,FALSE)</f>
        <v>Telovýchovná jednota Roháče Zuberec</v>
      </c>
      <c r="C479" s="196" t="s">
        <v>2223</v>
      </c>
      <c r="D479" s="289">
        <v>2600</v>
      </c>
      <c r="E479" s="230">
        <v>0</v>
      </c>
      <c r="F479" s="166" t="s">
        <v>362</v>
      </c>
      <c r="G479" s="169" t="s">
        <v>321</v>
      </c>
      <c r="H479" s="169" t="s">
        <v>1030</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2915</v>
      </c>
      <c r="B480" s="204" t="str">
        <f>VLOOKUP(A480,Adr!A:B,2,FALSE)</f>
        <v>Telovýchovná jednota Slávia Univerzity veterinárskeho lekárstva a farmácie v Košiciach</v>
      </c>
      <c r="C480" s="185" t="s">
        <v>350</v>
      </c>
      <c r="D480" s="187">
        <v>5000</v>
      </c>
      <c r="E480" s="173">
        <v>0</v>
      </c>
      <c r="F480" s="182" t="s">
        <v>349</v>
      </c>
      <c r="G480" s="185" t="s">
        <v>317</v>
      </c>
      <c r="H480" s="185" t="s">
        <v>1030</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2923</v>
      </c>
      <c r="B481" s="204" t="str">
        <f>VLOOKUP(A481,Adr!A:B,2,FALSE)</f>
        <v>Telovýchovná jednota Sokol Ilava</v>
      </c>
      <c r="C481" s="169" t="s">
        <v>2987</v>
      </c>
      <c r="D481" s="288">
        <v>4985</v>
      </c>
      <c r="E481" s="173">
        <v>0</v>
      </c>
      <c r="F481" s="166" t="s">
        <v>360</v>
      </c>
      <c r="G481" s="169" t="s">
        <v>321</v>
      </c>
      <c r="H481" s="169" t="s">
        <v>1030</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2108</v>
      </c>
      <c r="B482" s="204" t="str">
        <f>VLOOKUP(A482,Adr!A:B,2,FALSE)</f>
        <v>Telovýchovná jednota Športový klub Podbiel</v>
      </c>
      <c r="C482" s="197" t="s">
        <v>2224</v>
      </c>
      <c r="D482" s="290">
        <v>7000</v>
      </c>
      <c r="E482" s="173">
        <v>0</v>
      </c>
      <c r="F482" s="166" t="s">
        <v>362</v>
      </c>
      <c r="G482" s="169" t="s">
        <v>321</v>
      </c>
      <c r="H482" s="169" t="s">
        <v>1030</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2115</v>
      </c>
      <c r="B483" s="204" t="str">
        <f>VLOOKUP(A483,Adr!A:B,2,FALSE)</f>
        <v>Telovýchovná jednota Štart, sekcia nevidiacich a slabozrakých športovcov Slovenska 054 01 Levoča</v>
      </c>
      <c r="C483" s="185" t="s">
        <v>2225</v>
      </c>
      <c r="D483" s="287">
        <v>2600</v>
      </c>
      <c r="E483" s="230">
        <v>0</v>
      </c>
      <c r="F483" s="166" t="s">
        <v>362</v>
      </c>
      <c r="G483" s="169" t="s">
        <v>321</v>
      </c>
      <c r="H483" s="169" t="s">
        <v>1030</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2937</v>
      </c>
      <c r="B484" s="204" t="str">
        <f>VLOOKUP(A484,Adr!A:B,2,FALSE)</f>
        <v>Tenisový klub Hriňová</v>
      </c>
      <c r="C484" s="169" t="s">
        <v>2987</v>
      </c>
      <c r="D484" s="288">
        <v>2520</v>
      </c>
      <c r="E484" s="173">
        <v>0</v>
      </c>
      <c r="F484" s="166" t="s">
        <v>360</v>
      </c>
      <c r="G484" s="169" t="s">
        <v>321</v>
      </c>
      <c r="H484" s="169" t="s">
        <v>1030</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984</v>
      </c>
      <c r="B485" s="204" t="str">
        <f>VLOOKUP(A485,Adr!A:B,2,FALSE)</f>
        <v>Teqballová federácia Slovensko</v>
      </c>
      <c r="C485" s="185" t="s">
        <v>1183</v>
      </c>
      <c r="D485" s="287">
        <v>3239</v>
      </c>
      <c r="E485" s="173">
        <v>0</v>
      </c>
      <c r="F485" s="166" t="s">
        <v>339</v>
      </c>
      <c r="G485" s="169" t="s">
        <v>319</v>
      </c>
      <c r="H485" s="169" t="s">
        <v>1030</v>
      </c>
      <c r="I485" s="192" t="str">
        <f t="shared" si="35"/>
        <v>53007344a</v>
      </c>
      <c r="J485" s="167" t="str">
        <f t="shared" si="36"/>
        <v>53007344026 02</v>
      </c>
      <c r="K485" s="5" t="s">
        <v>1184</v>
      </c>
      <c r="L485" s="167" t="str">
        <f t="shared" si="37"/>
        <v>53007344026 02B</v>
      </c>
      <c r="M485" s="5" t="str">
        <f t="shared" si="38"/>
        <v>Teqballová federácia SlovenskoaBteqball - bežné transfery</v>
      </c>
      <c r="N485" s="3" t="str">
        <f t="shared" si="39"/>
        <v>53007344aB</v>
      </c>
    </row>
    <row r="486" spans="1:14" x14ac:dyDescent="0.2">
      <c r="A486" s="202" t="s">
        <v>2125</v>
      </c>
      <c r="B486" s="204" t="str">
        <f>VLOOKUP(A486,Adr!A:B,2,FALSE)</f>
        <v>Trinity Triathlon Team</v>
      </c>
      <c r="C486" s="196" t="s">
        <v>2226</v>
      </c>
      <c r="D486" s="289">
        <v>4050</v>
      </c>
      <c r="E486" s="173">
        <v>0</v>
      </c>
      <c r="F486" s="166" t="s">
        <v>362</v>
      </c>
      <c r="G486" s="169" t="s">
        <v>321</v>
      </c>
      <c r="H486" s="169" t="s">
        <v>1030</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2131</v>
      </c>
      <c r="B487" s="204" t="str">
        <f>VLOOKUP(A487,Adr!A:B,2,FALSE)</f>
        <v>University Spartacus</v>
      </c>
      <c r="C487" s="185" t="s">
        <v>2155</v>
      </c>
      <c r="D487" s="289">
        <v>25000</v>
      </c>
      <c r="E487" s="173">
        <v>0</v>
      </c>
      <c r="F487" s="166" t="s">
        <v>349</v>
      </c>
      <c r="G487" s="169" t="s">
        <v>321</v>
      </c>
      <c r="H487" s="169" t="s">
        <v>1030</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2947</v>
      </c>
      <c r="B488" s="204" t="str">
        <f>VLOOKUP(A488,Adr!A:B,2,FALSE)</f>
        <v>Volejbalový klub Rachmaninka Liptovský Mikuláš</v>
      </c>
      <c r="C488" s="196" t="s">
        <v>2987</v>
      </c>
      <c r="D488" s="289">
        <v>2211.3000000000002</v>
      </c>
      <c r="E488" s="230">
        <v>0</v>
      </c>
      <c r="F488" s="166" t="s">
        <v>360</v>
      </c>
      <c r="G488" s="169" t="s">
        <v>321</v>
      </c>
      <c r="H488" s="169" t="s">
        <v>1030</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2956</v>
      </c>
      <c r="B489" s="204" t="str">
        <f>VLOOKUP(A489,Adr!A:B,2,FALSE)</f>
        <v>Volejbalový klub Slávia UK Bratislava, o.z.</v>
      </c>
      <c r="C489" s="185" t="s">
        <v>2987</v>
      </c>
      <c r="D489" s="287">
        <v>4800</v>
      </c>
      <c r="E489" s="230">
        <v>0</v>
      </c>
      <c r="F489" s="166" t="s">
        <v>360</v>
      </c>
      <c r="G489" s="169" t="s">
        <v>321</v>
      </c>
      <c r="H489" s="169" t="s">
        <v>1030</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2963</v>
      </c>
      <c r="B490" s="204" t="str">
        <f>VLOOKUP(A490,Adr!A:B,2,FALSE)</f>
        <v>Volejbalový oddiel Hit Trnava</v>
      </c>
      <c r="C490" s="169" t="s">
        <v>2987</v>
      </c>
      <c r="D490" s="288">
        <v>4900</v>
      </c>
      <c r="E490" s="230">
        <v>0</v>
      </c>
      <c r="F490" s="166" t="s">
        <v>360</v>
      </c>
      <c r="G490" s="169" t="s">
        <v>321</v>
      </c>
      <c r="H490" s="169" t="s">
        <v>1030</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2137</v>
      </c>
      <c r="B491" s="204" t="str">
        <f>VLOOKUP(A491,Adr!A:B,2,FALSE)</f>
        <v>Zápasnícky klub Baník Prievidza, o. z.</v>
      </c>
      <c r="C491" s="196" t="s">
        <v>2227</v>
      </c>
      <c r="D491" s="287">
        <v>4450.5</v>
      </c>
      <c r="E491" s="230">
        <v>0</v>
      </c>
      <c r="F491" s="166" t="s">
        <v>362</v>
      </c>
      <c r="G491" s="169" t="s">
        <v>321</v>
      </c>
      <c r="H491" s="169" t="s">
        <v>1030</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2970</v>
      </c>
      <c r="B492" s="204" t="str">
        <f>VLOOKUP(A492,Adr!A:B,2,FALSE)</f>
        <v>Zápasnícky klub Dunajská Streda, o.z.</v>
      </c>
      <c r="C492" s="185" t="s">
        <v>2987</v>
      </c>
      <c r="D492" s="287">
        <v>4300</v>
      </c>
      <c r="E492" s="173">
        <v>0</v>
      </c>
      <c r="F492" s="166" t="s">
        <v>360</v>
      </c>
      <c r="G492" s="169" t="s">
        <v>321</v>
      </c>
      <c r="H492" s="169" t="s">
        <v>1030</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991</v>
      </c>
      <c r="B493" s="204" t="str">
        <f>VLOOKUP(A493,Adr!A:B,2,FALSE)</f>
        <v>Združenie šípkarských organizácií</v>
      </c>
      <c r="C493" s="185" t="s">
        <v>1185</v>
      </c>
      <c r="D493" s="287">
        <v>47188</v>
      </c>
      <c r="E493" s="230">
        <v>0</v>
      </c>
      <c r="F493" s="166" t="s">
        <v>339</v>
      </c>
      <c r="G493" s="169" t="s">
        <v>319</v>
      </c>
      <c r="H493" s="169" t="s">
        <v>1030</v>
      </c>
      <c r="I493" s="192" t="str">
        <f t="shared" si="35"/>
        <v>35538015a</v>
      </c>
      <c r="J493" s="167" t="str">
        <f t="shared" si="36"/>
        <v>35538015026 02</v>
      </c>
      <c r="K493" s="5" t="s">
        <v>1186</v>
      </c>
      <c r="L493" s="167" t="str">
        <f t="shared" si="37"/>
        <v>35538015026 02B</v>
      </c>
      <c r="M493" s="5" t="str">
        <f t="shared" si="38"/>
        <v>Združenie šípkarských organizáciíaBšípky - bežné transfery</v>
      </c>
      <c r="N493" s="3" t="str">
        <f t="shared" si="39"/>
        <v>35538015aB</v>
      </c>
    </row>
    <row r="494" spans="1:14" x14ac:dyDescent="0.2">
      <c r="A494" s="166" t="s">
        <v>997</v>
      </c>
      <c r="B494" s="204" t="str">
        <f>VLOOKUP(A494,Adr!A:B,2,FALSE)</f>
        <v>Zväz potápačov Slovenska</v>
      </c>
      <c r="C494" s="196" t="s">
        <v>1187</v>
      </c>
      <c r="D494" s="287">
        <v>58881</v>
      </c>
      <c r="E494" s="173">
        <v>0</v>
      </c>
      <c r="F494" s="166" t="s">
        <v>339</v>
      </c>
      <c r="G494" s="169" t="s">
        <v>319</v>
      </c>
      <c r="H494" s="169" t="s">
        <v>1030</v>
      </c>
      <c r="I494" s="192" t="str">
        <f t="shared" si="35"/>
        <v>00585319a</v>
      </c>
      <c r="J494" s="167" t="str">
        <f t="shared" si="36"/>
        <v>00585319026 02</v>
      </c>
      <c r="K494" s="5" t="s">
        <v>1188</v>
      </c>
      <c r="L494" s="167" t="str">
        <f t="shared" si="37"/>
        <v>00585319026 02B</v>
      </c>
      <c r="M494" s="5" t="str">
        <f t="shared" si="38"/>
        <v>Zväz potápačov SlovenskaaBpotápačské športy - bežné transfery</v>
      </c>
      <c r="N494" s="3" t="str">
        <f t="shared" si="39"/>
        <v>00585319aB</v>
      </c>
    </row>
    <row r="495" spans="1:14" x14ac:dyDescent="0.2">
      <c r="A495" s="202" t="s">
        <v>997</v>
      </c>
      <c r="B495" s="204" t="str">
        <f>VLOOKUP(A495,Adr!A:B,2,FALSE)</f>
        <v>Zväz potápačov Slovenska</v>
      </c>
      <c r="C495" s="197" t="s">
        <v>1656</v>
      </c>
      <c r="D495" s="290">
        <v>35000</v>
      </c>
      <c r="E495" s="230">
        <v>0</v>
      </c>
      <c r="F495" s="166" t="s">
        <v>345</v>
      </c>
      <c r="G495" s="169" t="s">
        <v>321</v>
      </c>
      <c r="H495" s="169" t="s">
        <v>1030</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1004</v>
      </c>
      <c r="B496" s="204" t="str">
        <f>VLOOKUP(A496,Adr!A:B,2,FALSE)</f>
        <v>Zväz slovenského kolieskového korčuľovania</v>
      </c>
      <c r="C496" s="196" t="s">
        <v>1189</v>
      </c>
      <c r="D496" s="289">
        <v>132661</v>
      </c>
      <c r="E496" s="230">
        <v>0</v>
      </c>
      <c r="F496" s="166" t="s">
        <v>339</v>
      </c>
      <c r="G496" s="169" t="s">
        <v>319</v>
      </c>
      <c r="H496" s="169" t="s">
        <v>1030</v>
      </c>
      <c r="I496" s="192" t="str">
        <f t="shared" si="35"/>
        <v>42132690a</v>
      </c>
      <c r="J496" s="167" t="str">
        <f t="shared" si="36"/>
        <v>42132690026 02</v>
      </c>
      <c r="K496" s="5" t="s">
        <v>1190</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1004</v>
      </c>
      <c r="B497" s="204" t="str">
        <f>VLOOKUP(A497,Adr!A:B,2,FALSE)</f>
        <v>Zväz slovenského kolieskového korčuľovania</v>
      </c>
      <c r="C497" s="196" t="s">
        <v>1657</v>
      </c>
      <c r="D497" s="289">
        <v>50000</v>
      </c>
      <c r="E497" s="173">
        <v>0</v>
      </c>
      <c r="F497" s="166" t="s">
        <v>345</v>
      </c>
      <c r="G497" s="169" t="s">
        <v>321</v>
      </c>
      <c r="H497" s="169" t="s">
        <v>1030</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1011</v>
      </c>
      <c r="B498" s="204" t="str">
        <f>VLOOKUP(A498,Adr!A:B,2,FALSE)</f>
        <v>Zväz slovenského lyžovania</v>
      </c>
      <c r="C498" s="185" t="s">
        <v>1191</v>
      </c>
      <c r="D498" s="287">
        <v>1147284</v>
      </c>
      <c r="E498" s="173">
        <v>0</v>
      </c>
      <c r="F498" s="166" t="s">
        <v>339</v>
      </c>
      <c r="G498" s="169" t="s">
        <v>319</v>
      </c>
      <c r="H498" s="169" t="s">
        <v>1030</v>
      </c>
      <c r="I498" s="192" t="str">
        <f t="shared" si="35"/>
        <v>50671669a</v>
      </c>
      <c r="J498" s="167" t="str">
        <f t="shared" si="36"/>
        <v>50671669026 02</v>
      </c>
      <c r="K498" s="5" t="s">
        <v>1192</v>
      </c>
      <c r="L498" s="167" t="str">
        <f t="shared" si="37"/>
        <v>50671669026 02B</v>
      </c>
      <c r="M498" s="5" t="str">
        <f t="shared" si="38"/>
        <v>Zväz slovenského lyžovaniaaBlyžovanie - bežné transfery</v>
      </c>
      <c r="N498" s="3" t="str">
        <f t="shared" si="39"/>
        <v>50671669aB</v>
      </c>
    </row>
    <row r="499" spans="1:14" x14ac:dyDescent="0.2">
      <c r="A499" s="198" t="s">
        <v>1011</v>
      </c>
      <c r="B499" s="204" t="str">
        <f>VLOOKUP(A499,Adr!A:B,2,FALSE)</f>
        <v>Zväz slovenského lyžovania</v>
      </c>
      <c r="C499" s="185" t="s">
        <v>1476</v>
      </c>
      <c r="D499" s="287">
        <v>158846</v>
      </c>
      <c r="E499" s="230">
        <v>0</v>
      </c>
      <c r="F499" s="166" t="s">
        <v>343</v>
      </c>
      <c r="G499" s="169" t="s">
        <v>321</v>
      </c>
      <c r="H499" s="169" t="s">
        <v>1030</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1011</v>
      </c>
      <c r="B500" s="204" t="str">
        <f>VLOOKUP(A500,Adr!A:B,2,FALSE)</f>
        <v>Zväz slovenského lyžovania</v>
      </c>
      <c r="C500" s="185" t="s">
        <v>1658</v>
      </c>
      <c r="D500" s="287">
        <v>45000</v>
      </c>
      <c r="E500" s="173">
        <v>0</v>
      </c>
      <c r="F500" s="166" t="s">
        <v>345</v>
      </c>
      <c r="G500" s="169" t="s">
        <v>321</v>
      </c>
      <c r="H500" s="169" t="s">
        <v>1030</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1011</v>
      </c>
      <c r="B501" s="204" t="str">
        <f>VLOOKUP(A501,Adr!A:B,2,FALSE)</f>
        <v>Zväz slovenského lyžovania</v>
      </c>
      <c r="C501" s="196" t="s">
        <v>1659</v>
      </c>
      <c r="D501" s="289">
        <v>20000</v>
      </c>
      <c r="E501" s="230">
        <v>0</v>
      </c>
      <c r="F501" s="166" t="s">
        <v>345</v>
      </c>
      <c r="G501" s="169" t="s">
        <v>321</v>
      </c>
      <c r="H501" s="169" t="s">
        <v>1030</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1011</v>
      </c>
      <c r="B502" s="204" t="str">
        <f>VLOOKUP(A502,Adr!A:B,2,FALSE)</f>
        <v>Zväz slovenského lyžovania</v>
      </c>
      <c r="C502" s="196" t="s">
        <v>1663</v>
      </c>
      <c r="D502" s="289">
        <v>10000</v>
      </c>
      <c r="E502" s="173">
        <v>0</v>
      </c>
      <c r="F502" s="166" t="s">
        <v>345</v>
      </c>
      <c r="G502" s="169" t="s">
        <v>321</v>
      </c>
      <c r="H502" s="169" t="s">
        <v>1030</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1011</v>
      </c>
      <c r="B503" s="204" t="str">
        <f>VLOOKUP(A503,Adr!A:B,2,FALSE)</f>
        <v>Zväz slovenského lyžovania</v>
      </c>
      <c r="C503" s="185" t="s">
        <v>1660</v>
      </c>
      <c r="D503" s="287">
        <v>75000</v>
      </c>
      <c r="E503" s="230">
        <v>0</v>
      </c>
      <c r="F503" s="166" t="s">
        <v>345</v>
      </c>
      <c r="G503" s="169" t="s">
        <v>321</v>
      </c>
      <c r="H503" s="169" t="s">
        <v>1030</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1011</v>
      </c>
      <c r="B504" s="204" t="str">
        <f>VLOOKUP(A504,Adr!A:B,2,FALSE)</f>
        <v>Zväz slovenského lyžovania</v>
      </c>
      <c r="C504" s="169" t="s">
        <v>1661</v>
      </c>
      <c r="D504" s="288">
        <v>10000</v>
      </c>
      <c r="E504" s="173">
        <v>0</v>
      </c>
      <c r="F504" s="166" t="s">
        <v>345</v>
      </c>
      <c r="G504" s="169" t="s">
        <v>321</v>
      </c>
      <c r="H504" s="169" t="s">
        <v>1030</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1011</v>
      </c>
      <c r="B505" s="204" t="str">
        <f>VLOOKUP(A505,Adr!A:B,2,FALSE)</f>
        <v>Zväz slovenského lyžovania</v>
      </c>
      <c r="C505" s="196" t="s">
        <v>1662</v>
      </c>
      <c r="D505" s="289">
        <v>70000</v>
      </c>
      <c r="E505" s="230">
        <v>0</v>
      </c>
      <c r="F505" s="166" t="s">
        <v>345</v>
      </c>
      <c r="G505" s="169" t="s">
        <v>321</v>
      </c>
      <c r="H505" s="169" t="s">
        <v>1030</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2147</v>
      </c>
      <c r="B506" s="204" t="str">
        <f>VLOOKUP(A506,Adr!A:B,2,FALSE)</f>
        <v>ZVÄZ ŠPORTOVEJ KYNOLÓGIE SR</v>
      </c>
      <c r="C506" s="169" t="s">
        <v>2232</v>
      </c>
      <c r="D506" s="288">
        <v>15000</v>
      </c>
      <c r="E506" s="173">
        <v>0</v>
      </c>
      <c r="F506" s="166" t="s">
        <v>349</v>
      </c>
      <c r="G506" s="169" t="s">
        <v>321</v>
      </c>
      <c r="H506" s="169" t="s">
        <v>1030</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4" t="str">
        <f>Spolu!C3&amp;", "&amp;Spolu!C6</f>
        <v>Slovenský Zväz Karate, Olympijské námestie 14290/1, Bratislava, 832 80</v>
      </c>
      <c r="B1" s="384"/>
      <c r="C1" s="384"/>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5" t="s">
        <v>1250</v>
      </c>
      <c r="F3" s="386"/>
      <c r="N3" s="137" t="str">
        <f t="shared" si="0"/>
        <v>c - príspevok Slovenskému paralympijskému výboru</v>
      </c>
      <c r="O3" s="137" t="s">
        <v>343</v>
      </c>
      <c r="P3" s="137" t="s">
        <v>344</v>
      </c>
    </row>
    <row r="4" spans="1:16" ht="45.75" customHeight="1" x14ac:dyDescent="0.25">
      <c r="E4" s="386"/>
      <c r="F4" s="386"/>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1"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1667</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7" t="s">
        <v>1262</v>
      </c>
      <c r="B12" s="387"/>
      <c r="C12" s="387"/>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8"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8"/>
      <c r="C14" s="388"/>
      <c r="F14" s="141"/>
      <c r="N14" s="137" t="str">
        <f t="shared" si="0"/>
        <v>n - organizovanie významnej súťaže podľa § 55 ods. 1 písm. b)</v>
      </c>
      <c r="O14" s="137" t="s">
        <v>364</v>
      </c>
      <c r="P14" s="137" t="s">
        <v>1264</v>
      </c>
    </row>
    <row r="15" spans="1:16" ht="32.15" customHeight="1" thickBot="1" x14ac:dyDescent="0.3">
      <c r="A15" s="139" t="s">
        <v>1265</v>
      </c>
      <c r="B15" s="389" t="s">
        <v>1266</v>
      </c>
      <c r="C15" s="390"/>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30811571</v>
      </c>
      <c r="E18" s="147" t="s">
        <v>1274</v>
      </c>
      <c r="F18" s="282">
        <v>421947749446</v>
      </c>
      <c r="N18" s="137" t="str">
        <f t="shared" si="0"/>
        <v xml:space="preserve">r - </v>
      </c>
      <c r="O18" s="137" t="s">
        <v>368</v>
      </c>
    </row>
    <row r="19" spans="1:16" x14ac:dyDescent="0.25">
      <c r="E19" s="147" t="s">
        <v>1275</v>
      </c>
      <c r="F19" s="282">
        <v>421947749756</v>
      </c>
    </row>
    <row r="20" spans="1:16" ht="16" thickBot="1" x14ac:dyDescent="0.3">
      <c r="A20" s="139" t="s">
        <v>390</v>
      </c>
      <c r="B20" s="143">
        <f>F6</f>
        <v>0</v>
      </c>
      <c r="E20" s="208"/>
      <c r="F20" s="283"/>
    </row>
    <row r="21" spans="1:16" ht="189" customHeight="1" x14ac:dyDescent="0.25">
      <c r="B21" s="211"/>
      <c r="C21" s="144"/>
    </row>
    <row r="22" spans="1:16" ht="39.75" customHeight="1" x14ac:dyDescent="0.25">
      <c r="B22" s="383" t="s">
        <v>1276</v>
      </c>
      <c r="C22" s="383"/>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documentManagement/types"/>
    <ds:schemaRef ds:uri="http://purl.org/dc/elements/1.1/"/>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6bdf28ae-65c4-4f6e-bc50-9bbd2c60ae30"/>
    <ds:schemaRef ds:uri="1761cb37-c33f-42c7-9eeb-6f00cca254d3"/>
    <ds:schemaRef ds:uri="http://schemas.microsoft.com/office/2006/metadata/propertie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2026-04-15T10:11:59Z</cp:lastPrinted>
  <dcterms:created xsi:type="dcterms:W3CDTF">2017-02-20T06:20:12Z</dcterms:created>
  <dcterms:modified xsi:type="dcterms:W3CDTF">2026-04-15T10:12:17Z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