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Zuzka\Desktop\ministerske tabuľky 2025\FINAL\"/>
    </mc:Choice>
  </mc:AlternateContent>
  <xr:revisionPtr revIDLastSave="0" documentId="13_ncr:1_{5E68B952-016A-46C6-95DF-B6B612449C0E}" xr6:coauthVersionLast="47" xr6:coauthVersionMax="47" xr10:uidLastSave="{00000000-0000-0000-0000-000000000000}"/>
  <bookViews>
    <workbookView xWindow="-110" yWindow="-110" windowWidth="19420" windowHeight="10420" firstSheet="1"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<sst xmlns="http://schemas.openxmlformats.org/spreadsheetml/2006/main" count="7309" uniqueCount="3418">
  <si>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</si>
  <si>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</si>
  <si>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</si>
  <si>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</si>
  <si>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</si>
  <si>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</si>
  <si>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</si>
  <si>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</si>
  <si>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</si>
  <si>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</si>
  <si>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</si>
  <si>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</si>
  <si>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</si>
  <si>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</si>
  <si>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</si>
  <si>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</si>
  <si>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</si>
  <si>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</si>
  <si>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</si>
  <si>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</si>
  <si>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</si>
  <si>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</si>
  <si>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</si>
  <si>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</si>
  <si>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</si>
  <si>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</si>
  <si>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</si>
  <si>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</si>
  <si>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</si>
  <si>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</si>
  <si>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</si>
  <si>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</si>
  <si>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</si>
  <si>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</si>
  <si>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</si>
  <si>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</si>
  <si>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</si>
  <si>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</si>
  <si>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</si>
  <si>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</si>
  <si>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</si>
  <si>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</si>
  <si>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</si>
  <si>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</si>
  <si>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</si>
  <si>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</si>
  <si>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</si>
  <si>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</si>
  <si>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</si>
  <si>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</si>
  <si>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</si>
  <si>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</si>
  <si>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</si>
  <si>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</si>
  <si>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</si>
  <si>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</si>
  <si>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</si>
  <si>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</si>
  <si>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</si>
  <si>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</si>
  <si>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</si>
  <si>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</si>
  <si>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</si>
  <si>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</si>
  <si>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</si>
  <si>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</si>
  <si>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</si>
  <si>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</si>
  <si>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</si>
  <si>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</si>
  <si>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</si>
  <si>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</si>
  <si>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</si>
  <si>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</si>
  <si>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</si>
  <si>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</si>
  <si>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</si>
  <si>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</si>
  <si>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</si>
  <si>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</si>
  <si>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</si>
  <si>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</si>
  <si>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</si>
  <si>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</si>
  <si>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</si>
  <si>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</si>
  <si>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</si>
  <si>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</si>
  <si>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</si>
  <si>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</si>
  <si>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</si>
  <si>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</si>
  <si>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</si>
  <si>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</si>
  <si>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</si>
  <si>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</si>
  <si>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</si>
  <si>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</si>
  <si>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</si>
  <si>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</si>
  <si>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</si>
  <si>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</si>
  <si>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</si>
  <si>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</si>
  <si>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</si>
  <si>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</si>
  <si>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</si>
  <si>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</si>
  <si>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</si>
  <si>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</si>
  <si>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</si>
  <si>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</si>
  <si>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</si>
  <si>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</si>
  <si>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</si>
  <si>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</si>
  <si>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</si>
  <si>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</si>
  <si>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</si>
  <si>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</si>
  <si>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</si>
  <si>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</si>
  <si>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</si>
  <si>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</si>
  <si>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</si>
  <si>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</si>
  <si>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</si>
  <si>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</si>
  <si>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</si>
  <si>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</si>
  <si>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</si>
  <si>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</si>
  <si>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</si>
  <si>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</si>
  <si>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</si>
  <si>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</si>
  <si>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</si>
  <si>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</si>
  <si>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</si>
  <si>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</si>
  <si>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</si>
  <si>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</si>
  <si>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</si>
  <si>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</si>
  <si>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</si>
  <si>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</si>
  <si>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</si>
  <si>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</si>
  <si>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</si>
  <si>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</si>
  <si>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</si>
  <si>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</si>
  <si>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</si>
  <si>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</si>
  <si>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</si>
  <si>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</si>
  <si>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</si>
  <si>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</si>
  <si>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</si>
  <si>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</si>
  <si>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</si>
  <si>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</si>
  <si>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</si>
  <si>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</si>
  <si>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</si>
  <si>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</si>
  <si>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</si>
  <si>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</si>
  <si>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</si>
  <si>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</si>
  <si>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</si>
  <si>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</si>
  <si>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</si>
  <si>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</si>
  <si>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</si>
  <si>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</si>
  <si>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</si>
  <si>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</si>
  <si>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</si>
  <si>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</si>
  <si>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</si>
  <si>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</si>
  <si>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</si>
  <si>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</si>
  <si>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</si>
  <si>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</si>
  <si>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</si>
  <si>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</si>
  <si>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</si>
  <si>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</si>
  <si>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</si>
  <si>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</si>
  <si>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</si>
  <si>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</si>
  <si>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</si>
  <si>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</si>
  <si>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</si>
  <si>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</si>
  <si>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</si>
  <si>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</si>
  <si>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</si>
  <si>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</si>
  <si>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</si>
  <si>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</si>
  <si>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</si>
  <si>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</si>
  <si>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</si>
  <si>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</si>
  <si>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</si>
  <si>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</si>
  <si>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</si>
  <si>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</si>
  <si>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</si>
  <si>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</si>
  <si>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</si>
  <si>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</si>
  <si>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</si>
  <si>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</si>
  <si>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</si>
  <si>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</si>
  <si>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</si>
  <si>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</si>
  <si>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</si>
  <si>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</si>
  <si>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</si>
  <si>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</si>
  <si>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</si>
  <si>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</si>
  <si>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</si>
  <si>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</si>
  <si>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</si>
  <si>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</si>
  <si>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</si>
  <si>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</si>
  <si>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</si>
  <si>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</si>
  <si>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</si>
  <si>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</si>
  <si>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</si>
  <si>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</si>
  <si>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</si>
  <si>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</si>
  <si>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</si>
  <si>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</si>
  <si>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</si>
  <si>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</si>
  <si>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</si>
  <si>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</si>
  <si>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</si>
  <si>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</si>
  <si>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</si>
  <si>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</si>
  <si>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</si>
  <si>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</si>
  <si>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</si>
  <si>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</si>
  <si>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</si>
  <si>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</si>
  <si>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</si>
  <si>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</si>
  <si>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</si>
  <si>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</si>
  <si>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</si>
  <si>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</si>
  <si>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</si>
  <si>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</si>
  <si>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</si>
  <si>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</si>
  <si>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</si>
  <si>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</si>
  <si>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</si>
  <si>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</si>
  <si>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</si>
  <si>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</si>
  <si>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</si>
  <si>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</si>
  <si>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</si>
  <si>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</si>
  <si>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</si>
  <si>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</si>
  <si>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</si>
  <si>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</si>
  <si>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</si>
  <si>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</si>
  <si>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</si>
  <si>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</si>
  <si>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</si>
  <si>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</si>
  <si>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</si>
  <si>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</si>
  <si>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</si>
  <si>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</si>
  <si>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</si>
  <si>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</si>
  <si>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</si>
  <si>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</si>
  <si>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</si>
  <si>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</si>
  <si>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</si>
  <si>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</si>
  <si>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</si>
  <si>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</si>
  <si>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</si>
  <si>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</si>
  <si>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</si>
  <si>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</si>
  <si>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</si>
  <si>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</si>
  <si>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</si>
  <si>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</si>
  <si>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</si>
  <si>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</si>
  <si>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</si>
  <si>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</si>
  <si>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</si>
  <si>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</si>
  <si>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</si>
  <si>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</si>
  <si>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</si>
  <si>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</si>
  <si>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</si>
  <si>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</si>
  <si>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</si>
  <si>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</si>
  <si>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</si>
  <si>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</si>
  <si>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</si>
  <si>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</si>
  <si>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</si>
  <si>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</si>
  <si>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</si>
  <si>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</si>
  <si>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</si>
  <si>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</si>
  <si>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</si>
  <si>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</si>
  <si>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</si>
  <si>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</si>
  <si>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</si>
  <si>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</si>
  <si>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</si>
  <si>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</si>
  <si>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</si>
  <si>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</si>
  <si>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</si>
  <si>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</si>
  <si>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</si>
  <si>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</si>
  <si>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</si>
  <si>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</si>
  <si>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</si>
  <si>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</si>
  <si>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</si>
  <si>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</si>
  <si>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</si>
  <si>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</si>
  <si>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</si>
  <si>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</si>
  <si>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</si>
  <si>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</si>
  <si>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</si>
  <si>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</si>
  <si>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</si>
  <si>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</si>
  <si>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</si>
  <si>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</si>
  <si>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</si>
  <si>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</si>
  <si>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</si>
  <si>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</si>
  <si>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</si>
  <si>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</si>
  <si>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</si>
  <si>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</si>
  <si>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</si>
  <si>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</si>
  <si>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</si>
  <si>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</si>
  <si>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</si>
  <si>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</si>
  <si>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</si>
  <si>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</si>
  <si>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</si>
  <si>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</si>
  <si>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</si>
  <si>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</si>
  <si>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</si>
  <si>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</si>
  <si>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</si>
  <si>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</si>
  <si>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</si>
  <si>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</si>
  <si>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</si>
  <si>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</si>
  <si>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</si>
  <si>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</si>
  <si>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</si>
  <si>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</si>
  <si>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</si>
  <si>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</si>
  <si>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</si>
  <si>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</si>
  <si>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</si>
  <si>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</si>
  <si>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</si>
  <si>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</si>
  <si>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</si>
  <si>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</si>
  <si>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</si>
  <si>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</si>
  <si>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</si>
  <si>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</si>
  <si>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</si>
  <si>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</si>
  <si>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</si>
  <si>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</si>
  <si>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</si>
  <si>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</si>
  <si>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</si>
  <si>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</si>
  <si>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</si>
  <si>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</si>
  <si>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</si>
  <si>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</si>
  <si>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</si>
  <si>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</si>
  <si>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</si>
  <si>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</si>
  <si>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</si>
  <si>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</si>
  <si>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</si>
  <si>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</si>
  <si>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</si>
  <si>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</si>
  <si>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</si>
  <si>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</si>
  <si>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</si>
  <si>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</si>
  <si>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</si>
  <si>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</si>
  <si>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</si>
  <si>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</si>
  <si>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</si>
  <si>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</si>
  <si>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</si>
  <si>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</si>
  <si>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</si>
  <si>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</si>
  <si>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</si>
  <si>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</si>
  <si>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</si>
  <si>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</si>
  <si>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</si>
  <si>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</si>
  <si>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</si>
  <si>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</si>
  <si>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</si>
  <si>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</si>
  <si>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</si>
  <si>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</si>
  <si>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</si>
  <si>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</si>
  <si>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</si>
  <si>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</si>
  <si>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</si>
  <si>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</si>
  <si>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</si>
  <si>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</si>
  <si>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</si>
  <si>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</si>
  <si>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</si>
  <si>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</si>
  <si>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</si>
  <si>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</si>
  <si>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</si>
  <si>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</si>
  <si>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</si>
  <si>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</si>
  <si>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</si>
  <si>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</si>
  <si>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</si>
  <si>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</si>
  <si>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</si>
  <si>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</si>
  <si>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</si>
  <si>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</si>
  <si>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</si>
  <si>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</si>
  <si>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</si>
  <si>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</si>
  <si>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</si>
  <si>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</si>
  <si>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</si>
  <si>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</si>
  <si>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</si>
  <si>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</si>
  <si>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</si>
  <si>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</si>
  <si>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</si>
  <si>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</si>
  <si>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</si>
  <si>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</si>
  <si>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</si>
  <si>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</si>
  <si>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</si>
  <si>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</si>
  <si>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</si>
  <si>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</si>
  <si>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</si>
  <si>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</si>
  <si>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</si>
  <si>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</si>
  <si>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</si>
  <si>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</si>
  <si>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</si>
  <si>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</si>
  <si>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</si>
  <si>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</si>
  <si>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</si>
  <si>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</si>
  <si>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</si>
  <si>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</si>
  <si>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</si>
  <si>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</si>
  <si>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</si>
  <si>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</si>
  <si>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</si>
  <si>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</si>
  <si>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</si>
  <si>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</si>
  <si>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</si>
  <si>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</si>
  <si>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</si>
  <si>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</si>
  <si>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</si>
  <si>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</si>
  <si>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</si>
  <si>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</si>
  <si>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</si>
  <si>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</si>
  <si>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</si>
  <si>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</si>
  <si>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</si>
  <si>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</si>
  <si>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</si>
  <si>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</si>
  <si>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</si>
  <si>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</si>
  <si>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</si>
  <si>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</si>
  <si>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</si>
  <si>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</si>
  <si>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</si>
  <si>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</si>
  <si>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</si>
  <si>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</si>
  <si>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</si>
  <si>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</si>
  <si>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</si>
  <si>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</si>
  <si>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</si>
  <si>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</si>
  <si>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</si>
  <si>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</si>
  <si>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</si>
  <si>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</si>
  <si>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</si>
  <si>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</si>
  <si>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</si>
  <si>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</si>
  <si>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</si>
  <si>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</si>
  <si>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</si>
  <si>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</si>
  <si>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</si>
  <si>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</si>
  <si>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</si>
  <si>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</si>
  <si>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</si>
  <si>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</si>
  <si>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</si>
  <si>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</si>
  <si>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</si>
  <si>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</si>
  <si>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</si>
  <si>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</si>
  <si>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</si>
  <si>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</si>
  <si>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</si>
  <si>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</si>
  <si>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</si>
  <si>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</si>
  <si>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</si>
  <si>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</si>
  <si>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</si>
  <si>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</si>
  <si>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</si>
  <si>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</si>
  <si>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</si>
  <si>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</si>
  <si>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</si>
  <si>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</si>
  <si>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</si>
  <si>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</si>
  <si>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</si>
  <si>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</si>
  <si>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</si>
  <si>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</si>
  <si>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</si>
  <si>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</si>
  <si>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</si>
  <si>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</si>
  <si>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</si>
  <si>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</si>
  <si>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</si>
  <si>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</si>
  <si>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</si>
  <si>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</si>
  <si>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</si>
  <si>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</si>
  <si>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</si>
  <si>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</si>
  <si>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</si>
  <si>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</si>
  <si>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</si>
  <si>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</si>
  <si>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</si>
  <si>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</si>
  <si>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</si>
  <si>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</si>
  <si>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</si>
  <si>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</si>
  <si>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</si>
  <si>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</si>
  <si>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</si>
  <si>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</si>
  <si>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</si>
  <si>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</si>
  <si>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</si>
  <si>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</si>
  <si>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</si>
  <si>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</si>
  <si>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</si>
  <si>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</si>
  <si>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</si>
  <si>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</si>
  <si>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</si>
  <si>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</si>
  <si>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</si>
  <si>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</si>
  <si>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</si>
  <si>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</si>
  <si>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</si>
  <si>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</si>
  <si>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</si>
  <si>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</si>
  <si>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</si>
  <si>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</si>
  <si>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</si>
  <si>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</si>
  <si>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</si>
  <si>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</si>
  <si>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</si>
  <si>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</si>
  <si>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</si>
  <si>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</si>
  <si>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</si>
  <si>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</si>
  <si>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</si>
  <si>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</si>
  <si>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</si>
  <si>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</si>
  <si>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</si>
  <si>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</si>
  <si>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</si>
  <si>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</si>
  <si>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</si>
  <si>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</si>
  <si>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</si>
  <si>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</si>
  <si>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</si>
  <si>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</si>
  <si>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</si>
  <si>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</si>
  <si>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</si>
  <si>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</si>
  <si>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</si>
  <si>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</si>
  <si>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</si>
  <si>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</si>
  <si>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</si>
  <si>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</si>
  <si>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</si>
  <si>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</si>
  <si>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</si>
  <si>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</si>
  <si>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</si>
  <si>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</si>
  <si>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</si>
  <si>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</si>
  <si>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</si>
  <si>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</si>
  <si>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</si>
  <si>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</si>
  <si>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</si>
  <si>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</si>
  <si>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</si>
  <si>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</si>
  <si>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</si>
  <si>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</si>
  <si>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</si>
  <si>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</si>
  <si>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</si>
  <si>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</si>
  <si>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</si>
  <si>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</si>
  <si>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</si>
  <si>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</si>
  <si>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</si>
  <si>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</si>
  <si>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</si>
  <si>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</si>
  <si>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</si>
  <si>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</si>
  <si>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</si>
  <si>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</si>
  <si>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</si>
  <si>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</si>
  <si>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</si>
  <si>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</si>
  <si>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</si>
  <si>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</si>
  <si>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</si>
  <si>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</si>
  <si>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</si>
  <si>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</si>
  <si>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</si>
  <si>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</si>
  <si>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</si>
  <si>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</si>
  <si>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</si>
  <si>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</si>
  <si>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</si>
  <si>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</si>
  <si>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</si>
  <si>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</si>
  <si>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</si>
  <si>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</si>
  <si>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</si>
  <si>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</si>
  <si>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</si>
  <si>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</si>
  <si>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</si>
  <si>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</si>
  <si>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</si>
  <si>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</si>
  <si>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</si>
  <si>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</si>
  <si>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</si>
  <si>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</si>
  <si>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</si>
  <si>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</si>
  <si>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</si>
  <si>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</si>
  <si>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</si>
  <si>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</si>
  <si>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</si>
  <si>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</si>
  <si>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</si>
  <si>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</si>
  <si>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</si>
  <si>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</si>
  <si>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</si>
  <si>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</si>
  <si>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</si>
  <si>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</si>
  <si>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</si>
  <si>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</si>
  <si>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</si>
  <si>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</si>
  <si>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</si>
  <si>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</si>
  <si>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</si>
  <si>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</si>
  <si>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</si>
  <si>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</si>
  <si>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</si>
  <si>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</si>
  <si>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</si>
  <si>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</si>
  <si>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</si>
  <si>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</si>
  <si>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</si>
  <si>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</si>
  <si>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</si>
  <si>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</si>
  <si>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</si>
  <si>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</si>
  <si>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</si>
  <si>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</si>
  <si>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</si>
  <si>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</si>
  <si>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</si>
  <si>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</si>
  <si>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</si>
  <si>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</si>
  <si>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</si>
  <si>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</si>
  <si>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</si>
  <si>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</si>
  <si>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</si>
  <si>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</si>
  <si>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</si>
  <si>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</si>
  <si>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</si>
  <si>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</si>
  <si>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</si>
  <si>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</si>
  <si>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</si>
  <si>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</si>
  <si>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</si>
  <si>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</si>
  <si>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</si>
  <si>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</si>
  <si>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</si>
  <si>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</si>
  <si>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</si>
  <si>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</si>
  <si>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</si>
  <si>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</si>
  <si>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</si>
  <si>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</si>
  <si>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</si>
  <si>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</si>
  <si>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</si>
  <si>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</si>
  <si>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</si>
  <si>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</si>
  <si>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</si>
  <si>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</si>
  <si>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</si>
  <si>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</si>
  <si>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</si>
  <si>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</si>
  <si>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</si>
  <si>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</si>
  <si>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</si>
  <si>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</si>
  <si>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</si>
  <si>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</si>
  <si>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</si>
  <si>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</si>
  <si>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</si>
  <si>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</si>
  <si>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</si>
  <si>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</si>
  <si>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</si>
  <si>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</si>
  <si>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</si>
  <si>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</si>
  <si>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</si>
  <si>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</si>
  <si>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</si>
  <si>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</si>
  <si>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</si>
  <si>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</si>
  <si>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</si>
  <si>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</si>
  <si>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</si>
  <si>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</si>
  <si>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</si>
  <si>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</si>
  <si>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</si>
  <si>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</si>
  <si>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</si>
  <si>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</si>
  <si>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</si>
  <si>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</si>
  <si>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</si>
  <si>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</si>
  <si>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</si>
  <si>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</si>
  <si>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</si>
  <si>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</si>
  <si>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</si>
  <si>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</si>
  <si>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</si>
  <si>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</si>
  <si>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</si>
  <si>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</si>
  <si>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</si>
  <si>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</si>
  <si>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</si>
  <si>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</si>
  <si>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</si>
  <si>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</si>
  <si>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</si>
  <si>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</si>
  <si>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</si>
  <si>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</si>
  <si>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</si>
  <si>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</si>
  <si>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</si>
  <si>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</si>
  <si>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</si>
  <si>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</si>
  <si>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</si>
  <si>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</si>
  <si>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</si>
  <si>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</si>
  <si>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</si>
  <si>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</si>
  <si>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</si>
  <si>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</si>
  <si>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</si>
  <si>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</si>
  <si>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</si>
  <si>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</si>
  <si>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</si>
  <si>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</si>
  <si>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</si>
  <si>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</si>
  <si>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</si>
  <si>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</si>
  <si>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</si>
  <si>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</si>
  <si>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</si>
  <si>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</si>
  <si>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</si>
  <si>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</si>
  <si>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</si>
  <si>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</si>
  <si>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</si>
  <si>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</si>
  <si>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</si>
  <si>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</si>
  <si>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</si>
  <si>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</si>
  <si>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</si>
  <si>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</si>
  <si>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</si>
  <si>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</si>
  <si>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</si>
  <si>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</si>
  <si>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</si>
  <si>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</si>
  <si>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</si>
  <si>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</si>
  <si>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</si>
  <si>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</si>
  <si>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</si>
  <si>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</si>
  <si>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</si>
  <si>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</si>
  <si>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</si>
  <si>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</si>
  <si>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</si>
  <si>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</si>
  <si>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</si>
  <si>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</si>
  <si>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</si>
  <si>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</si>
  <si>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</si>
  <si>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</si>
  <si>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</si>
  <si>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</si>
  <si>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</si>
  <si>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</si>
  <si>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</si>
  <si>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</si>
  <si>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</si>
  <si>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</si>
  <si>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</si>
  <si>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</si>
  <si>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</si>
  <si>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</si>
  <si>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</si>
  <si>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</si>
  <si>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</si>
  <si>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</si>
  <si>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</si>
  <si>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</si>
  <si>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</si>
  <si>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</si>
  <si>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</si>
  <si>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</si>
  <si>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</si>
  <si>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</si>
  <si>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</si>
  <si>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</si>
  <si>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</si>
  <si>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</si>
  <si>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</si>
  <si>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</si>
  <si>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</si>
  <si>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</si>
  <si>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</si>
  <si>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</si>
  <si>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</si>
  <si>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</si>
  <si>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</si>
  <si>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</si>
  <si>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</si>
  <si>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</si>
  <si>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</si>
  <si>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</si>
  <si>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</si>
  <si>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</si>
  <si>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</si>
  <si>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</si>
  <si>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</si>
  <si>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</si>
  <si>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</si>
  <si>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</si>
  <si>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</si>
  <si>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</si>
  <si>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</si>
  <si>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</si>
  <si>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</si>
  <si>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</si>
  <si>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</si>
  <si>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</si>
  <si>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</si>
  <si>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</si>
  <si>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</si>
  <si>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</si>
  <si>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</si>
  <si>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</si>
  <si>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</si>
  <si>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</si>
  <si>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</si>
  <si>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</si>
  <si>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</si>
  <si>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</si>
  <si>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</si>
  <si>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</si>
  <si>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</si>
  <si>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</si>
  <si>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</si>
  <si>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</si>
  <si>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</si>
  <si>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</si>
  <si>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</si>
  <si>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</si>
  <si>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</si>
  <si>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</si>
  <si>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</si>
  <si>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</si>
  <si>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</si>
  <si>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</si>
  <si>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</si>
  <si>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</si>
  <si>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</si>
  <si>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</si>
  <si>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</si>
  <si>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</si>
  <si>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</si>
  <si>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</si>
  <si>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</si>
  <si>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</si>
  <si>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</si>
  <si>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</si>
  <si>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</si>
  <si>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</si>
  <si>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</si>
  <si>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</si>
  <si>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</si>
  <si>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</si>
  <si>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</si>
  <si>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</si>
  <si>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</si>
  <si>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</si>
  <si>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</si>
  <si>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</si>
  <si>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</si>
  <si>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</si>
  <si>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</si>
  <si>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</si>
  <si>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</si>
  <si>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</si>
  <si>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</si>
  <si>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</si>
  <si>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</si>
  <si>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</si>
  <si>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</si>
  <si>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</si>
  <si>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</si>
  <si>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</si>
  <si>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</si>
  <si>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</si>
  <si>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</si>
  <si>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</si>
  <si>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</si>
  <si>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</si>
  <si>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</si>
  <si>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</si>
  <si>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</si>
  <si>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</si>
  <si>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</si>
  <si>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</si>
  <si>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</si>
  <si>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</si>
  <si>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</si>
  <si>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</si>
  <si>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</si>
  <si>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</si>
  <si>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</si>
  <si>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</si>
  <si>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</si>
  <si>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</si>
  <si>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</si>
  <si>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</si>
  <si>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</si>
  <si>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</si>
  <si>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</si>
  <si>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</si>
  <si>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</si>
  <si>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</si>
  <si>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</si>
  <si>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</si>
  <si>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</si>
  <si>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</si>
  <si>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</si>
  <si>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</si>
  <si>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</si>
  <si>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</si>
  <si>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</si>
  <si>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</si>
  <si>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</si>
  <si>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</si>
  <si>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</si>
  <si>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</si>
  <si>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</si>
  <si>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</si>
  <si>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</si>
  <si>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</si>
  <si>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</si>
  <si>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</si>
  <si>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</si>
  <si>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</si>
  <si>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</si>
  <si>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</si>
  <si>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</si>
  <si>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</si>
  <si>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</si>
  <si>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</si>
  <si>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</si>
  <si>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</si>
  <si>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</si>
  <si>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</si>
  <si>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</si>
  <si>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</si>
  <si>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</si>
  <si>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</si>
  <si>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</si>
  <si>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</si>
  <si>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</si>
  <si>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</si>
  <si>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</si>
  <si>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</si>
  <si>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</si>
  <si>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</si>
  <si>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</si>
  <si>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</si>
  <si>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</si>
  <si>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</si>
  <si>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</si>
  <si>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</si>
  <si>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</si>
  <si>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</si>
  <si>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</si>
  <si>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</si>
  <si>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</si>
  <si>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</si>
  <si>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</si>
  <si>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</si>
  <si>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</si>
  <si>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</si>
  <si>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</si>
  <si>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</si>
  <si>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</si>
  <si>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</si>
  <si>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</si>
  <si>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</si>
  <si>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</si>
  <si>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</si>
  <si>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</si>
  <si>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</si>
  <si>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</si>
  <si>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</si>
  <si>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</si>
  <si>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</si>
  <si>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</si>
  <si>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</si>
  <si>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</si>
  <si>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</si>
  <si>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</si>
  <si>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</si>
  <si>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</si>
  <si>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</si>
  <si>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</si>
  <si>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</si>
  <si>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</si>
  <si>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</si>
  <si>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</si>
  <si>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</si>
  <si>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</si>
  <si>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</si>
  <si>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</si>
  <si>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</si>
  <si>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</si>
  <si>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</si>
  <si>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</si>
  <si>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</si>
  <si>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</si>
  <si>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</si>
  <si>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</si>
  <si>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</si>
  <si>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</si>
  <si>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</si>
  <si>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</si>
  <si>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</si>
  <si>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</si>
  <si>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</si>
  <si>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</si>
  <si>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</si>
  <si>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</si>
  <si>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</si>
  <si>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</si>
  <si>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</si>
  <si>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</si>
  <si>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</si>
  <si>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</si>
  <si>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</si>
  <si>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</si>
  <si>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</si>
  <si>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</si>
  <si>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</si>
  <si>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</si>
  <si>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</si>
  <si>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</si>
  <si>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</si>
  <si>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</si>
  <si>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</si>
  <si>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</si>
  <si>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</si>
  <si>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</si>
  <si>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</si>
  <si>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</si>
  <si>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</si>
  <si>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</si>
  <si>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</si>
  <si>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</si>
  <si>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</si>
  <si>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</si>
  <si>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</si>
  <si>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</si>
  <si>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</si>
  <si>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</si>
  <si>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</si>
  <si>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</si>
  <si>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</si>
  <si>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</si>
  <si>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</si>
  <si>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</si>
  <si>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</si>
  <si>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</si>
  <si>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</si>
  <si>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</si>
  <si>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</si>
  <si>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</si>
  <si>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</si>
  <si>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</si>
  <si>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</si>
  <si>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</si>
  <si>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</si>
  <si>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</si>
  <si>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</si>
  <si>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</si>
  <si>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</si>
  <si>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</si>
  <si>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</si>
  <si>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</si>
  <si>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</si>
  <si>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</si>
  <si>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</si>
  <si>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</si>
  <si>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</si>
  <si>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</si>
  <si>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</si>
  <si>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</si>
  <si>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</si>
  <si>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</si>
  <si>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</si>
  <si>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</si>
  <si>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</si>
  <si>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</si>
  <si>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</si>
  <si>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</si>
  <si>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</si>
  <si>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</si>
  <si>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</si>
  <si>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</si>
  <si>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</si>
  <si>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</si>
  <si>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</si>
  <si>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</si>
  <si>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</si>
  <si>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</si>
  <si>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</si>
  <si>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</si>
  <si>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</si>
  <si>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</si>
  <si>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</si>
  <si>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</si>
  <si>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</si>
  <si>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</si>
  <si>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</si>
  <si>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</si>
  <si>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</si>
  <si>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</si>
  <si>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</si>
  <si>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</si>
  <si>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</si>
  <si>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</si>
  <si>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</si>
  <si>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</si>
  <si>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</si>
  <si>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</si>
  <si>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</si>
  <si>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</si>
  <si>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</si>
  <si>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</si>
  <si>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</si>
  <si>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</si>
  <si>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</si>
  <si>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</si>
  <si>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</si>
  <si>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</si>
  <si>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</si>
  <si>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</si>
  <si>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</si>
  <si>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</si>
  <si>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</si>
  <si>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</si>
  <si>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</si>
  <si>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</si>
  <si>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</si>
  <si>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</si>
  <si>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</si>
  <si>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</si>
  <si>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</si>
  <si>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</si>
  <si>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</si>
  <si>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</si>
  <si>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</si>
  <si>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</si>
  <si>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</si>
  <si>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</si>
  <si>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</si>
  <si>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</si>
  <si>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</si>
  <si>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</si>
  <si>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</si>
  <si>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</si>
  <si>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</si>
  <si>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</si>
  <si>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</si>
  <si>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</si>
  <si>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</si>
  <si>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</si>
  <si>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</si>
  <si>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</si>
  <si>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</si>
  <si>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</si>
  <si>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</si>
  <si>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</si>
  <si>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</si>
  <si>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</si>
  <si>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</si>
  <si>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</si>
  <si>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</si>
  <si>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</si>
  <si>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</si>
  <si>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</si>
  <si>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</si>
  <si>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</si>
  <si>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</si>
  <si>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</si>
  <si>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</si>
  <si>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</si>
  <si>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</si>
  <si>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</si>
  <si>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</si>
  <si>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</si>
  <si>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</si>
  <si>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</si>
  <si>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</si>
  <si>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</si>
  <si>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</si>
  <si>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</si>
  <si>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</si>
  <si>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</si>
  <si>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</si>
  <si>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</si>
  <si>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</si>
  <si>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</si>
  <si>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</si>
  <si>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</si>
  <si>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</si>
  <si>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</si>
  <si>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</si>
  <si>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</si>
  <si>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</si>
  <si>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</si>
  <si>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</si>
  <si>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</si>
  <si>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</si>
  <si>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</si>
  <si>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</si>
  <si>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</si>
  <si>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</si>
  <si>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</si>
  <si>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</si>
  <si>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</si>
  <si>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</si>
  <si>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</si>
  <si>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</si>
  <si>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</si>
  <si>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</si>
  <si>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</si>
  <si>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</si>
  <si>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</si>
  <si>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</si>
  <si>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</si>
  <si>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</si>
  <si>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</si>
  <si>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</si>
  <si>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</si>
  <si>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</si>
  <si>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</si>
  <si>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</si>
  <si>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</si>
  <si>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</si>
  <si>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</si>
  <si>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</si>
  <si>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</si>
  <si>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</si>
  <si>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</si>
  <si>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</si>
  <si>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</si>
  <si>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</si>
  <si>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</si>
  <si>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</si>
  <si>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</si>
  <si>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</si>
  <si>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</si>
  <si>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</si>
  <si>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</si>
  <si>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</si>
  <si>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</si>
  <si>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</si>
  <si>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</si>
  <si>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</si>
  <si>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</si>
  <si>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</si>
  <si>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</si>
  <si>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</si>
  <si>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</si>
  <si>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</si>
  <si>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</si>
  <si>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</si>
  <si>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</si>
  <si>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</si>
  <si>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</si>
  <si>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</si>
  <si>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</si>
  <si>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</si>
  <si>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</si>
  <si>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</si>
  <si>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</si>
  <si>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</si>
  <si>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</si>
  <si>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</si>
  <si>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</si>
  <si>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</si>
  <si>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</si>
  <si>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</si>
  <si>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</si>
  <si>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</si>
  <si>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</si>
  <si>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</si>
  <si>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</si>
  <si>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</si>
  <si>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</si>
  <si>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</si>
  <si>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</si>
  <si>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</si>
  <si>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</si>
  <si>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</si>
  <si>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</si>
  <si>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</si>
  <si>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</si>
  <si>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</si>
  <si>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</si>
  <si>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</si>
  <si>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</si>
  <si>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</si>
  <si>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</si>
  <si>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</si>
  <si>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</si>
  <si>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</si>
  <si>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</si>
  <si>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</si>
  <si>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</si>
  <si>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</si>
  <si>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</si>
  <si>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</si>
  <si>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</si>
  <si>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</si>
  <si>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</si>
  <si>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</si>
  <si>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</si>
  <si>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</si>
  <si>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</si>
  <si>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</si>
  <si>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</si>
  <si>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</si>
  <si>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</si>
  <si>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</si>
  <si>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</si>
  <si>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</si>
  <si>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</si>
  <si>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</si>
  <si>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</si>
  <si>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</si>
  <si>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</si>
  <si>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</si>
  <si>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</si>
  <si>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</si>
  <si>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</si>
  <si>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</si>
  <si>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</si>
  <si>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</si>
  <si>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</si>
  <si>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</si>
  <si>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</si>
  <si>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</si>
  <si>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</si>
  <si>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</si>
  <si>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</si>
  <si>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</si>
  <si>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</si>
  <si>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</si>
  <si>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</si>
  <si>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</si>
  <si>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</si>
  <si>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</si>
  <si>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</si>
  <si>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</si>
  <si>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</si>
  <si>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</si>
  <si>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</si>
  <si>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</si>
  <si>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</si>
  <si>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</si>
  <si>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</si>
  <si>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</si>
  <si>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</si>
  <si>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</si>
  <si>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</si>
  <si>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</si>
  <si>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</si>
  <si>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</si>
  <si>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</si>
  <si>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</si>
  <si>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</si>
  <si>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</si>
  <si>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</si>
  <si>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</si>
  <si>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</si>
  <si>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</si>
  <si>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</si>
  <si>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</si>
  <si>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</si>
  <si>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</si>
  <si>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</si>
  <si>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</si>
  <si>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</si>
  <si>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</si>
  <si>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</si>
  <si>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</si>
  <si>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</si>
  <si>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</si>
  <si>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</si>
  <si>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</si>
  <si>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</si>
  <si>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</si>
  <si>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</si>
  <si>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</si>
  <si>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</si>
  <si>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</si>
  <si>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</si>
  <si>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</si>
  <si>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</si>
  <si>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</si>
  <si>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</si>
  <si>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</si>
  <si>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</si>
  <si>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</si>
  <si>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</si>
  <si>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</si>
  <si>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</si>
  <si>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</si>
  <si>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</si>
  <si>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</si>
  <si>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</si>
  <si>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</si>
  <si>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</si>
  <si>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</si>
  <si>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</si>
  <si>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</si>
  <si>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</si>
  <si>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</si>
  <si>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</si>
  <si>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</si>
  <si>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</si>
  <si>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</si>
  <si>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</si>
  <si>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</si>
  <si>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</si>
  <si>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</si>
  <si>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</si>
  <si>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</si>
  <si>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</si>
  <si>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</si>
  <si>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</si>
  <si>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</si>
  <si>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</si>
  <si>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</si>
  <si>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</si>
  <si>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</si>
  <si>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</si>
  <si>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</si>
  <si>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</si>
  <si>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</si>
  <si>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</si>
  <si>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</si>
  <si>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</si>
  <si>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</si>
  <si>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</si>
  <si>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</si>
  <si>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</si>
  <si>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</si>
  <si>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</si>
  <si>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</si>
  <si>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</si>
  <si>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</si>
  <si>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</si>
  <si>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</si>
  <si>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</si>
  <si>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</si>
  <si>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</si>
  <si>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</si>
  <si>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</si>
  <si>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</si>
  <si>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</si>
  <si>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</si>
  <si>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</si>
  <si>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</si>
  <si>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</si>
  <si>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</si>
  <si>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</si>
  <si>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</si>
  <si>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</si>
  <si>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</si>
  <si>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</si>
  <si>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</si>
  <si>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</si>
  <si>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</si>
  <si>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</si>
  <si>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</si>
  <si>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</si>
  <si>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</si>
  <si>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</si>
  <si>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</si>
  <si>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</si>
  <si>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</si>
  <si>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</si>
  <si>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</si>
  <si>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</si>
  <si>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</si>
  <si>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</si>
  <si>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</si>
  <si>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</si>
  <si>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</si>
  <si>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</si>
  <si>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</si>
  <si>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</si>
  <si>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</si>
  <si>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</si>
  <si>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</si>
  <si>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</si>
  <si>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</si>
  <si>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</si>
  <si>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</si>
  <si>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</si>
  <si>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</si>
  <si>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</si>
  <si>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</si>
  <si>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</si>
  <si>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</si>
  <si>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</si>
  <si>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</si>
  <si>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</si>
  <si>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</si>
  <si>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</si>
  <si>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</si>
  <si>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</si>
  <si>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</si>
  <si>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</si>
  <si>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</si>
  <si>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</si>
  <si>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</si>
  <si>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</si>
  <si>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</si>
  <si>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</si>
  <si>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</si>
  <si>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</si>
  <si>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</si>
  <si>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</si>
  <si>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</si>
  <si>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</si>
  <si>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</si>
  <si>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</si>
  <si>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</si>
  <si>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</si>
  <si>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</si>
  <si>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</si>
  <si>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</si>
  <si>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</si>
  <si>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</si>
  <si>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</si>
  <si>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</si>
  <si>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</si>
  <si>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</si>
  <si>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</si>
  <si>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</si>
  <si>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</si>
  <si>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</si>
  <si>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</si>
  <si>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</si>
  <si>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</si>
  <si>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</si>
  <si>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</si>
  <si>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</si>
  <si>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</si>
  <si>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</si>
  <si>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</si>
  <si>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</si>
  <si>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</si>
  <si>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</si>
  <si>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</si>
  <si>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</si>
  <si>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</si>
  <si>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</si>
  <si>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</si>
  <si>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</si>
  <si>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</si>
  <si>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</si>
  <si>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</si>
  <si>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</si>
  <si>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</si>
  <si>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</si>
  <si>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</si>
  <si>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</si>
  <si>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</si>
  <si>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</si>
  <si>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</si>
  <si>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</si>
  <si>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</si>
  <si>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</si>
  <si>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</si>
  <si>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</si>
  <si>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</si>
  <si>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</si>
  <si>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</si>
  <si>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</si>
  <si>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</si>
  <si>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</si>
  <si>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</si>
  <si>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</si>
  <si>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</si>
  <si>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</si>
  <si>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</si>
  <si>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</si>
  <si>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</si>
  <si>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</si>
  <si>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</si>
  <si>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</si>
  <si>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</si>
  <si>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</si>
  <si>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</si>
  <si>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</si>
  <si>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</si>
  <si>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</si>
  <si>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</si>
  <si>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</si>
  <si>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</si>
  <si>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</si>
  <si>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</si>
  <si>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</si>
  <si>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</si>
  <si>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</si>
  <si>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</si>
  <si>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</si>
  <si>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</si>
  <si>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</si>
  <si>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</si>
  <si>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</si>
  <si>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</si>
  <si>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</si>
  <si>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</si>
  <si>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</si>
  <si>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</si>
  <si>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</si>
  <si>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</si>
  <si>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</si>
  <si>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</si>
  <si>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</si>
  <si>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</si>
  <si>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</si>
  <si>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</si>
  <si>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</si>
  <si>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</si>
  <si>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</si>
  <si>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</si>
  <si>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</si>
  <si>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</si>
  <si>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</si>
  <si>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</si>
  <si>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</si>
  <si>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</si>
  <si>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</si>
  <si>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</si>
  <si>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</si>
  <si>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</si>
  <si>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</si>
  <si>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</si>
  <si>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</si>
  <si>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</si>
  <si>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</si>
  <si>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</si>
  <si>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</si>
  <si>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</si>
  <si>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</si>
  <si>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</si>
  <si>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</si>
  <si>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</si>
  <si>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</si>
  <si>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</si>
  <si>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</si>
  <si>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</si>
  <si>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</si>
  <si>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</si>
  <si>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</si>
  <si>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</si>
  <si>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</si>
  <si>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</si>
  <si>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</si>
  <si>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</si>
  <si>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</si>
  <si>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</si>
  <si>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</si>
  <si>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</si>
  <si>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</si>
  <si>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</si>
  <si>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</si>
  <si>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</si>
  <si>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</si>
  <si>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</si>
  <si>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</si>
  <si>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</si>
  <si>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</si>
  <si>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</si>
  <si>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</si>
  <si>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</si>
  <si>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</si>
  <si>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</si>
  <si>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</si>
  <si>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</si>
  <si>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</si>
  <si>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</si>
  <si>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</si>
  <si>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</si>
  <si>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</si>
  <si>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</si>
  <si>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</si>
  <si>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</si>
  <si>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</si>
  <si>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</si>
  <si>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</si>
  <si>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</si>
  <si>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</si>
  <si>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</si>
  <si>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</si>
  <si>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</si>
  <si>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</si>
  <si>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</si>
  <si>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</si>
  <si>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</si>
  <si>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</si>
  <si>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</si>
  <si>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</si>
  <si>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</si>
  <si>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</si>
  <si>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</si>
  <si>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</si>
  <si>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</si>
  <si>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</si>
  <si>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</si>
  <si>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</si>
  <si>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</si>
  <si>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</si>
  <si>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</si>
  <si>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</si>
  <si>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</si>
  <si>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</si>
  <si>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</si>
  <si>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</si>
  <si>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</si>
  <si>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</si>
  <si>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</si>
  <si>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</si>
  <si>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</si>
  <si>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</si>
  <si>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</si>
  <si>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</si>
  <si>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</si>
  <si>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</si>
  <si>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</si>
  <si>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</si>
  <si>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</si>
  <si>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</si>
  <si>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</si>
  <si>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</si>
  <si>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</si>
  <si>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</si>
  <si>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</si>
  <si>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</si>
  <si>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</si>
  <si>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</si>
  <si>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</si>
  <si>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</si>
  <si>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</si>
  <si>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</si>
  <si>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</si>
  <si>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</si>
  <si>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</si>
  <si>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</si>
  <si>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</si>
  <si>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</si>
  <si>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</si>
  <si>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</si>
  <si>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</si>
  <si>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</si>
  <si>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</si>
  <si>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</si>
  <si>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</si>
  <si>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</si>
  <si>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</si>
  <si>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</si>
  <si>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</si>
  <si>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</si>
  <si>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</si>
  <si>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</si>
  <si>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</si>
  <si>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</si>
  <si>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</si>
  <si>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</si>
  <si>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</si>
  <si>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</si>
  <si>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</si>
  <si>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</si>
  <si>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</si>
  <si>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</si>
  <si>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</si>
  <si>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</si>
  <si>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</si>
  <si>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</si>
  <si>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</si>
  <si>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</si>
  <si>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</si>
  <si>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</si>
  <si>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</si>
  <si>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</si>
  <si>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</si>
  <si>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</si>
  <si>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</si>
  <si>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</si>
  <si>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</si>
  <si>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</si>
  <si>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</si>
  <si>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</si>
  <si>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</si>
  <si>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</si>
  <si>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</si>
  <si>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</si>
  <si>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</si>
  <si>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</si>
  <si>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</si>
  <si>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</si>
  <si>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</si>
  <si>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</si>
  <si>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</si>
  <si>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</si>
  <si>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</si>
  <si>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</si>
  <si>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</si>
  <si>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</si>
  <si>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</si>
  <si>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</si>
  <si>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</si>
  <si>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</si>
  <si>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</si>
  <si>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</si>
  <si>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</si>
  <si>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</si>
  <si>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</si>
  <si>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</si>
  <si>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</si>
  <si>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</si>
  <si>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</si>
  <si>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</si>
  <si>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</si>
  <si>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</si>
  <si>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</si>
  <si>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</si>
  <si>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</si>
  <si>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</si>
  <si>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</si>
  <si>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</si>
  <si>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</si>
  <si>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</si>
  <si>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</si>
  <si>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</si>
  <si>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</si>
  <si>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</si>
  <si>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</si>
  <si>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</si>
  <si>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</si>
  <si>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</si>
  <si>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</si>
  <si>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</si>
  <si>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</si>
  <si>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</si>
  <si>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</si>
  <si>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</si>
  <si>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</si>
  <si>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</si>
  <si>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</si>
  <si>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</si>
  <si>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</si>
  <si>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</si>
  <si>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</si>
  <si>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</si>
  <si>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</si>
  <si>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</si>
  <si>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</si>
  <si>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</si>
  <si>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</si>
  <si>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</si>
  <si>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</si>
  <si>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</si>
  <si>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</si>
  <si>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</si>
  <si>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</si>
  <si>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</si>
  <si>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</si>
  <si>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</si>
  <si>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</si>
  <si>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</si>
  <si>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</si>
  <si>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</si>
  <si>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</si>
  <si>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</si>
  <si>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</si>
  <si>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</si>
  <si>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</si>
  <si>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</si>
  <si>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</si>
  <si>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</si>
  <si>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</si>
  <si>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</si>
  <si>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</si>
  <si>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</si>
  <si>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</si>
  <si>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</si>
  <si>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</si>
  <si>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</si>
  <si>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</si>
  <si>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</si>
  <si>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</si>
  <si>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</si>
  <si>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</si>
  <si>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</si>
  <si>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</si>
  <si>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</si>
  <si>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</si>
  <si>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</si>
  <si>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</si>
  <si>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</si>
  <si>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</si>
  <si>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</si>
  <si>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</si>
  <si>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</si>
  <si>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</si>
  <si>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</si>
  <si>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</si>
  <si>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</si>
  <si>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</si>
  <si>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</si>
  <si>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</si>
  <si>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</si>
  <si>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</si>
  <si>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</si>
  <si>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</si>
  <si>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</si>
  <si>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</si>
  <si>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</si>
  <si>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</si>
  <si>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</si>
  <si>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</si>
  <si>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</si>
  <si>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</si>
  <si>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</si>
  <si>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</si>
  <si>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</si>
  <si>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</si>
  <si>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</si>
  <si>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</si>
  <si>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</si>
  <si>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</si>
  <si>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</si>
  <si>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</si>
  <si>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</si>
  <si>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</si>
  <si>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</si>
  <si>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</si>
  <si>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</si>
  <si>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</si>
  <si>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</si>
  <si>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</si>
  <si>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</si>
  <si>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</si>
  <si>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</si>
  <si>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</si>
  <si>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</si>
  <si>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</si>
  <si>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</si>
  <si>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</si>
  <si>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</si>
  <si>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</si>
  <si>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</si>
  <si>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</si>
  <si>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</si>
  <si>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</si>
  <si>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</si>
  <si>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</si>
  <si>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</si>
  <si>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</si>
  <si>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</si>
  <si>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</si>
  <si>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</si>
  <si>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</si>
  <si>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</si>
  <si>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</si>
  <si>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</si>
  <si>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</si>
  <si>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</si>
  <si>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</si>
  <si>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</si>
  <si>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</si>
  <si>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</si>
  <si>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</si>
  <si>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</si>
  <si>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</si>
  <si>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</si>
  <si>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</si>
  <si>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</si>
  <si>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</si>
  <si>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</si>
  <si>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</si>
  <si>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</si>
  <si>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</si>
  <si>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</si>
  <si>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</si>
  <si>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</si>
  <si>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</si>
  <si>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</si>
  <si>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</si>
  <si>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</si>
  <si>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</si>
  <si>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</si>
  <si>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</si>
  <si>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</si>
  <si>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</si>
  <si>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</si>
  <si>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</si>
  <si>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</si>
  <si>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</si>
  <si>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</si>
  <si>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</si>
  <si>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</si>
  <si>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</si>
  <si>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</si>
  <si>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</si>
  <si>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</si>
  <si>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</si>
  <si>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</si>
  <si>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</si>
  <si>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</si>
  <si>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</si>
  <si>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</si>
  <si>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</si>
  <si>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</si>
  <si>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</si>
  <si>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</si>
  <si>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</si>
  <si>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</si>
  <si>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</si>
  <si>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</si>
  <si>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</si>
  <si>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</si>
  <si>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</si>
  <si>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</si>
  <si>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</si>
  <si>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</si>
  <si>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</si>
  <si>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</si>
  <si>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</si>
  <si>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</si>
  <si>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</si>
  <si>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</si>
  <si>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</si>
  <si>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</si>
  <si>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</si>
  <si>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</si>
  <si>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</si>
  <si>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</si>
  <si>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</si>
  <si>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</si>
  <si>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</si>
  <si>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</si>
  <si>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</si>
  <si>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</si>
  <si>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</si>
  <si>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</si>
  <si>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</si>
  <si>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</si>
  <si>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</si>
  <si>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</si>
  <si>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</si>
  <si>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</si>
  <si>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</si>
  <si>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</si>
  <si>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</si>
  <si>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</si>
  <si>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</si>
  <si>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</si>
  <si>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</si>
  <si>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</si>
  <si>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</si>
  <si>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</si>
  <si>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</si>
  <si>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</si>
  <si>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</si>
  <si>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</si>
  <si>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</si>
  <si>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</si>
  <si>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</si>
  <si>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</si>
  <si>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</si>
  <si>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</si>
  <si>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</si>
  <si>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</si>
  <si>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</si>
  <si>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</si>
  <si>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</si>
  <si>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</si>
  <si>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</si>
  <si>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</si>
  <si>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</si>
  <si>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</si>
  <si>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</si>
  <si>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</si>
  <si>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</si>
  <si>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</si>
  <si>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</si>
  <si>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</si>
  <si>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</si>
  <si>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</si>
  <si>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</si>
  <si>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</si>
  <si>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</si>
  <si>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</si>
  <si>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</si>
  <si>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</si>
  <si>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</si>
  <si>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</si>
  <si>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</si>
  <si>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</si>
  <si>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</si>
  <si>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</si>
  <si>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</si>
  <si>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</si>
  <si>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</si>
  <si>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</si>
  <si>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</si>
  <si>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</si>
  <si>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</si>
  <si>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</si>
  <si>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</si>
  <si>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</si>
  <si>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</si>
  <si>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</si>
  <si>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</si>
  <si>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</si>
  <si>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</si>
  <si>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</si>
  <si>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</si>
  <si>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</si>
  <si>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</si>
  <si>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</si>
  <si>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</si>
  <si>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</si>
  <si>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</si>
  <si>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</si>
  <si>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</si>
  <si>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</si>
  <si>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</si>
  <si>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</si>
  <si>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</si>
  <si>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</si>
  <si>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</si>
  <si>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</si>
  <si>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</si>
  <si>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</si>
  <si>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</si>
  <si>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</si>
  <si>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</si>
  <si>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</si>
  <si>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</si>
  <si>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</si>
  <si>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</si>
  <si>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</si>
  <si>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</si>
  <si>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</si>
  <si>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</si>
  <si>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</si>
  <si>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</si>
  <si>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</si>
  <si>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</si>
  <si>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</si>
  <si>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</si>
  <si>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</si>
  <si>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</si>
  <si>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</si>
  <si>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</si>
  <si>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</si>
  <si>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</si>
  <si>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</si>
  <si>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</si>
  <si>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</si>
  <si>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</si>
  <si>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</si>
  <si>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</si>
  <si>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</si>
  <si>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</si>
  <si>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</si>
  <si>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</si>
  <si>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</si>
  <si>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</si>
  <si>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</si>
  <si>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</si>
  <si>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</si>
  <si>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</si>
  <si>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</si>
  <si>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</si>
  <si>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</si>
  <si>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</si>
  <si>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</si>
  <si>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</si>
  <si>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</si>
  <si>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</si>
  <si>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</si>
  <si>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</si>
  <si>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</si>
  <si>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</si>
  <si>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</si>
  <si>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</si>
  <si>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</si>
  <si>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</si>
  <si>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</si>
  <si>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</si>
  <si>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</si>
  <si>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</si>
  <si>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</si>
  <si>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</si>
  <si>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</si>
  <si>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</si>
  <si>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</si>
  <si>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</si>
  <si>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</si>
  <si>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</si>
  <si>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</si>
  <si>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</si>
  <si>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</si>
  <si>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</si>
  <si>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</si>
  <si>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</si>
  <si>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</si>
  <si>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</si>
  <si>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</si>
  <si>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</si>
  <si>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</si>
  <si>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</si>
  <si>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</si>
  <si>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</si>
  <si>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</si>
  <si>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</si>
  <si>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</si>
  <si>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</si>
  <si>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</si>
  <si>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</si>
  <si>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</si>
  <si>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</si>
  <si>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</si>
  <si>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</si>
  <si>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</si>
  <si>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</si>
  <si>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</si>
  <si>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</si>
  <si>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</si>
  <si>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</si>
  <si>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</si>
  <si>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</si>
  <si>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</si>
  <si>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</si>
  <si>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</si>
  <si>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</si>
  <si>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</si>
  <si>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</si>
  <si>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</si>
  <si>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</si>
  <si>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</si>
  <si>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</si>
  <si>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</si>
  <si>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</si>
  <si>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</si>
  <si>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</si>
  <si>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</si>
  <si>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</si>
  <si>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</si>
  <si>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</si>
  <si>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</si>
  <si>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</si>
  <si>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</si>
  <si>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</si>
  <si>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</si>
  <si>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</si>
  <si>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</si>
  <si>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</si>
  <si>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</si>
  <si>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</si>
  <si>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</si>
  <si>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</si>
  <si>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</si>
  <si>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</si>
  <si>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</si>
  <si>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</si>
  <si>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</si>
  <si>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</si>
  <si>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</si>
  <si>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</si>
  <si>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</si>
  <si>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</si>
  <si>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</si>
  <si>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</si>
  <si>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</si>
  <si>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</si>
  <si>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</si>
  <si>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</si>
  <si>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</si>
  <si>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</si>
  <si>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</si>
  <si>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</si>
  <si>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</si>
  <si>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</si>
  <si>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</si>
  <si>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</si>
  <si>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</si>
  <si>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</si>
  <si>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</si>
  <si>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</si>
  <si>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</si>
  <si>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</si>
  <si>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</si>
  <si>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</si>
  <si>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</si>
  <si>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</si>
  <si>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</si>
  <si>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</si>
  <si>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</si>
  <si>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</si>
  <si>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</si>
  <si>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</si>
  <si>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</si>
  <si>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</si>
  <si>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</si>
  <si>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</si>
  <si>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</si>
  <si>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</si>
  <si>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</si>
  <si>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</si>
  <si>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</si>
  <si>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</si>
  <si>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</si>
  <si>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</si>
  <si>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</si>
  <si>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</si>
  <si>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</si>
  <si>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</si>
  <si>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</si>
  <si>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</si>
  <si>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</si>
  <si>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</si>
  <si>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</si>
  <si>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</si>
  <si>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</si>
  <si>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</si>
  <si>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</si>
  <si>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</si>
  <si>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</si>
  <si>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</si>
  <si>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</si>
  <si>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</si>
  <si>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</si>
  <si>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</si>
  <si>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</si>
  <si>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</si>
  <si>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</si>
  <si>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</si>
  <si>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</si>
  <si>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</si>
  <si>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</si>
  <si>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</si>
  <si>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</si>
  <si>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</si>
  <si>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</si>
  <si>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</si>
  <si>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</si>
  <si>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</si>
  <si>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</si>
  <si>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</si>
  <si>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</si>
  <si>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</si>
  <si>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</si>
  <si>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</si>
  <si>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</si>
  <si>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</si>
  <si>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</si>
  <si>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</si>
  <si>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</si>
  <si>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</si>
  <si>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</si>
  <si>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</si>
  <si>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</si>
  <si>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</si>
  <si>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</si>
  <si>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</si>
  <si>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</si>
  <si>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</si>
  <si>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</si>
  <si>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</si>
  <si>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</si>
  <si>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</si>
  <si>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</si>
  <si>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</si>
  <si>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</si>
  <si>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</si>
  <si>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</si>
  <si>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</si>
  <si>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</si>
  <si>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</si>
  <si>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</si>
  <si>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</si>
  <si>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</si>
  <si>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</si>
  <si>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</si>
  <si>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</si>
  <si>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</si>
  <si>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</si>
  <si>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</si>
  <si>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</si>
  <si>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</si>
  <si>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</si>
  <si>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</si>
  <si>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</si>
  <si>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</si>
  <si>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</si>
  <si>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</si>
  <si>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</si>
  <si>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</si>
  <si>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</si>
  <si>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</si>
  <si>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</si>
  <si>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</si>
  <si>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</si>
  <si>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</si>
  <si>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</si>
  <si>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</si>
  <si>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</si>
  <si>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</si>
  <si>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</si>
  <si>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</si>
  <si>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</si>
  <si>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</si>
  <si>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</si>
  <si>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</si>
  <si>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</si>
  <si>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</si>
  <si>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</si>
  <si>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</si>
  <si>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</si>
  <si>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</si>
  <si>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</si>
  <si>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</si>
  <si>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</si>
  <si>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</si>
  <si>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</si>
  <si>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</si>
  <si>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</si>
  <si>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</si>
  <si>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</si>
  <si>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</si>
  <si>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</si>
  <si>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</si>
  <si>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</si>
  <si>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</si>
  <si>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</si>
  <si>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</si>
  <si>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</si>
  <si>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</si>
  <si>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</si>
  <si>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</si>
  <si>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</si>
  <si>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</si>
  <si>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</si>
  <si>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</si>
  <si>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</si>
  <si>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</si>
  <si>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</si>
  <si>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</si>
  <si>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</si>
  <si>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</si>
  <si>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</si>
  <si>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</si>
  <si>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</si>
  <si>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</si>
  <si>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</si>
  <si>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</si>
  <si>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</si>
  <si>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</si>
  <si>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</si>
  <si>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</si>
  <si>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</si>
  <si>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</si>
  <si>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</si>
  <si>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</si>
  <si>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</si>
  <si>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</si>
  <si>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</si>
  <si>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</si>
  <si>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</si>
  <si>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</si>
  <si>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</si>
  <si>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</si>
  <si>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</si>
  <si>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</si>
  <si>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</si>
  <si>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</si>
  <si>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</si>
  <si>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</si>
  <si>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</si>
  <si>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</si>
  <si>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</si>
  <si>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</si>
  <si>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</si>
  <si>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</si>
  <si>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</si>
  <si>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</si>
  <si>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</si>
  <si>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</si>
  <si>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</si>
  <si>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</si>
  <si>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</si>
  <si>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</si>
  <si>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</si>
  <si>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</si>
  <si>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</si>
  <si>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</si>
  <si>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</si>
  <si>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</si>
  <si>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</si>
  <si>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</si>
  <si>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</si>
  <si>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</si>
  <si>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</si>
  <si>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</si>
  <si>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</si>
  <si>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</si>
  <si>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</si>
  <si>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</si>
  <si>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</si>
  <si>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</si>
  <si>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</si>
  <si>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</si>
  <si>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</si>
  <si>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</si>
  <si>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</si>
  <si>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</si>
  <si>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</si>
  <si>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</si>
  <si>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</si>
  <si>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</si>
  <si>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</si>
  <si>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</si>
  <si>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</si>
  <si>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</si>
  <si>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</si>
  <si>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</si>
  <si>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</si>
  <si>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</si>
  <si>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</si>
  <si>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</si>
  <si>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</si>
  <si>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</si>
  <si>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</si>
  <si>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</si>
  <si>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</si>
  <si>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</si>
  <si>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</si>
  <si>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</si>
  <si>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</si>
  <si>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</si>
  <si>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</si>
  <si>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</si>
  <si>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</si>
  <si>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</si>
  <si>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</si>
  <si>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</si>
  <si>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</si>
  <si>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</si>
  <si>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</si>
  <si>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</si>
  <si>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</si>
  <si>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</si>
  <si>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</si>
  <si>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</si>
  <si>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</si>
  <si>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</si>
  <si>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</si>
  <si>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</si>
  <si>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</si>
  <si>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</si>
  <si>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</si>
  <si>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</si>
  <si>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</si>
  <si>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</si>
  <si>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</si>
  <si>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</si>
  <si>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</si>
  <si>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</si>
  <si>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</si>
  <si>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</si>
  <si>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</si>
  <si>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</si>
  <si>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</si>
  <si>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</si>
  <si>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</si>
  <si>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</si>
  <si>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</si>
  <si>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</si>
  <si>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</si>
  <si>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</si>
  <si>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</si>
  <si>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</si>
  <si>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</si>
  <si>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</si>
  <si>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</si>
  <si>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</si>
  <si>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</si>
  <si>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</si>
  <si>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</si>
  <si>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</si>
  <si>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</si>
  <si>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</si>
  <si>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</si>
  <si>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</si>
  <si>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</si>
  <si>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</si>
  <si>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</si>
  <si>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</si>
  <si>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</si>
  <si>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</si>
  <si>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</si>
  <si>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</si>
  <si>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</si>
  <si>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</si>
  <si>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</si>
  <si>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</si>
  <si>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</si>
  <si>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</si>
  <si>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</si>
  <si>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</si>
  <si>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</si>
  <si>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</si>
  <si>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</si>
  <si>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</si>
  <si>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</si>
  <si>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</si>
  <si>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</si>
  <si>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</si>
  <si>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</si>
  <si>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</si>
  <si>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</si>
  <si>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</si>
  <si>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</si>
  <si>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</si>
  <si>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</si>
  <si>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</si>
  <si>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</si>
  <si>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</si>
  <si>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</si>
  <si>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</si>
  <si>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</si>
  <si>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</si>
  <si>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</si>
  <si>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</si>
  <si>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</si>
  <si>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</si>
  <si>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</si>
  <si>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</si>
  <si>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</si>
  <si>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</si>
  <si>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</si>
  <si>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</si>
  <si>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</si>
  <si>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</si>
  <si>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</si>
  <si>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</si>
  <si>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</si>
  <si>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</si>
  <si>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</si>
  <si>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</si>
  <si>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</si>
  <si>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</si>
  <si>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</si>
  <si>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</si>
  <si>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</si>
  <si>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</si>
  <si>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</si>
  <si>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</si>
  <si>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</si>
  <si>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</si>
  <si>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</si>
  <si>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</si>
  <si>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</si>
  <si>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</si>
  <si>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</si>
  <si>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</si>
  <si>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</si>
  <si>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</si>
  <si>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</si>
  <si>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</si>
  <si>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</si>
  <si>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</si>
  <si>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</si>
  <si>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</si>
  <si>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</si>
  <si>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</si>
  <si>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</si>
  <si>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</si>
  <si>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</si>
  <si>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</si>
  <si>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</si>
  <si>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</si>
  <si>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</si>
  <si>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</si>
  <si>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</si>
  <si>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</si>
  <si>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</si>
  <si>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</si>
  <si>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</si>
  <si>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</si>
  <si>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</si>
  <si>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</si>
  <si>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</si>
  <si>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</si>
  <si>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</si>
  <si>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</si>
  <si>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</si>
  <si>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</si>
  <si>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</si>
  <si>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</si>
  <si>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</si>
  <si>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</si>
  <si>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</si>
  <si>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</si>
  <si>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</si>
  <si>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</si>
  <si>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</si>
  <si>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</si>
  <si>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</si>
  <si>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</si>
  <si>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</si>
  <si>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</si>
  <si>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</si>
  <si>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</si>
  <si>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</si>
  <si>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</si>
  <si>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</si>
  <si>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</si>
  <si>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</si>
  <si>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</si>
  <si>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</si>
  <si>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</si>
  <si>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</si>
  <si>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</si>
  <si>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</si>
  <si>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</si>
  <si>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</si>
  <si>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</si>
  <si>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</si>
  <si>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</si>
  <si>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</si>
  <si>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</si>
  <si>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</si>
  <si>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</si>
  <si>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</si>
  <si>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</si>
  <si>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</si>
  <si>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</si>
  <si>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</si>
  <si>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</si>
  <si>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</si>
  <si>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</si>
  <si>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</si>
  <si>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</si>
  <si>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</si>
  <si>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</si>
  <si>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</si>
  <si>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</si>
  <si>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</si>
  <si>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</si>
  <si>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</si>
  <si>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</si>
  <si>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</si>
  <si>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</si>
  <si>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</si>
  <si>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</si>
  <si>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</si>
  <si>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</si>
  <si>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</si>
  <si>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</si>
  <si>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</si>
  <si>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</si>
  <si>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</si>
  <si>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</si>
  <si>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</si>
  <si>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</si>
  <si>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</si>
  <si>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</si>
  <si>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</si>
  <si>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</si>
  <si>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</si>
  <si>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</si>
  <si>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</si>
  <si>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</si>
  <si>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</si>
  <si>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</si>
  <si>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</si>
  <si>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</si>
  <si>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</si>
  <si>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</si>
  <si>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d - Kubín Róbert</t>
  </si>
  <si>
    <t>TB-4/2</t>
  </si>
  <si>
    <t>250100130</t>
  </si>
  <si>
    <t>Nákup športového materiálu: 2x surfová doska Starboard IQ Foil 95 (2x1700,-), 2x Carbon reflex board bag (2x1290,-), Severne apex IQ Foil 490 (536,-), Severne Enigma IQ Foil 210-250 (1048,-)</t>
  </si>
  <si>
    <t>01981714</t>
  </si>
  <si>
    <t>Water solution s.r.o., CZ</t>
  </si>
  <si>
    <t>TB-5/2</t>
  </si>
  <si>
    <t>2/04/2025</t>
  </si>
  <si>
    <t>Tréningové sústredenie reprezentanta lodnej triedy iQ Foil, dátum: 10.2. - 22.2. 2025 , miesto: Cadiz, Španielsko - trénerské služby</t>
  </si>
  <si>
    <t>Wind-Surf Maciej Dziemianczuk</t>
  </si>
  <si>
    <t>3/04/2025</t>
  </si>
  <si>
    <t>Tréningové sústredenie reprezentanta lodnej triedy iQ Foil, dátum: 29.3. - 6.4.2025 , miesto: Cadiz, Španielsko - trénerské služby</t>
  </si>
  <si>
    <t>2025034</t>
  </si>
  <si>
    <t>Vzdelávanie v oblasti mentálnej prípravy reprezentanta v mesiacoch január, február, marec, apríl 2025</t>
  </si>
  <si>
    <t>52524671</t>
  </si>
  <si>
    <t>Škola úspechu s.r.o.</t>
  </si>
  <si>
    <t>1/05/2025</t>
  </si>
  <si>
    <t>Tréningové sústredenie reprezentanta lodnej triedy iQ Foil, dátum: 9.5.2025 - 17.5.2025 , miesto: Hyéres, Francúzsko - trénerské služby</t>
  </si>
  <si>
    <t>a - jachting - bežné transfery</t>
  </si>
  <si>
    <t>FP2025043</t>
  </si>
  <si>
    <t>2506014</t>
  </si>
  <si>
    <t>služby generálneho sekretára za mesiac  6/2025 čiastočne</t>
  </si>
  <si>
    <t>35861941</t>
  </si>
  <si>
    <t>WAVE, s.r.o.</t>
  </si>
  <si>
    <t>TB-7/2</t>
  </si>
  <si>
    <t>RG731677484, RG731677498</t>
  </si>
  <si>
    <t>36631124</t>
  </si>
  <si>
    <t>FP2025048</t>
  </si>
  <si>
    <t>2841486660</t>
  </si>
  <si>
    <t>Orange služby 24.06.2025 - 23.7.2025</t>
  </si>
  <si>
    <t>35697270</t>
  </si>
  <si>
    <t>Orange Slovensko, a.s.</t>
  </si>
  <si>
    <t>bankový poplatok</t>
  </si>
  <si>
    <t>00686930</t>
  </si>
  <si>
    <t>Tatra banka, a.s.</t>
  </si>
  <si>
    <t>TB-8/2</t>
  </si>
  <si>
    <t>VPC 01</t>
  </si>
  <si>
    <t>2025 iQFoil International Games 1, miesto: Lanzarote, Španielsko, dátum: 21.1.2025 - 3.2.2025 - stravné reprezentanta</t>
  </si>
  <si>
    <t>Róbert Kubín</t>
  </si>
  <si>
    <t>VPC 02</t>
  </si>
  <si>
    <t>2025 iQFoil International Games 2, miesto: Cadiz, Španielsko, dátum: 3.3.2025 - 15.3.2025 - stravné reprezentanta</t>
  </si>
  <si>
    <t>2025007</t>
  </si>
  <si>
    <t>Vzdelávanie v oblasti mentálnej prípravy reprezentanta za obdobie 05/2025 - 06/2025</t>
  </si>
  <si>
    <t>47497718</t>
  </si>
  <si>
    <t>Mysli inak s.r.o.</t>
  </si>
  <si>
    <t>FP2025050</t>
  </si>
  <si>
    <t>37500306</t>
  </si>
  <si>
    <t>registratúrny systém 07/2025</t>
  </si>
  <si>
    <t>35690003</t>
  </si>
  <si>
    <t>RASAX alfa, spol. s r.o.</t>
  </si>
  <si>
    <t>T2S2SX</t>
  </si>
  <si>
    <t>Tréningové sústredenie a preteky iQFoil Puchar Prezydenta Sopotu, miesto: Sopot, Poľsko, dátum: 31.5.2025 - 10.06.2025 - letenka, stravné reprezentanta</t>
  </si>
  <si>
    <t>Ryanair DAC Corporate, Róbert Kubín</t>
  </si>
  <si>
    <t>OVFZNQ, NW3NPY, 2/06/2025, VPC 03</t>
  </si>
  <si>
    <t>Tréningové sústredenie, miesto: Sopot, Poľsko, dátum: 14.06.2025 - 24.06.2025 - letenka, odmena trénera, stravné reprezentanta</t>
  </si>
  <si>
    <t>Ryanair DAC Corporate, Wind-Surf Maciej Dziemanczuk, Róbert Kubín</t>
  </si>
  <si>
    <t>HNTWNI, 4354496, WN29092927, 3269179073, 1/07/2025, VPC 04</t>
  </si>
  <si>
    <t>Tréningové sústredenie, miesto: Sopot, Poľsko, dátum: 05.07.2025 - 13.07.2025 - letenka Bratislava - Gdaňsk, vlaková doprava Košice - Bratislava, vlaková doprava Gdynia - Krakow, autobus Krakow - Košice, odmena trénera, stravné reprezentanta</t>
  </si>
  <si>
    <t>35914939</t>
  </si>
  <si>
    <t>Ryanair DAC Corporate, Železničná spoločnosť Slovensko, a.s., PKP INTERCITY, FlixBus Polska sp., Wind-Surf Maciej Dziemanczuk, Róbert Kubín</t>
  </si>
  <si>
    <t>3270661461, WN 29092927, XNSV3L, 2/07/2025, VPC 05</t>
  </si>
  <si>
    <t>Tréningové sústredenie, miesto: Sopot, Poľsko, dátum: 20.07.2025 - 29.07.2025 -autobusová doprava Košice - Krakow, vlaková doprava Krakow - Gdynia,  letenka Gdaňsk - Bratislava, odmena trénera, stravné reprezentanta</t>
  </si>
  <si>
    <t>FlixBus Polska sp., PKP INTERCITY, Ryanair DAC Corporate, Wind-Surf Maciej Dziemanczuk, Róbert Kubín</t>
  </si>
  <si>
    <t>FP2025051</t>
  </si>
  <si>
    <t>2507010</t>
  </si>
  <si>
    <t>služby generálneho sekretára za mesiac 07/2025</t>
  </si>
  <si>
    <t>25700307</t>
  </si>
  <si>
    <t xml:space="preserve">Nákup športového materiálu pre reprezentanta - 2x Patrik iQFoil carbon mast 95 cm </t>
  </si>
  <si>
    <t>Foiling Netherlands</t>
  </si>
  <si>
    <t>2025-41551752, 4792309396, 2025-41551891, 2/02/2025 VPC 06</t>
  </si>
  <si>
    <t>Tréningové sústredenie, miesto: Cadiz, Španielsko, dátum: 10.02.2025 - 22.02.2025 -letenka Viedeň - Seville, ubytovanie Playa Muralla, letenka Seville - Viedeň, odmena trénera, stravné reprezentanta</t>
  </si>
  <si>
    <t>Kiwi.com s.r.o., Booking.com, Wind-Surf Maciej Dziemnczuk, Róbert Kubín</t>
  </si>
  <si>
    <t>FP2025056</t>
  </si>
  <si>
    <t>70250206</t>
  </si>
  <si>
    <t>doručovateľský servis 07/2025</t>
  </si>
  <si>
    <t>35862289</t>
  </si>
  <si>
    <t>DOM ŠPORTU, s.r.o.</t>
  </si>
  <si>
    <t>205744111032/1, IQGSI25-00011, VPC 07</t>
  </si>
  <si>
    <t>2025 iQFoil International Games 4, miesto: Silvaplana, Švajčiarsko, dátum: 16.8.2025 - 25.8.2025 - ubytovanie, štartovné, stravné reprezentanta</t>
  </si>
  <si>
    <t>Interhome Group HHD AG, IQ FOIL CLASS, Róbert Kubín</t>
  </si>
  <si>
    <t>2025009</t>
  </si>
  <si>
    <t>Vzdelávanie v oblasti mentálnej prípravy reprezentanta za obdobie 07/2025 - 08/2025</t>
  </si>
  <si>
    <t>FP2025063</t>
  </si>
  <si>
    <t>2590811</t>
  </si>
  <si>
    <t xml:space="preserve">Obnovenie registrácie doménového mena sailing.sk </t>
  </si>
  <si>
    <t>47184451</t>
  </si>
  <si>
    <t>Odporúčame, s.r.o.</t>
  </si>
  <si>
    <t>FP2025064</t>
  </si>
  <si>
    <t>2846153822</t>
  </si>
  <si>
    <t>Orange služby 24.07.2025 - 23.8.2025</t>
  </si>
  <si>
    <t>TB-9/2</t>
  </si>
  <si>
    <t>30787467</t>
  </si>
  <si>
    <t>YC Dynamo Energia</t>
  </si>
  <si>
    <t>FP2025065</t>
  </si>
  <si>
    <t>2508019</t>
  </si>
  <si>
    <t>služby generálneho sekretára za mesiac 08/2025</t>
  </si>
  <si>
    <t>FP2025066</t>
  </si>
  <si>
    <t>37500343</t>
  </si>
  <si>
    <t>registratúrny systém 08/2025</t>
  </si>
  <si>
    <t>FP2025067</t>
  </si>
  <si>
    <t>202502690</t>
  </si>
  <si>
    <t>36376981</t>
  </si>
  <si>
    <t>Gajos, s.r.o.</t>
  </si>
  <si>
    <t>Majstrovstvá sveta OPTIMIST Slovinsko, termín: 24.6.-6.7.2025, miesto: Portorož, talent.športovec Juraj Vozár - cestovné, poistenie športovca</t>
  </si>
  <si>
    <t>Juraj Vozár</t>
  </si>
  <si>
    <t>FP2025078</t>
  </si>
  <si>
    <t>20250001</t>
  </si>
  <si>
    <t>88723135</t>
  </si>
  <si>
    <t>Karel Lavický</t>
  </si>
  <si>
    <t>FP2025082</t>
  </si>
  <si>
    <t>70250238</t>
  </si>
  <si>
    <t>doručovateľský servis 08/2025</t>
  </si>
  <si>
    <t>FP2025084</t>
  </si>
  <si>
    <t>2025000697</t>
  </si>
  <si>
    <t>45899738</t>
  </si>
  <si>
    <t>MBCC, s.r.o.</t>
  </si>
  <si>
    <t>2025000684,00001/2025, 251040014, 2025000689</t>
  </si>
  <si>
    <t>MBCC, s.r.o., Marián Babjak, YachtClub Dyje z.s., Jachtklub Brno, z.s., Lodní sporty Kroměříž z.s., TJ Slávia-jachting Česká Skalice, z.s., JK Tatran, Telovýchovná jednota Oravan Námestovo</t>
  </si>
  <si>
    <t>2025000694, 20250033, 251560011, 251560012, 25310011, 25310002, 251622-186</t>
  </si>
  <si>
    <t>MBCC, s.r.o., 
3štyri s.r.o., 
Yacht club SLOVAN Bratislava, 
Jacht Klub Akademik Technická Univerzita Košice, 
Yacht Club Nechranice, 
Jaroslav Čermák</t>
  </si>
  <si>
    <t>FP2025072</t>
  </si>
  <si>
    <t>FA-2025075</t>
  </si>
  <si>
    <t>47367342</t>
  </si>
  <si>
    <t>Mgr. Michal Andel - Škola
Jachtingu</t>
  </si>
  <si>
    <t>30787467
30777828</t>
  </si>
  <si>
    <t>Yachtclub Dynamo Energia 
Bylatonfuredi Yacht Club
Yacht club Slovan Bratislava</t>
  </si>
  <si>
    <t>FP2025088</t>
  </si>
  <si>
    <t>2850818537</t>
  </si>
  <si>
    <t>Orange služby 24.08.2025 - 23.9.2025</t>
  </si>
  <si>
    <t>FP2025075</t>
  </si>
  <si>
    <t>FA-2025072</t>
  </si>
  <si>
    <t>Tréningové sústredenie lodnej triedy OPTIMIST na podujatí World Championship, termín: 23.-25.6.2025, miesto: Portorož, Slovinsko, počet pretekárov: 5, počet trénerov: 1 - odmena trénera</t>
  </si>
  <si>
    <t>FP2025081</t>
  </si>
  <si>
    <t>FA-2025074</t>
  </si>
  <si>
    <t>1/09/2025</t>
  </si>
  <si>
    <t>Preteky: 2025 iQFOiL World Championships U23, miesto: Portimao, Portugalsko, termín: 2.9.-14.9.2025, pretekár: Robert Kubín, odmena trénera</t>
  </si>
  <si>
    <t>584-145-40-44</t>
  </si>
  <si>
    <t xml:space="preserve"> Wind-Surf Maciej Dziemiańczuk</t>
  </si>
  <si>
    <t>R1B89N, VPMRRI, U23W25-00094, 6437585734</t>
  </si>
  <si>
    <t>Preteky: 2025 iQFOiL World Championships U23, miesto: Portimao, Portugalsko, termín: 2.9.-14.9.2025, pretekár: Robert Kubín, letenky: Vienna - Faro - Vienna, Štartovné, Ubytovanie Urban Beach - Vista Rio</t>
  </si>
  <si>
    <t>00104547</t>
  </si>
  <si>
    <t xml:space="preserve">Ryanair DAC, IQ Foil Class, Booking.com </t>
  </si>
  <si>
    <t>Preteky: 2025 iQFOiL World Championships U23, miesto: Portimao, Portugalsko, termín: 2.9.-14.9.2025, pretekár: Robert Kubín, diéty reprezentanta</t>
  </si>
  <si>
    <t>M.Čulen</t>
  </si>
  <si>
    <t>37500382</t>
  </si>
  <si>
    <t>FP2025091</t>
  </si>
  <si>
    <t>registratúrny systém 09/2025</t>
  </si>
  <si>
    <t>služby generálneho sekretára za mesiac 09/2025</t>
  </si>
  <si>
    <t>Zuzana Dranačková</t>
  </si>
  <si>
    <t>2025008</t>
  </si>
  <si>
    <t>44 047 541</t>
  </si>
  <si>
    <t>35774282</t>
  </si>
  <si>
    <t xml:space="preserve">Victory sport, spol. s r.o. </t>
  </si>
  <si>
    <t>Trofejové poháre Slovenského pohára za rok 2025 pre víťazov v jednotlivých kategóriách lodných tried 29er, RS Feva a ILCA</t>
  </si>
  <si>
    <t>0001FV001275/25</t>
  </si>
  <si>
    <t>TB-10/2</t>
  </si>
  <si>
    <t>30777828</t>
  </si>
  <si>
    <t>YC SLOVAN BRATISLAVA</t>
  </si>
  <si>
    <t>232 Yacht&amp;Golf Club - Preteky: Pohár Slovana, dátum: 11.10.-12.10.2025, Senec, štartovné , trieda 420, pretekár: K.Kaňuková</t>
  </si>
  <si>
    <t>251240008</t>
  </si>
  <si>
    <t>251560016</t>
  </si>
  <si>
    <t>Yacht club SLOVAN</t>
  </si>
  <si>
    <t>2025000700</t>
  </si>
  <si>
    <t>Trénerská činnosť počas pretekov EuroCUP lodnej triedy 29er,  miesto: Balaton, Alsoors (Maďarsko), dátum: 18.-21.9.2025, ČTK:6044,  počet účastníkov: 5, počet trénerov:  1 - odmena trénera</t>
  </si>
  <si>
    <t>25152376</t>
  </si>
  <si>
    <t>33289385</t>
  </si>
  <si>
    <t>SAILCENTER B.V.</t>
  </si>
  <si>
    <t>Adam Holák</t>
  </si>
  <si>
    <t>105 Yachtclub Dynamo Energia Bratislava - kúpa lodného príslušenstva pre mládežnícku lodnú triedu ILCA  - sťažeň, spodná časť ILCA 6 Carbon a ostatné príslušenstvo</t>
  </si>
  <si>
    <t>23148, 1973</t>
  </si>
  <si>
    <t>Majstrovstvá Európy RS Feva 2025, dátum: 29.9 - 4.10.2025, miesto: Riva del Garda /Lago di Garda (Taliansko), počet zúčastnenách lodí celkovo: 104, počet SK posádok:5, počet krajín:11, talentovaný športovec: Adam Holák - ubytovanie, doprava, štartovné, stravné športovca TM</t>
  </si>
  <si>
    <t>doručovateľský servis 09/2025</t>
  </si>
  <si>
    <t>FP2025099</t>
  </si>
  <si>
    <t>70250270</t>
  </si>
  <si>
    <t>FP2025093</t>
  </si>
  <si>
    <t>FP2025098</t>
  </si>
  <si>
    <t>FP2025096</t>
  </si>
  <si>
    <t>2025000698</t>
  </si>
  <si>
    <t>FP2025097</t>
  </si>
  <si>
    <t>FP2025100</t>
  </si>
  <si>
    <t>2855493841</t>
  </si>
  <si>
    <t>Orange služby 24.09.2025 - 23.10.2025</t>
  </si>
  <si>
    <t>TJ Sĺňava Piešťany</t>
  </si>
  <si>
    <t>2025005, 1250000900, 582025</t>
  </si>
  <si>
    <t>44870949, 36408905, 37185306</t>
  </si>
  <si>
    <t>251030005, 251070012, 251560002, 252520104,10,  252580020, 252580027, 251560039</t>
  </si>
  <si>
    <t>30777828, 37903632,
17057396</t>
  </si>
  <si>
    <t>Yacht club SLOVAN Bratislava
YACHT CLUB LIMAR – RÁZTOCKÁ ZÁTOKA
Telovýchovná jednota Oravan Námestovo</t>
  </si>
  <si>
    <t>FP2025101</t>
  </si>
  <si>
    <t>37500425</t>
  </si>
  <si>
    <t>FP2025103</t>
  </si>
  <si>
    <t>2025010</t>
  </si>
  <si>
    <t>služby generálneho sekretára za mesiac 10/2025</t>
  </si>
  <si>
    <t>FP2025102</t>
  </si>
  <si>
    <t>MEM25100</t>
  </si>
  <si>
    <t>ILCA Class členský poplatok na rok 2025</t>
  </si>
  <si>
    <t>Laser Class Association Inc.</t>
  </si>
  <si>
    <t>TB-11/2</t>
  </si>
  <si>
    <t>Bankový poplatok za spracovanie prevodu</t>
  </si>
  <si>
    <t>FP2025104</t>
  </si>
  <si>
    <t>2025000704</t>
  </si>
  <si>
    <t>MBCC s.r.o.</t>
  </si>
  <si>
    <t>FP2025105</t>
  </si>
  <si>
    <t>25014</t>
  </si>
  <si>
    <t>36574376</t>
  </si>
  <si>
    <t>SVK1 s.r.o.</t>
  </si>
  <si>
    <t>Patrik Pollák</t>
  </si>
  <si>
    <t>FP2025106</t>
  </si>
  <si>
    <t>25015</t>
  </si>
  <si>
    <t>102025, 25102200154, 3708822025, 25092004367, 25091803825</t>
  </si>
  <si>
    <t>31825117, 35972564, 35972564, 36291749, 36291749</t>
  </si>
  <si>
    <t>TJ Sĺňava Piešťany, 
Yacht club TJ Slávia Senec, 
YACHTER s.r.o., 
BEKOR s.r.o., 
P.Bernadič</t>
  </si>
  <si>
    <t>FP2025108</t>
  </si>
  <si>
    <t>20250044</t>
  </si>
  <si>
    <t>52914917</t>
  </si>
  <si>
    <t>3štyri s.r.o.</t>
  </si>
  <si>
    <t>20250010</t>
  </si>
  <si>
    <t>103 JK Tatran - zimná kondičná príprava 10/2025, tréner: 1, počet účastníkov: 5</t>
  </si>
  <si>
    <t>52660265</t>
  </si>
  <si>
    <t>Franek - Škola športu Senec</t>
  </si>
  <si>
    <t>FP2025107</t>
  </si>
  <si>
    <t>CIV Treasurer</t>
  </si>
  <si>
    <t>FP2025109</t>
  </si>
  <si>
    <t>70250301</t>
  </si>
  <si>
    <t>doručovateľský servis 10/2025</t>
  </si>
  <si>
    <t>FP2025110</t>
  </si>
  <si>
    <t>6202510328</t>
  </si>
  <si>
    <t>35789638</t>
  </si>
  <si>
    <t>SLOVAKIA REAL-IN a.s.</t>
  </si>
  <si>
    <t>PPD10, PPD13</t>
  </si>
  <si>
    <t>213 - TJ Motor Yacht Námestovo: Preteky: 
CTK 6046 Puchar Beskydow - Interpohár OPT 2025, miesto: Zarzecze (Poľsko), termín: 6.-7.9.2025, štartovné pre pretekárov, počet: 6 (Benček, Benčeková, Toporová, Topor, Holevová, Celušák)
CTK 6038 Interpohár OPT, miesto: Olešná (CZE), termín: 2.-3.8.2025, štartovné pre pretekárov, počet: 5 (Benčeková, Toporová, Kret, Moroňová, Topor)</t>
  </si>
  <si>
    <t>5531752669, 45235694</t>
  </si>
  <si>
    <t>UKS Wiking Zarzecze, 
YACHTCLUB Baník Ostrava</t>
  </si>
  <si>
    <t>E-10000035473, 2511124FUYIBR</t>
  </si>
  <si>
    <t>SAILCENTER.com,
Martina Kaňuková</t>
  </si>
  <si>
    <t>EurILCA EuropaCup Hungary, miesto: Balatonfured (HUN), termín: 11.-14.9.2025, počet lodí: 18, štartovné pretekára P.Rajský, diéty a cestovné výdaje</t>
  </si>
  <si>
    <t>Balatonfuredi Yacht Club, 
P.Rajský</t>
  </si>
  <si>
    <t>THE-2025-1417</t>
  </si>
  <si>
    <t>18056439-1-19</t>
  </si>
  <si>
    <t>Tihanyi Hajos Egylet</t>
  </si>
  <si>
    <t>1/2025</t>
  </si>
  <si>
    <t>489483427</t>
  </si>
  <si>
    <t>Landessegelverband Burgenland</t>
  </si>
  <si>
    <t>FP2025111</t>
  </si>
  <si>
    <t>20250045</t>
  </si>
  <si>
    <t>FA 252101952, FA 252101951, Zmluva o podnájme č. 36/2020</t>
  </si>
  <si>
    <t>36022047, 00691038</t>
  </si>
  <si>
    <t>Slovenský vodohospodársky podnik, š.p., 
Mestská časť Košice - Nad jazerom</t>
  </si>
  <si>
    <t>Yacht club Slovan Bratislava, Yacht Club TJ Slávia Senec, Lenka Stoláriková</t>
  </si>
  <si>
    <t>30777828, 31825117, 52452115</t>
  </si>
  <si>
    <t>103 - JK Tatran - Preteky: 
Pohár Slovana, miesto: Senec, dátum: 11.10.-12.10.2025, počet lodí 29, štartovné pretekára Ema Vargová, Branislav Opálka, 
RS Feva Cup, miesto: Senec, dátum: 01.11.-02.11.2025, počet lodí 14, štartovné pretekára Ema Vargová, 
Lokálne sústredenie, Senec, dátum: 5/2025, počet pretekárov: 2-6, odmena trénera,
Lokálne sústredenie, Senec, dátum: 4.-5.10.2025, počet pretekárov:5, odmena trénera,
Lokálne sústredenie, Senec, dátum: 11.- 12.10.2025, počet pretekárov:3, odmena trénera,
Lokálne sústredenie, Senec, dátum: 1.- 2.11.2025, počet pretekárov: 2, odmena trénera</t>
  </si>
  <si>
    <t>251240004, 251240011, 12025, 32025, 42025, 62025</t>
  </si>
  <si>
    <t>17404487, 44119330</t>
  </si>
  <si>
    <t>FA 2526, 
FA 20250087</t>
  </si>
  <si>
    <t>Ivo Brachtl, 
tritri s.r.o.</t>
  </si>
  <si>
    <t>FP2025114</t>
  </si>
  <si>
    <t>0001FV001493/25</t>
  </si>
  <si>
    <t>TB-12/2</t>
  </si>
  <si>
    <t>Orange služby 24.10.2025 - 23.11.2025</t>
  </si>
  <si>
    <t>2860184667</t>
  </si>
  <si>
    <t>FP2025115</t>
  </si>
  <si>
    <t>FP2025117</t>
  </si>
  <si>
    <t>Registratúrny systém 11/2025</t>
  </si>
  <si>
    <t>37500476</t>
  </si>
  <si>
    <t>FP2025116</t>
  </si>
  <si>
    <t>2025011</t>
  </si>
  <si>
    <t>Služby GS SZJ 11/2025</t>
  </si>
  <si>
    <t>44047541</t>
  </si>
  <si>
    <t>FP2025077</t>
  </si>
  <si>
    <t>FA-2025073</t>
  </si>
  <si>
    <t>Mgr. Michal Andel - Škola Jachtingu</t>
  </si>
  <si>
    <t>FP2025118</t>
  </si>
  <si>
    <t>3štyri, s.r.o.</t>
  </si>
  <si>
    <t>20250046</t>
  </si>
  <si>
    <t>00001536/00000011, 344</t>
  </si>
  <si>
    <t>53381009, 35789638</t>
  </si>
  <si>
    <t>Arsenal Gym fitness centrum s.r.o., SLOVAKIA REAL - IN, a.s.</t>
  </si>
  <si>
    <t>20250012, 25092904779</t>
  </si>
  <si>
    <t>52660265, 47658827</t>
  </si>
  <si>
    <t>Franek - Škola športu Senec, Decathlon</t>
  </si>
  <si>
    <t>103 JK Tatran - zimná kondičná príprava 11/2025, tréner: 1, počet účastníkov: 3 (Borkovičová, Prokopcová, Vargová), Poháre pre víťazov Jesenná regata, miesto: Senec, termín: 4.-5.10.2025, počet pretekárov: 25</t>
  </si>
  <si>
    <t>25VF00058</t>
  </si>
  <si>
    <t>50962302</t>
  </si>
  <si>
    <t>Proyacht s.r.o.</t>
  </si>
  <si>
    <t>20250011</t>
  </si>
  <si>
    <t>25120001</t>
  </si>
  <si>
    <t>45316490</t>
  </si>
  <si>
    <t>Martin Ježko - YMANZO</t>
  </si>
  <si>
    <t>FP2025119</t>
  </si>
  <si>
    <t>3štyri s. r. o.</t>
  </si>
  <si>
    <t>20250050</t>
  </si>
  <si>
    <t>FPF/1524/2025</t>
  </si>
  <si>
    <t>328 YC Michalovce - Stan pre pretekárov na breh ako pretekárska základňa počas pretekov a tréningov</t>
  </si>
  <si>
    <t>000549569</t>
  </si>
  <si>
    <t>Das Company Sp. Z o.o.</t>
  </si>
  <si>
    <t>2025/11/02</t>
  </si>
  <si>
    <t>55923968</t>
  </si>
  <si>
    <t>DM Performance s.r.o.</t>
  </si>
  <si>
    <t>2025/11/01</t>
  </si>
  <si>
    <t>3709452025</t>
  </si>
  <si>
    <t>3597264</t>
  </si>
  <si>
    <t>YACHTER s.r.o.</t>
  </si>
  <si>
    <t>FP2025120</t>
  </si>
  <si>
    <t>Doručovateľský servis 11/2025</t>
  </si>
  <si>
    <t>700250332</t>
  </si>
  <si>
    <t>FA 20250554, FA 20250655, FA 20250740</t>
  </si>
  <si>
    <t>54036241</t>
  </si>
  <si>
    <t>Robíš to pre seba</t>
  </si>
  <si>
    <t>20250859</t>
  </si>
  <si>
    <t>0691019, 25620006, PP2</t>
  </si>
  <si>
    <t>35536730, 37903632, 45008302</t>
  </si>
  <si>
    <t>JK Šírava, YC LIMAR, JK Sobrance</t>
  </si>
  <si>
    <t>DM PERFORMANCE s.r.o.</t>
  </si>
  <si>
    <t>faktúra 2025/05/05, 2025/06/02, 2025/07/02, 2025/08/02, 2025/09/02, 2025/10/03</t>
  </si>
  <si>
    <t>V42Z7X, S4T8PX, 6776570201, EUR2525-00586, 1/12/2025</t>
  </si>
  <si>
    <t>104547, 31047344, CH-020.6.003.056-9, 584-145-40-44</t>
  </si>
  <si>
    <t xml:space="preserve">Ryanair DAC , Booking.com B.V., Iqfoil Class, Zurich, Wind-Surf Maciej Dziemiańczuk </t>
  </si>
  <si>
    <t>Brestovský</t>
  </si>
  <si>
    <t>Babinčák</t>
  </si>
  <si>
    <t>Kocán</t>
  </si>
  <si>
    <t>69/1539, 8, 33, 41, 396, 1849, 9532, 29, 787, 791, 819, 895, 4202, 3485, 6040, 43, 246, 3, 1630</t>
  </si>
  <si>
    <t>Molimpex s.r.o. R.Sobota, ing.Roman Básti R.Sobota, Zsolt Balog Rimavská Sobota, Kristina Palcsová, ing.Štefan Czakó R.Sobota, FaxCopy a.s. Košice, Lidl SR s.r.o. Košice, MAAD SK Košice, Global Pres s.r.o. Košice, Marko Molnár Košice, ŠEVT a.s. Košice, OK SPOJ s.r.o. Košice, COPYVATT s.r.o. Košice, HT:Model ing Jozef Andel Poprad, Horbach  SK s.r.o. Košice</t>
  </si>
  <si>
    <t>31566481, 51596415, 35485922, 51957884, 30191343, 35729040, 35793783, 46870733, 46634576, 41221835, 41221885, 35838949, 35729040, 31331131, 46988181, 45382981, 17201772</t>
  </si>
  <si>
    <t>1316, 4057,  10/1300, 2956, 13/1336, 1070, 40, 48,1.7.2025</t>
  </si>
  <si>
    <t xml:space="preserve">143 Slovenský modelársky zväz - nákup materiálu:  podpierka políc, rukavice, vešiak na dvere, odstraňovač lepidla, nákup ložiska, nákup farby v spreji, nákup ložiska, vytlačok medzinárodných Pravidel jachtingu, nákup dacron insignia black pásky, nákup uhlíkových trubiek, náhrada za použitie vlastného motorového vozidla na učasť pretekárov na Slovenskom Pohári III a Slovenskom Pohári IV </t>
  </si>
  <si>
    <t>35338949, 48177482, 36555720, 35729040, 46540954, 53757203</t>
  </si>
  <si>
    <t>Hornbach s.r.o Košice,  Mgr. Matuš Puškáš, L &amp; Š. s.r.o. Košice,  Faxcopy a.s. Košice, YACHTER s.r.o. Košice, Tatramodel Žilina, Vladimir Vyšný</t>
  </si>
  <si>
    <t>0380-0018, 0379-0023</t>
  </si>
  <si>
    <t>BEST WIND 2, Riva del Garda</t>
  </si>
  <si>
    <t>VR-446045</t>
  </si>
  <si>
    <t>106 Slávia Senec - nákup športového materiálu a výbavu na mládežnícku plachetnicu Feva A. Holák - šeklíky, lanká a neoprénové topánky</t>
  </si>
  <si>
    <t>1972-0020, PV-2511001</t>
  </si>
  <si>
    <t>BEST WIND 2, Riva del Garda, Gabriela Dolanová</t>
  </si>
  <si>
    <t>106 Slávia Senec - nákup športového materiálu pre mládežnícku posádku RS Feva A. Holák - 2x UV lycra tričká, nákup 2x detské neoprény</t>
  </si>
  <si>
    <t>1025319, 3711812025, 3711812025</t>
  </si>
  <si>
    <t>239 TJ Oravan Námestovo - nákup: vrchný obal na loď ILCA, vlajkosláva, kotevná bójka - použitie pri tréningu, pretekoch a letných táboroch detí na plachetniciach</t>
  </si>
  <si>
    <t>24828017, 35972564, 35972565</t>
  </si>
  <si>
    <t>Oneyacht s.r.o., Yachter s.r.o.</t>
  </si>
  <si>
    <t xml:space="preserve">FA254 / 005, 3057, </t>
  </si>
  <si>
    <t>24828017, 36703834, 36438308</t>
  </si>
  <si>
    <t>Oneyacht s.r.o., , Yachtacademy s.r.o., Domatra s.r.o.</t>
  </si>
  <si>
    <t>Preteky: EurILCA EuropaCup GER, ČTK 6030,  lodná trieda ILCA, miesto: Warnemunde (Nemecko), termín: 4.7.-9.7.2025, počet pretekárov: 74, reprezentant: P.Rajský - štartovné, cestovné náhrady</t>
  </si>
  <si>
    <t>YC Warnemunde</t>
  </si>
  <si>
    <t>FP2025124</t>
  </si>
  <si>
    <t>2512004</t>
  </si>
  <si>
    <t>Spracovanie učtovníctva SZJ 07-12/2025</t>
  </si>
  <si>
    <t>FP2025122</t>
  </si>
  <si>
    <t xml:space="preserve">Odporúčame s.r.o. </t>
  </si>
  <si>
    <t>2591210</t>
  </si>
  <si>
    <t>FP2025126</t>
  </si>
  <si>
    <t>2025013</t>
  </si>
  <si>
    <t>Služby GS SZJ 12/2025</t>
  </si>
  <si>
    <t xml:space="preserve">ISZJ 1 + BU-B 10/27, ISZJ 1 + POK 9, ISZJ 1 + BU-B 11/2, BU-B 11/3 ISZH 2,  BU-B 10/26, BU-B 10/28,  BU-B 10/29, ISZJ 4 / POK 9, </t>
  </si>
  <si>
    <t>325 JK TATUM Michalovce - jachtárske oblečenie (čižmy MarinePool a nepremokavé nohavice Musto BR2)</t>
  </si>
  <si>
    <t>FP2025061</t>
  </si>
  <si>
    <t>25009</t>
  </si>
  <si>
    <t>223 YACHT CLUB LIMAR - zakúpenie príslušenstva k plachetnici triedy 29er na tréningovú činnosť mládeže.</t>
  </si>
  <si>
    <t>Bartánus Boris, Ing. Arch.</t>
  </si>
  <si>
    <t>V 07</t>
  </si>
  <si>
    <t>International Windsurfing Association, Leo Slosiar</t>
  </si>
  <si>
    <t>FP2025058</t>
  </si>
  <si>
    <t>20250028</t>
  </si>
  <si>
    <t>Preteky lodnej triedy ILCA4: BYC Kupa - Olympijské nádeje,  miesto: Balatonfured, Maďarsko, dátum: 21.6.- 23.6.2025, počet účastníkov: 6, počet trénerov:  1 - odmena trénera</t>
  </si>
  <si>
    <t>25VF00047, 6251992, 20250064</t>
  </si>
  <si>
    <t>47119799, 50076094, 44119330</t>
  </si>
  <si>
    <t>PEMMEVA s.r.o., Grafon s.r.o., tritri, s.r.o.</t>
  </si>
  <si>
    <t>Prevádzka domény sailing.sk za rok 2025</t>
  </si>
  <si>
    <t>SK8211000000002948031855</t>
  </si>
  <si>
    <t>a - príspevok uznaným športom</t>
  </si>
  <si>
    <t>Reprezentačné sústredenia LT Raceboard, miesto: Cádiz,Španielsko, termín marec-apríl 2025, počet trénerov:1, reprezentant:P.Pollák, odmena trénera</t>
  </si>
  <si>
    <t>Majstrovstvá ČR lodnej triedy Optimist,  miesto: Nechranice (Česká Republika), dátum: 26.-30.8.2025, Trénerská činnosť, počet účastníkov: 5, počet trénerov:  1 - odmena trénera</t>
  </si>
  <si>
    <t>223 Yacht Club LIMAR - Veľká cena Slovenska a MMSR 2025, miesto konania: Vodná nádrž Kráľová - Kaskády, termín: 18. - 21.09.2025,  štartovné mládeže, tréning pred pretekmi MS lodnej triedy RS Feva, termín: 26.7.-.1.8. 2025, miesto: Aix les Bains (FRA), počet účastníkov 168 (2 SVK posádky), trénerská činnosť počas pretekov Interpohár Olešná, miesto: Olešná,ČR termín: 02.-03.08.2025, počet pretekárov: 5 (LT ILCA), 8 (LT OPT)</t>
  </si>
  <si>
    <t>Tréningové sústredenie lodnej triedy OPTIMIST v Piešťanoch počas pretekov Balnea Cup, termín: 24.-28.5.2025, miesto: Sĺňava, Piešťany, počet pretekárov: 5, počet trénerov: 1 - odmena trénera</t>
  </si>
  <si>
    <t>Majstrovstvá sveta OPTIMIST, miesto: Portorož, Slovinsko, termín:24.6.-6.7.2025, pretekár: K.Čulenová, cestovné</t>
  </si>
  <si>
    <t>110 TJ Sĺňava Piešťany - Preteky Balnea Cup a Balnea CupCake Cup, ČTK 149 a 152, termín: 24.05.2025 - 25.05.2025, miesto: Sĺňava Piešťany, počet lodí: 44 - strava a občerstvenie pre pretekárov, trofeje pre najlepších pretekárov, nákup pneumatík a náhradných dielov na prívesný vozík na prepravu plachetníc</t>
  </si>
  <si>
    <t>Majstrovstvá sveta Raceboard, miesto: Mandelieu (Francúzsko), termín: 18.-26.10.2025, počet pretekárov: 87, štartovné, diéty,cestovné náhrady</t>
  </si>
  <si>
    <t>Majstrovstvá sveta lodná trieda Optimist a Halloween regata Optimist v Portoroži - 19.-26.10.2025, 7 pretekárov - trénerská činnosť M.Brestovský</t>
  </si>
  <si>
    <t>Majstrovstvá sveta Raceboard, miesto: Mandelieu (Francúzsko), termín: 18.-26.10.2025 - trénerská činnosť P.Polláka-odmena trénera, počet pretekárov: 2(reprezentanti) + 1 pretekár</t>
  </si>
  <si>
    <t>Lodná trieda Vaurien členský poplatok na rok 2025 (International Vaurien Class Association)</t>
  </si>
  <si>
    <t>Zasadnutie Rozhodcovskej komisie SZJ k Odvolaniu 01-2025 kajutových plachetníc, miesto: Ružomberok, termín:15.11.2025 - prenájom priestorov pre Protestné rokovanie</t>
  </si>
  <si>
    <t>The Olympic Regatta, miesto: Tihanyi (HUN), termín: 4.-6.8.2025, tréner Marton Beliczay, počet pretekárov: 3 - odmena trénera</t>
  </si>
  <si>
    <t>Preteky: Izola Spring Cup a Majstrovstvá Rakúska, miesto: Izola (SLO) a Podersdorf (AUT), termín: 18.-20.4.2025 a 9.-11.5.2025, Tréner Christian Schmidt, Počet pretekárov: 2, odmena trénera</t>
  </si>
  <si>
    <t>Trofejové poháre Slovenského pohára za rok 2025 pre víťazov v jednotlivých kategóriách lodnej triedy Raceboard</t>
  </si>
  <si>
    <t>Majstrovstvá sveta 2025 Optimist World Championships, Miesto: Portorož (SLO), termín: 26.6.-6.7.2025 - počet pretekárov: 5, sústredenie pred podujatím a trénerská podpora počas majstrovstiev - odmena trénera</t>
  </si>
  <si>
    <t>203 JK Nižná JO - Jachtárske oblečenie pre mládež - bunda, rukavice, materiál na mládežnícke lode (šekle, kĺb na kormidlo, zásek)</t>
  </si>
  <si>
    <t>301 JK Prešov - rozhodcovské služby v jachtingu a poradenská služba počas roka 2025</t>
  </si>
  <si>
    <t>TM lodnej triedy Optimist - podujatie: St.Nicholas Regatta, miesto: Pula (Chorvátsko), termín:5.-7.12.2025, počet pretekárov: 3 (M.Mihálik, S.Hruška, S.Macháček)  -  odmena trénera</t>
  </si>
  <si>
    <t>Kondičná príprava reprezentanta V.Kocanová lodnej triedy 29er - sezóna 2025</t>
  </si>
  <si>
    <t>329 YC Fun Sailing - štartovné: podujatie Top-24 (ČTK 354) 44. ročník, počet pretekárov: 3, miesto: Zemplínska Šírava, termín: 09.08.2025 - 10.08.2025,
štartovné: podujatie ČTK 260 - Veľká cena Slovenska 2025 - kajutový jachting, miesto: Liptovská Mara,termín: 29.08.2025 - 31.08.2025, pretekári: P.Kincel a F.Kincel, 
štartovné: podujatie ČTK 356 - Memoriál M. Stríčika, pretekári: A.Majerník, E.Porvaz, P.Kenderešová, T.Rovňák, L.Nemoga, miesto: Zemplínska Šírava, termín: 13.09.2025 - 14.09.2025</t>
  </si>
  <si>
    <t>Preteky: ČTK 10054 - 2025 IQFOIL EUROPEANS, Miesto: Sferracavallo(Taliansko), termín: 18.11.2025 - 30.11.2025, lodná trieda iQFoil, počet účastníkov: 87, Reprezentant: Róbert Kubín - letenky, štartovné pretekára, služby trénera a ubytovanie</t>
  </si>
  <si>
    <t>Majstrovstvá Európy 29er, miesto: Riva del Garda, Taliansko, dátum: 6.7.-16.7.2025, reprezentant: Brestovský Oliver - stravné</t>
  </si>
  <si>
    <t>Majstrovstvá Európy 29er, miesto: Riva del Garda, Taliansko, dátum: 6.7.-16.7.2025, reprezentant: Tomáš Babinčák - stravné</t>
  </si>
  <si>
    <t>Majstrovstvá Európy 29er, miesto: Riva del Garda, Taliansko, dátum: 6.7.-16.7.2025, reprezentant: Valika Kocánová - stravné</t>
  </si>
  <si>
    <t>143 Slovenský modelársky zväz - nákup zavit.tyč,matice SPI SPII RG65 Kurinec, nákup lepidlo,farba,vinyl, nákup pena 3mm, medaile set  na SPI SPII RG65, batérie do kecafonu, rozmnoženie propozicie SPIII, nákup ventilátora, medaile na SPIII SPIV RG65, vecné ceny na SPIII SPIV RG65, euro obal, cif tek.piesok, kopirovanie materiálov na preteky, gombikové baterkie, sekundové lepidlo, kopírovacie služby, kalendár na rok 2026, nákup skrutka, matica, plotrovanie,tlač stavebných plánov, nákup drôt ,vidlička, čap.gul., nákup stav. materiál pre modely</t>
  </si>
  <si>
    <t>239 TJ Oravan Námestovo - nákup výbavy pre mládežníckych pretekárov: vyvažovacie podložky, neoprén, jachtárske hodinky, chrániče kolien, nepremokavý vak, jachtárske kraťasy, multifunkčné nože a upínacie el.háky pre bezpečné upevnenie mládežníckych lodí na príves počas prepravy lodí na preteky</t>
  </si>
  <si>
    <t>316 ATU Košice - cestovné náhrady a štartovné pretekárov na preteky: 
Ľadoví muži ČTK 301, miesto: Domaša Holčíkovce, termín: 26.4.-27.4.2025,počet lodí 14, 
Májová regata ČTK 303, miesto: Domaša Holčíkovce, termín: 24.5.-25.5.2025, počet lodí 11,  
Supercup, MS RAC ČTK 306, miesto: Domaša Holčíkovce, termín: 9.6.-14.6.2025, počet lodí 51,  
Mayerov memoriál ČTK 307, miesto: Domaša Holčíkovce, termín: 12.7.-13.7.2025, počet lodí 11, 
Zlomená kľuka  ČTK 309, miesto: Domaša Holčíkovce, termín: 2.8.-3.8.2025, počet lodí 17, 
počet pretekárov:10</t>
  </si>
  <si>
    <t>Preteky: Majstrovstvá Európy Raceboard, miesto: Riga, Lotyšsko, dátum: 11.6.2025 - 16.6.2025 počet trénerov: 1, počet reprezentantov: 1 - odmena trénera</t>
  </si>
  <si>
    <t>223 Yacht Club LIMAR - preteky Medzinárodné Majstrovstvá SR 29er a Limar Cup, RS Feva Júnová regata, miesto: Liptovská Mara, termín: 15.-17.08.2025, občerstvenie pre pretekárov, diplomy, samolepky na banner a medaile MSR 29er, počet pretekárov: 5(lodnej triedy OPT), 6(lodnej triedy Feva), 7 (lodnej triedy Vaurien)</t>
  </si>
  <si>
    <t>Školenie rozhodcov jachtingu I.-III.skupiny odbornosti, miesto konania: Liptovský Mikuláš, počet účastníkov: 17 - prenájom školiacich priestorov</t>
  </si>
  <si>
    <t>232 Yacht Golf Club  - Preteky Pohár SNP, termín: 22.08.-24.08.2025, miesto: VDG,  štartovné pretekára, počet pretekárov: 1</t>
  </si>
  <si>
    <t>223 Yacht Club LIMAR - Trénerská činnosť Matej Brestovský a Marián Babjak (lokálne sústredenie),termín konania: 1.-2.5.2025, miesto konania: Piešťany - Slňava.
Sústredenie RS Feva, termín konania: 3.-4.5.2025, miesto konania: Piešťany - Slňava. 
Preteky SP RS Feva, termín konania: 10.-11.5.2025, miesto konania: Šamorín - VDG. 
Preteky SP lodnej triedy Optimist, štartovné pre pretekárov: L.Slosiar,L.Holešová (4x), štartovné mládež Pohár primátora Námestova,  Trénerská činnosť Matej Brestovský, Termín konania: 14.-15.6.2025, Miesto konania: Slanická Osada - Oravská priehrada, 
Preteky SP lodnej triedy Optimist, Termín konania: 21.-23.6.2025, Miesto konania: Balatonfured - Maďarsko, Preteky Maďarského pohára lodnej triedy Optimist</t>
  </si>
  <si>
    <t>Majstrovstvá Maďarska lodnej triedy ILCA, termín: 25.-29.8.2025, miesto: Balatonfured, HUN, počet pretekárov:5, počet trénerov: 1 - odmena trénera</t>
  </si>
  <si>
    <t>103 TJ Tatran Bratislava - preteky Pohár SNP, miesto: VDG, dátum: 22.8.-24.8.2025, počet lodí 31, štartovné mládežníckych pretekárov: E. Vargová, A. Prokopcová, N. Prokopcová, Ro.Strečanský.
Preteky Europa Cup Hungary, miesto: Balatonfured, Maďarsko, dátum: 12.9.-14.8.2025, počet lodí 83, štartovné mládežníckych pretekárov: E. Vargová, A. Prokopcová, B. Opálka.
VC Slovenska, miesto: VN Kráľová, dátum: 18.9.-21.9.2025, počet lodí 66, štartovné mládežníckych pretekárov: M. Sopúch, E. Vargová, A. Prokopcová, Ro.Strečanský,Ri.Strečanský</t>
  </si>
  <si>
    <t>232 Yacht &amp; Golf Club - Preteky Veľká cena Slovenska a MMSR, miesto: VN Králová, dátum: 18.9.-21.9.2025,počet posádok: 11, štartovné triedy 420, mládežnícky pretekár: K.Kaňuková</t>
  </si>
  <si>
    <t>Trénerská činnosť počas pretekov Majstrovstvá Európy lodnej triedy RS Feva, miesto: Riva del Garda (Taliansko), dátum: 29.9.- 4.10.2025, počet pretekárov: 10, počet trénerov:  1 - odmena trénera</t>
  </si>
  <si>
    <t>110 TJ Sĺňava Piešťany - štartovné pre pretekárov klubu, športujúcu mládež - Preteky: 
Pohár primátora Námestova, ČTK 202, Slanická Osada / Oravská priehrada,  14.06.2025 - 15.06.2025, mládež.športovci: D.Rusnáková, D.Rusnák, J.Ilenčík, O.Škultéty, 
Pretek ČTK 103, dátum konania: 05.04.2025 - 06.04.2025, RS Feva Spring Cup 2025, miesto: Senec, mládež.športovci: V.Koprda, J.Ilenčík, 
Pretek ČTK 107, dátum konania: 10.05.2025 - 11.05.2025, Krištáľový pohár 2025, miesto:VDG Dunaj Šamorín, mládež.športovec: J.Ilenčík,
Pretek ČTK 156, dátum konania: 18.09.2025 - 21.09.2025, Veľká cena Slovenska &amp; MMSR 2025 - okruhový jachting,
miesto: Vodná nádrž Kráľová - Kaskády, mládež.športovci: K.Čulenová, J.Čulen, O.Škultéty, 
Pretek ČTK 252, dátum konania: 06.06.2025 - 08.06.2025, Júnová regata – Medzinárodné majstrovstvá Slovenska
v lodnej triede RS FEVA, miesto: Liptovská Mara, mládež.športovci: V. Koprda, J.Ilenčík, D.Pálka, A. Racik
Pretek ČTK 258, dátum konania: 16.08.2025 - 17.08.2025, Limar Cup – Memoriál Štefana Brestovského,miesto: Liptovská
Mara, mládežnícky pretekári: V.Koprda, K.Čulenová, J.Čulen</t>
  </si>
  <si>
    <t xml:space="preserve">Trénerská činnosť P.Polláka - odmena trénera reprezentantov v triede Raceboard vrátane sústredenia reprezentácie na Domaši - Júl – November 2025, miesto: Surfclub Domaša, Holčíkovce, počet pretekárov: 6 </t>
  </si>
  <si>
    <t>110 TJ Sĺňava Piešťany - štartovné pre pretekárov klubu, športujúcu mládež - Preteky: RS Feva Cup 2025, miesto: Senec, termín: 01.11.-02.11.2025, pretekári: Viktor Koprda, Jakub Ilenčík, Dávid Pálka, Alexander Pálka, Dávid Filo (90 EUR), 
Nákup materiálu na opravu plachiet a mládežníckych plachetníc (71,90 EUR), 
PHM do motorového člna na tréning a trénerskú podporu mládeže počas Medzinárodných majstrovstiev SR (199,10 EUR), 
nákup mládežníckej plachetnice Optimist (500 EUR)</t>
  </si>
  <si>
    <t>Medzinárodné majstrovstvá SR 2025, miesto: VN Kráľová, termín: 15.-18.09.2025, sústredenie pretekárov talent.mládeže lodnej triedy Optimist, odmena trénera, počet pretekárov: 7 + 1 tréner</t>
  </si>
  <si>
    <t>213 - TJ Motor Yacht Námestovo:  nákup materiálu pre mládežnícku lodnú triedu Optimist - bezpečnostnú výbavu, ukazovateľ smeru vetra, kovanie, systém hlavných oťaží, poistný zámok na sťažeň (640 EUR), 
Oplachtenie pre plachetnicu 420 - kosatka a hlavná plachta značky North Sails (500 EUR)</t>
  </si>
  <si>
    <t>lodná trieda ILCA 7 - sústredenie lodnej triedy ILCA, miesto: VD Gabčíkovo, termín: 28.-31.7.2025, reprezentant P.Rajský - odmena trénera</t>
  </si>
  <si>
    <t>316 - Jachtklub Akademik Košice - Prenájom pozemku šport. strediska na Domaši (792,28 EUR) a prenájom skladu/lodenice klubu ATU Košice za rok 2025 (294,83 EUR)</t>
  </si>
  <si>
    <t>101 Yacht club SLOVAN Bratislava - Lokálne tréningy a sústredenie od februára do júla 2025, miesta: Senec a VDG Dunaj, počet tréningových dní: 25, počet mládežníckych pretekárov spolu: 105  - odmena trénera I.Brachtl (1500,60 EUR),
Nákup materiálu na opravu (77,42 eur) a nákup výbavy na mládežnícke lode ILCA: kiking(267,29 eur), sťažeň (163,66 eur), predĺženie páky kormidla (134,69 eur), 2 plachty (284,57 a 294,74 eur), manipulačný vozík na zvezenie lode z brehu na vodu (371,03 eur).</t>
  </si>
  <si>
    <t>Majstrovstvá Európy Raceboard, miesto: Riga, Lotyšsko, dátum: 11.6.2025 - 16.6.2025 - štartovné, cestovné a stravné reprezentanta</t>
  </si>
  <si>
    <t>Animátorský kurz pre Slovenský zväz jachtingu - online forma, termín: jún 2025 (2x3 hod) - príprava, vedenie, administrácia animátorov, aktualizácia zoznamu animátorov</t>
  </si>
  <si>
    <t>202 TJ JK Slávia Dolný Kubín - permanentka na 20 vstupov športovej prípravy mládeže vo fitness centre (posilňovňa) a Permanentka pre regeneráciu športovcov 10 vstupov (Bazén, sauna) - obdobie: rok 2025</t>
  </si>
  <si>
    <t>Silovo-kondičná príprava talentovanej mládeže lodnej triedy ILCA A.Prokopcová - kondičná príprava, séria tréningových cvičení počas roku 2025, počet pretekárov:1 - odmena trénera</t>
  </si>
  <si>
    <t>328 YC Michalovce - Stan pre mládežníckych pretekárov na breh ako pretekárska základňa počas pretekov a tréningov</t>
  </si>
  <si>
    <t>Silovo - kondičná príprava reprezentanta O.Brestovský lodná trieda 29er - sezóna 2025</t>
  </si>
  <si>
    <t>Silovo- kondičná príprava reprezentanta T.Babinčáka lodná trieda 29er - sezóna 2025 (august-október 2025) - odmena trénera</t>
  </si>
  <si>
    <t>Silovo- kondičná príprava talentovaného športovca A.Holák lodná trieda RS Feva - sezóna 2025 - odmena trénera</t>
  </si>
  <si>
    <t>223 YC LIMAR - silovo-kondičná príprava mládeže za mesiac máj-október 2025, počet športovcov: 3-7 (v závislosti od mesiaca)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</si>
</sst>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9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62" val="15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99"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34"/>
      <c r="D1" s="334"/>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1674</v>
      </c>
      <c r="C6" s="205"/>
      <c r="D6" s="205"/>
    </row>
    <row r="7" spans="1:4" s="18" customFormat="1" ht="15" customHeight="1" x14ac:dyDescent="0.25">
      <c r="A7" s="294"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4" t="s">
        <v>1331</v>
      </c>
      <c r="C10" s="205"/>
      <c r="D10" s="205"/>
    </row>
    <row r="11" spans="1:4" s="18" customFormat="1" ht="42.75" customHeight="1" x14ac:dyDescent="0.25">
      <c r="A11" s="294" t="s">
        <v>1332</v>
      </c>
      <c r="C11" s="205"/>
      <c r="D11" s="205"/>
    </row>
    <row r="12" spans="1:4" s="18" customFormat="1" ht="20.399999999999999" customHeight="1" x14ac:dyDescent="0.25">
      <c r="A12" s="302" t="s">
        <v>1351</v>
      </c>
      <c r="C12" s="205"/>
      <c r="D12" s="205"/>
    </row>
    <row r="13" spans="1:4" s="18" customFormat="1" ht="23.4" customHeight="1" x14ac:dyDescent="0.25">
      <c r="A13" s="307"/>
      <c r="C13" s="205"/>
      <c r="D13" s="205"/>
    </row>
    <row r="14" spans="1:4" s="18" customFormat="1" ht="17.5" x14ac:dyDescent="0.25">
      <c r="A14" s="308" t="s">
        <v>5</v>
      </c>
      <c r="C14" s="205"/>
      <c r="D14" s="205"/>
    </row>
    <row r="15" spans="1:4" ht="16.25" customHeight="1" x14ac:dyDescent="0.25">
      <c r="A15" s="127"/>
      <c r="C15" s="21"/>
    </row>
    <row r="16" spans="1:4" ht="303" x14ac:dyDescent="0.25">
      <c r="A16" s="296" t="s">
        <v>6</v>
      </c>
      <c r="C16" s="21"/>
    </row>
    <row r="17" spans="1:4" ht="17.399999999999999"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35"/>
      <c r="D21" s="335"/>
    </row>
    <row r="22" spans="1:4" x14ac:dyDescent="0.25">
      <c r="C22" s="336"/>
      <c r="D22" s="335"/>
    </row>
    <row r="23" spans="1:4" ht="64" x14ac:dyDescent="0.25">
      <c r="A23" s="23" t="s">
        <v>1352</v>
      </c>
      <c r="C23" s="255"/>
      <c r="D23" s="256"/>
    </row>
    <row r="24" spans="1:4" ht="12.75" customHeight="1" x14ac:dyDescent="0.25">
      <c r="C24" s="332"/>
      <c r="D24" s="333"/>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1333</v>
      </c>
    </row>
    <row r="32" spans="1:4" ht="12.65" customHeight="1" x14ac:dyDescent="0.25"/>
    <row r="33" spans="1:3" ht="15.75" customHeight="1" x14ac:dyDescent="0.25">
      <c r="A33" s="19" t="s">
        <v>1334</v>
      </c>
    </row>
    <row r="34" spans="1:3" ht="12.65" customHeight="1" x14ac:dyDescent="0.25"/>
    <row r="35" spans="1:3" ht="52" x14ac:dyDescent="0.25">
      <c r="A35" s="19" t="s">
        <v>1336</v>
      </c>
    </row>
    <row r="36" spans="1:3" ht="12" customHeight="1" x14ac:dyDescent="0.25"/>
    <row r="37" spans="1:3" ht="25.5" x14ac:dyDescent="0.25">
      <c r="A37" s="271" t="s">
        <v>1335</v>
      </c>
    </row>
    <row r="39" spans="1:3" ht="77" x14ac:dyDescent="0.25">
      <c r="A39" s="23" t="s">
        <v>1337</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1338</v>
      </c>
      <c r="C44" s="22"/>
    </row>
    <row r="45" spans="1:3" ht="12.75" customHeight="1" x14ac:dyDescent="0.25">
      <c r="A45" s="291"/>
      <c r="C45" s="22"/>
    </row>
    <row r="46" spans="1:3" ht="41.4" customHeight="1" x14ac:dyDescent="0.25">
      <c r="A46" s="299" t="s">
        <v>15</v>
      </c>
      <c r="C46" s="22"/>
    </row>
    <row r="47" spans="1:3" ht="11.4" customHeight="1" x14ac:dyDescent="0.25"/>
    <row r="48" spans="1:3" ht="13" x14ac:dyDescent="0.25">
      <c r="A48" s="300" t="s">
        <v>1339</v>
      </c>
    </row>
    <row r="49" spans="1:1" ht="12" customHeight="1" x14ac:dyDescent="0.25"/>
    <row r="50" spans="1:1" ht="39" x14ac:dyDescent="0.25">
      <c r="A50" s="19" t="s">
        <v>1340</v>
      </c>
    </row>
    <row r="51" spans="1:1" ht="12.75" customHeight="1" x14ac:dyDescent="0.25"/>
    <row r="52" spans="1:1" ht="75.5" x14ac:dyDescent="0.25">
      <c r="A52" s="19" t="s">
        <v>1341</v>
      </c>
    </row>
    <row r="53" spans="1:1" ht="12.75" customHeight="1" x14ac:dyDescent="0.25"/>
    <row r="54" spans="1:1" ht="38.5" x14ac:dyDescent="0.25">
      <c r="A54" s="19" t="s">
        <v>1342</v>
      </c>
    </row>
    <row r="56" spans="1:1" ht="13" x14ac:dyDescent="0.25">
      <c r="A56" s="19" t="s">
        <v>16</v>
      </c>
    </row>
    <row r="58" spans="1:1" ht="13" x14ac:dyDescent="0.25">
      <c r="A58" s="19" t="s">
        <v>17</v>
      </c>
    </row>
    <row r="60" spans="1:1" ht="121.75" customHeight="1" x14ac:dyDescent="0.25">
      <c r="A60" s="23" t="s">
        <v>1343</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1344</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09" t="s">
        <v>1362</v>
      </c>
    </row>
    <row r="73" spans="1:1" ht="37.5" x14ac:dyDescent="0.25">
      <c r="A73" s="23" t="s">
        <v>1363</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1353</v>
      </c>
    </row>
    <row r="96" spans="1:2" x14ac:dyDescent="0.25">
      <c r="A96" s="23"/>
    </row>
    <row r="97" spans="1:4" ht="13" x14ac:dyDescent="0.25">
      <c r="A97" s="260" t="s">
        <v>40</v>
      </c>
    </row>
    <row r="98" spans="1:4" ht="68.400000000000006" customHeight="1" x14ac:dyDescent="0.25">
      <c r="A98" s="23" t="s">
        <v>1354</v>
      </c>
    </row>
    <row r="99" spans="1:4" x14ac:dyDescent="0.25">
      <c r="A99" s="23"/>
    </row>
    <row r="100" spans="1:4" ht="13" x14ac:dyDescent="0.25">
      <c r="A100" s="260" t="s">
        <v>41</v>
      </c>
    </row>
    <row r="101" spans="1:4" ht="75.5" x14ac:dyDescent="0.25">
      <c r="A101" s="23" t="s">
        <v>1355</v>
      </c>
    </row>
    <row r="102" spans="1:4" x14ac:dyDescent="0.25">
      <c r="A102" s="23"/>
    </row>
    <row r="103" spans="1:4" ht="13" x14ac:dyDescent="0.25">
      <c r="A103" s="295" t="s">
        <v>42</v>
      </c>
    </row>
    <row r="104" spans="1:4" ht="50.5" x14ac:dyDescent="0.25">
      <c r="A104" s="23" t="s">
        <v>1356</v>
      </c>
    </row>
    <row r="105" spans="1:4" x14ac:dyDescent="0.25">
      <c r="A105" s="23"/>
      <c r="B105" s="20" t="s">
        <v>43</v>
      </c>
    </row>
    <row r="106" spans="1:4" ht="13" x14ac:dyDescent="0.25">
      <c r="A106" s="260" t="s">
        <v>44</v>
      </c>
    </row>
    <row r="107" spans="1:4" ht="71.25" customHeight="1" x14ac:dyDescent="0.25">
      <c r="A107" s="19" t="s">
        <v>1357</v>
      </c>
    </row>
    <row r="108" spans="1:4" ht="37.5" x14ac:dyDescent="0.25">
      <c r="A108" s="19" t="s">
        <v>1347</v>
      </c>
    </row>
    <row r="109" spans="1:4" ht="25" x14ac:dyDescent="0.25">
      <c r="A109" s="19" t="s">
        <v>45</v>
      </c>
    </row>
    <row r="110" spans="1:4" ht="10.5" customHeight="1" x14ac:dyDescent="0.25">
      <c r="D110" s="20" t="s">
        <v>43</v>
      </c>
    </row>
    <row r="111" spans="1:4" ht="99.75" customHeight="1" x14ac:dyDescent="0.25">
      <c r="A111" s="23" t="s">
        <v>1346</v>
      </c>
    </row>
    <row r="112" spans="1:4" ht="26" x14ac:dyDescent="0.25">
      <c r="A112" s="19" t="s">
        <v>1345</v>
      </c>
    </row>
    <row r="114" spans="1:2" ht="175" x14ac:dyDescent="0.25">
      <c r="A114" s="23" t="s">
        <v>1358</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1359</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1348</v>
      </c>
    </row>
    <row r="133" spans="1:1" ht="61.5" customHeight="1" x14ac:dyDescent="0.25">
      <c r="A133" s="301" t="s">
        <v>1360</v>
      </c>
    </row>
    <row r="134" spans="1:1" ht="13" x14ac:dyDescent="0.25">
      <c r="A134" s="260" t="s">
        <v>1361</v>
      </c>
    </row>
    <row r="135" spans="1:1" ht="101" x14ac:dyDescent="0.25">
      <c r="A135" s="301" t="s">
        <v>1349</v>
      </c>
    </row>
    <row r="136" spans="1:1" x14ac:dyDescent="0.25">
      <c r="A136"/>
    </row>
    <row r="137" spans="1:1" ht="71.5" customHeight="1" x14ac:dyDescent="0.25">
      <c r="A137" s="300"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B4" zoomScaleNormal="100" workbookViewId="0">
      <selection activeCell="F10" sqref="F10"/>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80" t="str">
        <f>Spolu!C3&amp;", "&amp;Spolu!C6</f>
        <v>Slovenský zväz jachtingu, Olympijské námestie 14290/1, Bratislava, 831 04</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v>535.91999999999996</v>
      </c>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1260</v>
      </c>
      <c r="F8" s="151" t="s">
        <v>3363</v>
      </c>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t="s">
        <v>1288</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535,92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4" customHeight="1" x14ac:dyDescent="0.25">
      <c r="A14" s="139" t="s">
        <v>1267</v>
      </c>
      <c r="B14" s="385" t="s">
        <v>1268</v>
      </c>
      <c r="C14" s="386"/>
      <c r="F14" s="311"/>
      <c r="N14" s="137" t="str">
        <f t="shared" si="0"/>
        <v xml:space="preserve">n - </v>
      </c>
      <c r="O14" s="137" t="s">
        <v>364</v>
      </c>
    </row>
    <row r="15" spans="1:16" ht="34.4" customHeight="1" x14ac:dyDescent="0.25">
      <c r="A15" s="139" t="s">
        <v>1285</v>
      </c>
      <c r="B15" s="385" t="s">
        <v>3364</v>
      </c>
      <c r="C15" s="386"/>
      <c r="F15" s="388"/>
      <c r="N15" s="137" t="str">
        <f t="shared" si="0"/>
        <v xml:space="preserve">o - </v>
      </c>
      <c r="O15" s="137" t="s">
        <v>365</v>
      </c>
    </row>
    <row r="16" spans="1:16" x14ac:dyDescent="0.25">
      <c r="A16" s="139" t="s">
        <v>1270</v>
      </c>
      <c r="B16" s="142" t="str">
        <f>F8</f>
        <v>SK8211000000002948031855</v>
      </c>
      <c r="C16" s="137"/>
      <c r="F16" s="388"/>
      <c r="N16" s="137" t="str">
        <f t="shared" si="0"/>
        <v xml:space="preserve">p - </v>
      </c>
      <c r="O16" s="137" t="s">
        <v>366</v>
      </c>
    </row>
    <row r="17" spans="1:16" ht="32.15" customHeight="1" x14ac:dyDescent="0.25">
      <c r="A17" s="139" t="s">
        <v>1273</v>
      </c>
      <c r="B17" s="142" t="str">
        <f>F9</f>
        <v>SK62 8180 0000 0070 0069 4120</v>
      </c>
      <c r="C17" s="137"/>
      <c r="F17" s="388"/>
      <c r="N17" s="137" t="str">
        <f t="shared" si="0"/>
        <v xml:space="preserve">q - </v>
      </c>
      <c r="O17" s="137" t="s">
        <v>367</v>
      </c>
    </row>
    <row r="18" spans="1:16" ht="16" thickBot="1" x14ac:dyDescent="0.3">
      <c r="B18" s="193" t="s">
        <v>1286</v>
      </c>
      <c r="C18" s="194">
        <v>31</v>
      </c>
      <c r="N18" s="137" t="str">
        <f t="shared" si="0"/>
        <v xml:space="preserve">r - </v>
      </c>
      <c r="O18" s="137" t="s">
        <v>368</v>
      </c>
    </row>
    <row r="19" spans="1:16" x14ac:dyDescent="0.25">
      <c r="B19" s="193" t="s">
        <v>1275</v>
      </c>
      <c r="C19" s="142" t="str">
        <f>Spolu!C4</f>
        <v>30793211</v>
      </c>
      <c r="F19" s="145" t="s">
        <v>1271</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1278</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horizontalDpi="4294967293"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1289</v>
      </c>
    </row>
    <row r="2" spans="1:2" ht="30" customHeight="1" x14ac:dyDescent="0.25">
      <c r="A2" s="389" t="s">
        <v>1290</v>
      </c>
      <c r="B2" s="389"/>
    </row>
    <row r="3" spans="1:2" ht="13"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37" t="s">
        <v>57</v>
      </c>
      <c r="B1" s="337"/>
      <c r="C1" s="337"/>
      <c r="D1" s="337"/>
      <c r="E1" s="337"/>
      <c r="F1" s="337"/>
      <c r="G1" s="337"/>
      <c r="H1" s="337"/>
      <c r="I1" s="52"/>
      <c r="J1" s="37"/>
    </row>
    <row r="2" spans="1:11" ht="15.5" x14ac:dyDescent="0.35">
      <c r="A2" s="343" t="s">
        <v>58</v>
      </c>
      <c r="B2" s="343"/>
      <c r="C2" s="343"/>
      <c r="D2" s="343"/>
      <c r="E2" s="343"/>
      <c r="F2" s="343"/>
      <c r="G2" s="343"/>
      <c r="H2" s="341" t="str">
        <f>+Doklady!I100</f>
        <v>V4</v>
      </c>
      <c r="I2" s="341"/>
    </row>
    <row r="3" spans="1:11" ht="14" x14ac:dyDescent="0.3">
      <c r="A3" s="40"/>
      <c r="B3" s="40"/>
      <c r="C3" s="40"/>
      <c r="D3" s="40"/>
      <c r="E3" s="40"/>
      <c r="F3" s="40"/>
      <c r="G3" s="40"/>
      <c r="H3" s="342">
        <f>+Doklady!I101</f>
        <v>45961</v>
      </c>
      <c r="I3" s="342"/>
    </row>
    <row r="4" spans="1:11" ht="15.75" customHeight="1" x14ac:dyDescent="0.3">
      <c r="A4" s="41" t="s">
        <v>59</v>
      </c>
      <c r="B4" s="338" t="s">
        <v>60</v>
      </c>
      <c r="C4" s="339"/>
      <c r="D4" s="339"/>
      <c r="E4" s="340"/>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2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93" priority="2" stopIfTrue="1">
      <formula>$A78&lt;&gt;""</formula>
    </cfRule>
  </conditionalFormatting>
  <conditionalFormatting sqref="A8:I76 I78">
    <cfRule type="expression" dxfId="92" priority="7" stopIfTrue="1">
      <formula>$A8&lt;&gt;""</formula>
    </cfRule>
  </conditionalFormatting>
  <conditionalFormatting sqref="B78:H2888">
    <cfRule type="expression" dxfId="91" priority="3" stopIfTrue="1">
      <formula>$A78&lt;&gt;""</formula>
    </cfRule>
  </conditionalFormatting>
  <conditionalFormatting sqref="D2886:D2913">
    <cfRule type="expression" dxfId="9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topLeftCell="A9" zoomScaleNormal="100" workbookViewId="0">
      <selection activeCell="C11" sqref="C1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46" t="s">
        <v>311</v>
      </c>
      <c r="B1" s="347"/>
      <c r="C1" s="174">
        <v>45688</v>
      </c>
      <c r="D1" s="26"/>
      <c r="G1" s="252">
        <v>45688</v>
      </c>
    </row>
    <row r="2" spans="1:7" ht="14" x14ac:dyDescent="0.3">
      <c r="A2" s="28"/>
      <c r="B2" s="28"/>
      <c r="G2" s="252">
        <v>45716</v>
      </c>
    </row>
    <row r="3" spans="1:7" ht="14" x14ac:dyDescent="0.3">
      <c r="A3" s="30" t="s">
        <v>312</v>
      </c>
      <c r="B3" s="344" t="str">
        <f>INDEX(Adr!B:B,Doklady!B102+1)</f>
        <v>Slovenský zväz jachtingu</v>
      </c>
      <c r="C3" s="344"/>
      <c r="D3" s="344"/>
      <c r="G3" s="252">
        <v>45747</v>
      </c>
    </row>
    <row r="4" spans="1:7" ht="14" x14ac:dyDescent="0.3">
      <c r="A4" s="30" t="s">
        <v>313</v>
      </c>
      <c r="B4" s="29" t="str">
        <f>RIGHT("0000"&amp;INDEX(Adr!A:A,Doklady!B102+1),8)</f>
        <v>30793211</v>
      </c>
      <c r="G4" s="252">
        <v>45777</v>
      </c>
    </row>
    <row r="5" spans="1:7" ht="14" x14ac:dyDescent="0.3">
      <c r="A5" s="30" t="s">
        <v>314</v>
      </c>
      <c r="B5" s="29" t="str">
        <f>INDEX(Adr!D:D,Doklady!B102+1)&amp;", "&amp;INDEX(Adr!E:E,Doklady!B102+1)</f>
        <v>Olympijské námestie 14290/1, Bratislava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55948</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55948</v>
      </c>
      <c r="G15" s="252"/>
    </row>
    <row r="16" spans="1:7" ht="14" x14ac:dyDescent="0.3">
      <c r="G16" s="252"/>
    </row>
    <row r="17" spans="1:5" ht="72" customHeight="1" x14ac:dyDescent="0.25">
      <c r="A17" s="345" t="s">
        <v>328</v>
      </c>
      <c r="B17" s="345"/>
      <c r="C17" s="345"/>
      <c r="D17" s="345"/>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B140" sqref="B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67" t="s">
        <v>329</v>
      </c>
      <c r="B1" s="367"/>
      <c r="C1" s="367"/>
      <c r="D1" s="367"/>
      <c r="E1" s="367"/>
      <c r="F1" s="367"/>
      <c r="G1" s="367"/>
      <c r="H1" s="367"/>
      <c r="I1" s="367"/>
    </row>
    <row r="2" spans="1:26" ht="7.5" customHeight="1" x14ac:dyDescent="0.2">
      <c r="C2" s="8"/>
      <c r="D2" s="8"/>
      <c r="E2" s="8"/>
      <c r="F2" s="8"/>
      <c r="G2" s="8"/>
      <c r="H2" s="8"/>
      <c r="I2" s="8"/>
    </row>
    <row r="3" spans="1:26" s="9" customFormat="1" ht="26.15" customHeight="1" x14ac:dyDescent="0.25">
      <c r="B3" s="160" t="s">
        <v>59</v>
      </c>
      <c r="C3" s="368" t="str">
        <f>INDEX(Adr!B2:B244,Doklady!B102)</f>
        <v>Slovenský zväz jachtingu</v>
      </c>
      <c r="D3" s="368"/>
      <c r="E3" s="368"/>
      <c r="F3" s="368"/>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INDEX(Adr!A2:A244,Doklady!B102)</f>
        <v>30793211</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INDEX(Adr!D2:D244,Doklady!B102)&amp;", "&amp;INDEX(Adr!E2:E244,Doklady!B102)&amp;", "&amp;INDEX(Adr!F2:F244,Doklady!B102)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9" t="s">
        <v>334</v>
      </c>
      <c r="F9" s="370"/>
      <c r="J9" s="8"/>
      <c r="L9" s="118"/>
      <c r="M9" s="118"/>
      <c r="N9" s="118"/>
      <c r="O9" s="118"/>
      <c r="P9" s="118"/>
      <c r="Q9" s="118"/>
      <c r="R9" s="118"/>
      <c r="S9" s="118"/>
    </row>
    <row r="10" spans="1:26" ht="18" x14ac:dyDescent="0.4">
      <c r="A10" s="69" t="s">
        <v>317</v>
      </c>
      <c r="B10" s="70" t="s">
        <v>318</v>
      </c>
      <c r="C10" s="126">
        <f>SUMIF(FP!J:J,Doklady!$B$1&amp;A10,FP!D:D)</f>
        <v>0</v>
      </c>
      <c r="D10" s="126">
        <f>C10-E10</f>
        <v>0</v>
      </c>
      <c r="E10" s="363">
        <f>SUMIF(K:K,A10,I:I)</f>
        <v>0</v>
      </c>
      <c r="F10" s="364"/>
      <c r="L10" s="120" t="s">
        <v>335</v>
      </c>
      <c r="M10" s="118"/>
      <c r="N10" s="118"/>
      <c r="O10" s="118"/>
      <c r="P10" s="118"/>
      <c r="Q10" s="118"/>
      <c r="R10" s="118"/>
      <c r="S10" s="118"/>
    </row>
    <row r="11" spans="1:26" ht="18" x14ac:dyDescent="0.4">
      <c r="A11" s="69" t="s">
        <v>319</v>
      </c>
      <c r="B11" s="70" t="s">
        <v>320</v>
      </c>
      <c r="C11" s="126">
        <f>SUMIF(FP!J:J,Doklady!$B$1&amp;A11,FP!D:D)</f>
        <v>55948</v>
      </c>
      <c r="D11" s="126">
        <f>+C11-E11</f>
        <v>55412.08</v>
      </c>
      <c r="E11" s="371">
        <f>+I39-I42+I44-I47</f>
        <v>535.91999999999825</v>
      </c>
      <c r="F11" s="372"/>
      <c r="J11" s="176"/>
      <c r="L11" s="161" t="str">
        <f>L41</f>
        <v>a - jachting - bežné transfery</v>
      </c>
      <c r="M11" s="118"/>
      <c r="N11" s="118"/>
      <c r="O11" s="118"/>
      <c r="P11" s="118"/>
      <c r="Q11" s="118"/>
      <c r="R11" s="118"/>
      <c r="S11" s="118"/>
    </row>
    <row r="12" spans="1:26" ht="18" x14ac:dyDescent="0.4">
      <c r="A12" s="69" t="s">
        <v>321</v>
      </c>
      <c r="B12" s="70" t="s">
        <v>322</v>
      </c>
      <c r="C12" s="126">
        <f>SUMIF(FP!J:J,Doklady!$B$1&amp;A12,FP!D:D)</f>
        <v>20000</v>
      </c>
      <c r="D12" s="126">
        <f>C12-E12</f>
        <v>20000</v>
      </c>
      <c r="E12" s="363">
        <f>SUMIF(K:K,A12,I:I)</f>
        <v>0</v>
      </c>
      <c r="F12" s="364"/>
      <c r="J12" s="177"/>
      <c r="L12" s="161" t="str">
        <f>L42</f>
        <v>a - jachting - kapitálové transfery</v>
      </c>
      <c r="N12" s="118"/>
      <c r="O12" s="118"/>
      <c r="P12" s="118"/>
      <c r="Q12" s="118"/>
      <c r="R12" s="118"/>
      <c r="S12" s="118"/>
    </row>
    <row r="13" spans="1:26" ht="18" x14ac:dyDescent="0.4">
      <c r="A13" s="69" t="s">
        <v>323</v>
      </c>
      <c r="B13" s="70" t="s">
        <v>324</v>
      </c>
      <c r="C13" s="126">
        <f>SUMIF(FP!J:J,Doklady!$B$1&amp;A13,FP!D:D)</f>
        <v>0</v>
      </c>
      <c r="D13" s="126">
        <f>C13-E13</f>
        <v>0</v>
      </c>
      <c r="E13" s="363">
        <f>SUMIF(K:K,A13,I:I)</f>
        <v>0</v>
      </c>
      <c r="F13" s="364"/>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73">
        <f>SUMIF(K:K,A14,I:I)</f>
        <v>0</v>
      </c>
      <c r="F14" s="374"/>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55" t="s">
        <v>337</v>
      </c>
      <c r="C16" s="356"/>
      <c r="D16" s="356"/>
      <c r="E16" s="356"/>
      <c r="F16" s="356"/>
      <c r="G16" s="356"/>
      <c r="H16" s="357"/>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55948</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52" t="s">
        <v>346</v>
      </c>
      <c r="C20" s="353"/>
      <c r="D20" s="353"/>
      <c r="E20" s="353"/>
      <c r="F20" s="353"/>
      <c r="G20" s="353"/>
      <c r="H20" s="354"/>
      <c r="I20" s="73">
        <f>SUMIF(FP!I:I,Doklady!$B$1&amp;A20,FP!D:D)</f>
        <v>20000</v>
      </c>
      <c r="T20" s="86"/>
    </row>
    <row r="21" spans="1:20" x14ac:dyDescent="0.2">
      <c r="A21" s="115" t="s">
        <v>347</v>
      </c>
      <c r="B21" s="352" t="s">
        <v>348</v>
      </c>
      <c r="C21" s="353"/>
      <c r="D21" s="353"/>
      <c r="E21" s="353"/>
      <c r="F21" s="353"/>
      <c r="G21" s="353"/>
      <c r="H21" s="354"/>
      <c r="I21" s="73">
        <f>SUMIF(FP!I:I,Doklady!$B$1&amp;A21,FP!D:D)</f>
        <v>0</v>
      </c>
      <c r="T21" s="86"/>
    </row>
    <row r="22" spans="1:20" x14ac:dyDescent="0.2">
      <c r="A22" s="135" t="s">
        <v>349</v>
      </c>
      <c r="B22" s="359" t="s">
        <v>350</v>
      </c>
      <c r="C22" s="360"/>
      <c r="D22" s="360"/>
      <c r="E22" s="360"/>
      <c r="F22" s="360"/>
      <c r="G22" s="360"/>
      <c r="H22" s="361"/>
      <c r="I22" s="73">
        <f>SUMIF(FP!I:I,Doklady!$B$1&amp;A22,FP!D:D)</f>
        <v>0</v>
      </c>
      <c r="T22" s="86"/>
    </row>
    <row r="23" spans="1:20" x14ac:dyDescent="0.2">
      <c r="A23" s="115" t="s">
        <v>351</v>
      </c>
      <c r="B23" s="352" t="s">
        <v>352</v>
      </c>
      <c r="C23" s="353"/>
      <c r="D23" s="353"/>
      <c r="E23" s="353"/>
      <c r="F23" s="353"/>
      <c r="G23" s="353"/>
      <c r="H23" s="354"/>
      <c r="I23" s="73">
        <f>SUMIF(FP!I:I,Doklady!$B$1&amp;A23,FP!D:D)</f>
        <v>0</v>
      </c>
      <c r="T23" s="86"/>
    </row>
    <row r="24" spans="1:20" x14ac:dyDescent="0.2">
      <c r="A24" s="135" t="s">
        <v>353</v>
      </c>
      <c r="B24" s="352" t="s">
        <v>354</v>
      </c>
      <c r="C24" s="353"/>
      <c r="D24" s="353"/>
      <c r="E24" s="353"/>
      <c r="F24" s="353"/>
      <c r="G24" s="353"/>
      <c r="H24" s="354"/>
      <c r="I24" s="73">
        <f>SUMIF(FP!I:I,Doklady!$B$1&amp;A24,FP!D:D)</f>
        <v>0</v>
      </c>
      <c r="T24" s="86"/>
    </row>
    <row r="25" spans="1:20" x14ac:dyDescent="0.2">
      <c r="A25" s="115" t="s">
        <v>355</v>
      </c>
      <c r="B25" s="375" t="s">
        <v>2235</v>
      </c>
      <c r="C25" s="376"/>
      <c r="D25" s="376"/>
      <c r="E25" s="376"/>
      <c r="F25" s="376"/>
      <c r="G25" s="376"/>
      <c r="H25" s="377"/>
      <c r="I25" s="73">
        <f>SUMIF(FP!I:I,Doklady!$B$1&amp;A25,FP!D:D)</f>
        <v>0</v>
      </c>
      <c r="T25" s="86"/>
    </row>
    <row r="26" spans="1:20" x14ac:dyDescent="0.2">
      <c r="A26" s="135" t="s">
        <v>356</v>
      </c>
      <c r="B26" s="352" t="s">
        <v>357</v>
      </c>
      <c r="C26" s="353"/>
      <c r="D26" s="353"/>
      <c r="E26" s="353"/>
      <c r="F26" s="353"/>
      <c r="G26" s="353"/>
      <c r="H26" s="354"/>
      <c r="I26" s="73">
        <f>SUMIF(FP!I:I,Doklady!$B$1&amp;A26,FP!D:D)</f>
        <v>0</v>
      </c>
      <c r="T26" s="86"/>
    </row>
    <row r="27" spans="1:20" x14ac:dyDescent="0.2">
      <c r="A27" s="115" t="s">
        <v>358</v>
      </c>
      <c r="B27" s="352" t="s">
        <v>359</v>
      </c>
      <c r="C27" s="353"/>
      <c r="D27" s="353"/>
      <c r="E27" s="353"/>
      <c r="F27" s="353"/>
      <c r="G27" s="353"/>
      <c r="H27" s="354"/>
      <c r="I27" s="73">
        <f>SUMIF(FP!I:I,Doklady!$B$1&amp;A27,FP!D:D)</f>
        <v>0</v>
      </c>
      <c r="T27" s="86"/>
    </row>
    <row r="28" spans="1:20" x14ac:dyDescent="0.2">
      <c r="A28" s="135" t="s">
        <v>360</v>
      </c>
      <c r="B28" s="352" t="s">
        <v>2989</v>
      </c>
      <c r="C28" s="353"/>
      <c r="D28" s="353"/>
      <c r="E28" s="353"/>
      <c r="F28" s="353"/>
      <c r="G28" s="353"/>
      <c r="H28" s="354"/>
      <c r="I28" s="73">
        <f>SUMIF(FP!I:I,Doklady!$B$1&amp;A28,FP!D:D)</f>
        <v>0</v>
      </c>
      <c r="T28" s="86"/>
    </row>
    <row r="29" spans="1:20" x14ac:dyDescent="0.2">
      <c r="A29" s="115" t="s">
        <v>362</v>
      </c>
      <c r="B29" s="352" t="s">
        <v>363</v>
      </c>
      <c r="C29" s="353"/>
      <c r="D29" s="353"/>
      <c r="E29" s="353"/>
      <c r="F29" s="353"/>
      <c r="G29" s="353"/>
      <c r="H29" s="354"/>
      <c r="I29" s="73">
        <f>SUMIF(FP!I:I,Doklady!$B$1&amp;A29,FP!D:D)</f>
        <v>0</v>
      </c>
      <c r="T29" s="86"/>
    </row>
    <row r="30" spans="1:20" hidden="1" x14ac:dyDescent="0.2">
      <c r="A30" s="135" t="s">
        <v>364</v>
      </c>
      <c r="B30" s="352"/>
      <c r="C30" s="353"/>
      <c r="D30" s="353"/>
      <c r="E30" s="353"/>
      <c r="F30" s="353"/>
      <c r="G30" s="353"/>
      <c r="H30" s="354"/>
      <c r="I30" s="73">
        <f>SUMIF(FP!I:I,Doklady!$B$1&amp;A30,FP!D:D)</f>
        <v>0</v>
      </c>
      <c r="T30" s="86"/>
    </row>
    <row r="31" spans="1:20" hidden="1" x14ac:dyDescent="0.2">
      <c r="A31" s="115" t="s">
        <v>365</v>
      </c>
      <c r="B31" s="352"/>
      <c r="C31" s="353"/>
      <c r="D31" s="353"/>
      <c r="E31" s="353"/>
      <c r="F31" s="353"/>
      <c r="G31" s="353"/>
      <c r="H31" s="354"/>
      <c r="I31" s="73">
        <f>SUMIF(FP!I:I,Doklady!$B$1&amp;A31,FP!D:D)</f>
        <v>0</v>
      </c>
      <c r="T31" s="86"/>
    </row>
    <row r="32" spans="1:20" hidden="1" x14ac:dyDescent="0.2">
      <c r="A32" s="135" t="s">
        <v>366</v>
      </c>
      <c r="B32" s="348"/>
      <c r="C32" s="349"/>
      <c r="D32" s="349"/>
      <c r="E32" s="349"/>
      <c r="F32" s="349"/>
      <c r="G32" s="349"/>
      <c r="H32" s="350"/>
      <c r="I32" s="73">
        <f>SUMIF(FP!I:I,Doklady!$B$1&amp;A32,FP!D:D)</f>
        <v>0</v>
      </c>
      <c r="T32" s="86"/>
    </row>
    <row r="33" spans="1:21" hidden="1" x14ac:dyDescent="0.2">
      <c r="A33" s="115" t="s">
        <v>367</v>
      </c>
      <c r="B33" s="348"/>
      <c r="C33" s="349"/>
      <c r="D33" s="349"/>
      <c r="E33" s="349"/>
      <c r="F33" s="349"/>
      <c r="G33" s="349"/>
      <c r="H33" s="350"/>
      <c r="I33" s="73">
        <f>SUMIF(FP!I:I,Doklady!$B$1&amp;A33,FP!D:D)</f>
        <v>0</v>
      </c>
      <c r="T33" s="86"/>
    </row>
    <row r="34" spans="1:21" hidden="1" x14ac:dyDescent="0.2">
      <c r="A34" s="135" t="s">
        <v>368</v>
      </c>
      <c r="B34" s="351"/>
      <c r="C34" s="351"/>
      <c r="D34" s="351"/>
      <c r="E34" s="351"/>
      <c r="F34" s="351"/>
      <c r="G34" s="351"/>
      <c r="H34" s="351"/>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jachting</v>
      </c>
      <c r="C38" s="68" t="s">
        <v>1671</v>
      </c>
      <c r="D38" s="68" t="s">
        <v>1672</v>
      </c>
      <c r="E38" s="68" t="s">
        <v>1673</v>
      </c>
      <c r="F38" s="68" t="s">
        <v>1670</v>
      </c>
      <c r="G38" s="68" t="s">
        <v>370</v>
      </c>
      <c r="H38" s="68" t="s">
        <v>371</v>
      </c>
      <c r="I38" s="67" t="s">
        <v>327</v>
      </c>
      <c r="L38" s="84">
        <f>COUNTIF(FP!N:N,Doklady!B1&amp;"aB")</f>
        <v>1</v>
      </c>
    </row>
    <row r="39" spans="1:21" x14ac:dyDescent="0.2">
      <c r="A39" s="115" t="s">
        <v>339</v>
      </c>
      <c r="B39" s="116" t="s">
        <v>372</v>
      </c>
      <c r="C39" s="78">
        <f>I39*0.2</f>
        <v>11189.6</v>
      </c>
      <c r="D39" s="78">
        <f>I39*0.2</f>
        <v>11189.6</v>
      </c>
      <c r="E39" s="78">
        <f>I39*0.25</f>
        <v>13987</v>
      </c>
      <c r="F39" s="78">
        <f>+I39*0.15</f>
        <v>8392.1999999999989</v>
      </c>
      <c r="G39" s="78">
        <f>+MAX(I39-C39-D39-E39-F39-H39,0)</f>
        <v>11189.600000000004</v>
      </c>
      <c r="H39" s="78">
        <f>+IFERROR(VLOOKUP(K40&amp;" - kapitálové transfery",B$53:C$90,2,0),0)</f>
        <v>0</v>
      </c>
      <c r="I39" s="73">
        <f>SUMIF(FP!K:K,K40,FP!D:D)</f>
        <v>55948</v>
      </c>
      <c r="L39" s="84">
        <f>COUNTIF(FP!N:N,Doklady!B1&amp;"aK")</f>
        <v>0</v>
      </c>
      <c r="T39" s="86"/>
    </row>
    <row r="40" spans="1:21" x14ac:dyDescent="0.2">
      <c r="A40" s="115" t="s">
        <v>339</v>
      </c>
      <c r="B40" s="116" t="s">
        <v>373</v>
      </c>
      <c r="C40" s="78">
        <f>DSUM(Doklady!A103:J10000,"GGG",Spolu!L40:M42)</f>
        <v>14129.59</v>
      </c>
      <c r="D40" s="78">
        <f>DSUM(Doklady!A103:J10000,"GGG",Spolu!N40:O42)</f>
        <v>11969.73</v>
      </c>
      <c r="E40" s="78">
        <f>DSUM(Doklady!A103:J10000,"GGG",Spolu!P40:Q42)</f>
        <v>14362.179999999998</v>
      </c>
      <c r="F40" s="78">
        <f>DSUM(Doklady!A103:J10000,"GGG",Spolu!R40:S42)</f>
        <v>7988.9600000000009</v>
      </c>
      <c r="G40" s="78">
        <f>DSUM(Doklady!A103:J10000,"GGG",Spolu!T40:U42)-H40</f>
        <v>6961.62</v>
      </c>
      <c r="H40" s="78">
        <f>+IFERROR(VLOOKUP(K40&amp;" - kapitálové transfery",B$53:D$90,3,0),0)</f>
        <v>0</v>
      </c>
      <c r="I40" s="73">
        <f>+C40+D40+E40+F40+G40+H40</f>
        <v>55412.08</v>
      </c>
      <c r="J40" s="218" t="str">
        <f>+K45</f>
        <v>.</v>
      </c>
      <c r="K40" s="218" t="str">
        <f>IF(L38&gt;0,INDEX(FP!K:K,Doklady!B2),".")</f>
        <v>jachting</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535.91999999999825</v>
      </c>
      <c r="J41" s="219">
        <f>+K46</f>
        <v>0</v>
      </c>
      <c r="K41" s="219">
        <f>+I41-H41</f>
        <v>535.91999999999825</v>
      </c>
      <c r="L41" s="161" t="str">
        <f>IF(L38&gt;0,"a - "&amp;INDEX(FP!C:C,Doklady!B2),2)</f>
        <v>a - jachting - bežné transfery</v>
      </c>
      <c r="M41" s="120">
        <v>1</v>
      </c>
      <c r="N41" s="161" t="str">
        <f>+L41</f>
        <v>a - jachting - bežné transfery</v>
      </c>
      <c r="O41" s="120">
        <v>2</v>
      </c>
      <c r="P41" s="161" t="str">
        <f>+L41</f>
        <v>a - jachting - bežné transfery</v>
      </c>
      <c r="Q41" s="120">
        <v>3</v>
      </c>
      <c r="R41" s="161" t="str">
        <f>+L41</f>
        <v>a - jachting - bežné transfery</v>
      </c>
      <c r="S41" s="120">
        <v>4</v>
      </c>
      <c r="T41" s="161" t="str">
        <f>+L41</f>
        <v>a - jachting - bežné transfery</v>
      </c>
      <c r="U41" s="120">
        <v>5</v>
      </c>
    </row>
    <row r="42" spans="1:21" ht="10.5" customHeight="1" x14ac:dyDescent="0.2">
      <c r="A42" s="115" t="s">
        <v>339</v>
      </c>
      <c r="B42" s="116" t="s">
        <v>376</v>
      </c>
      <c r="C42" s="73">
        <f>+C40</f>
        <v>14129.59</v>
      </c>
      <c r="D42" s="216">
        <f>+D40</f>
        <v>11969.73</v>
      </c>
      <c r="E42" s="216">
        <f>+E40</f>
        <v>14362.179999999998</v>
      </c>
      <c r="F42" s="216">
        <f>+MIN(F39:F40)</f>
        <v>7988.9600000000009</v>
      </c>
      <c r="G42" s="216">
        <f>+MIN(G39+MAX(F39-F40,0)-MAX(E40-E39,0)-MAX(D40-D39,0)-MAX(C40-C39,0),G40)</f>
        <v>6961.62</v>
      </c>
      <c r="H42" s="216">
        <f>+MIN(H39:H40)</f>
        <v>0</v>
      </c>
      <c r="I42" s="73">
        <f>+C42+D42+E42+MIN(F39:F40)+G42+H42</f>
        <v>55412.08</v>
      </c>
      <c r="J42" s="219">
        <f>+K47</f>
        <v>0</v>
      </c>
      <c r="K42" s="219">
        <f>+I42-H42</f>
        <v>55412.08</v>
      </c>
      <c r="L42" s="161" t="str">
        <f>+SUBSTITUTE(L41,"bežné","kapitálové")</f>
        <v>a - jachting - kapitálové transfery</v>
      </c>
      <c r="M42" s="120">
        <v>1</v>
      </c>
      <c r="N42" s="161" t="str">
        <f>+L42</f>
        <v>a - jachting - kapitálové transfery</v>
      </c>
      <c r="O42" s="120">
        <v>2</v>
      </c>
      <c r="P42" s="161" t="str">
        <f>+L42</f>
        <v>a - jachting - kapitálové transfery</v>
      </c>
      <c r="Q42" s="120">
        <v>3</v>
      </c>
      <c r="R42" s="161" t="str">
        <f>+L42</f>
        <v>a - jachting - kapitálové transfery</v>
      </c>
      <c r="S42" s="120">
        <v>4</v>
      </c>
      <c r="T42" s="161" t="str">
        <f>+L42</f>
        <v>a - jachting - kapitálové transfery</v>
      </c>
      <c r="U42" s="120">
        <v>5</v>
      </c>
    </row>
    <row r="43" spans="1:21" ht="31.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65"/>
      <c r="B50" s="366"/>
      <c r="C50" s="366"/>
      <c r="D50" s="366"/>
      <c r="E50" s="366"/>
      <c r="F50" s="366"/>
      <c r="G50" s="366"/>
      <c r="H50" s="366"/>
      <c r="I50" s="366"/>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jachting - bežné transfery</v>
      </c>
      <c r="C53" s="73">
        <f>IF(A53&lt;&gt;"",INDEX(FP!D:D,Doklady!B$2+(ROW()-53)),"")</f>
        <v>55948</v>
      </c>
      <c r="D53" s="73">
        <f>IF(A53&lt;&gt;"",Doklady!I1-Doklady!J1,"")</f>
        <v>55412.08</v>
      </c>
      <c r="E53" s="73">
        <f>IF(A53&lt;&gt;"",MIN(D53,C53)*Doklady!C1/(1-Doklady!C1),"")</f>
        <v>0</v>
      </c>
      <c r="F53" s="71">
        <f>IF(A53&lt;&gt;"",Doklady!J1,"")</f>
        <v>0</v>
      </c>
      <c r="G53" s="73">
        <f>+IFERROR(HLOOKUP(IF(RIGHT(B53,15)="bežné transfery",LEFT(B53,LEN(B53)-18),0),$J$40:$K$42,3,0),MIN(C53,D53))</f>
        <v>55412.08</v>
      </c>
      <c r="H53" s="71"/>
      <c r="I53" s="73">
        <f>IF(A53&lt;&gt;"",MAX(IF(G53&lt;C53,C53-G53,0)+IF(F53&lt;E53,E53-F53,0),0),0)</f>
        <v>535.91999999999825</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Kubín Róbert</v>
      </c>
      <c r="C54" s="73">
        <f>IF(A54&lt;&gt;"",INDEX(FP!D:D,Doklady!B$2+(ROW()-53)),"")</f>
        <v>20000</v>
      </c>
      <c r="D54" s="73">
        <f>IF(A54&lt;&gt;"",Doklady!I2-Doklady!J2,"")</f>
        <v>20000.000000000004</v>
      </c>
      <c r="E54" s="73">
        <f>IF(A54&lt;&gt;"",MIN(D54,C54)*Doklady!C2/(1-Doklady!C2),"")</f>
        <v>0</v>
      </c>
      <c r="F54" s="71">
        <f>IF(A54&lt;&gt;"",Doklady!J2,"")</f>
        <v>0</v>
      </c>
      <c r="G54" s="73">
        <f t="shared" ref="G54:G117" si="0">+IFERROR(HLOOKUP(IF(RIGHT(B54,15)="bežné transfery",LEFT(B54,LEN(B54)-18),0),$J$40:$K$42,3,0),MIN(C54,D54))</f>
        <v>20000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75948</v>
      </c>
      <c r="D130" s="228">
        <f t="shared" ref="D130:I130" si="9">SUM(D53:D129)</f>
        <v>75412.08</v>
      </c>
      <c r="E130" s="228">
        <f t="shared" si="9"/>
        <v>0</v>
      </c>
      <c r="F130" s="228">
        <f t="shared" si="9"/>
        <v>0</v>
      </c>
      <c r="G130" s="228">
        <f t="shared" si="9"/>
        <v>75412.08</v>
      </c>
      <c r="H130" s="228">
        <f t="shared" si="9"/>
        <v>0</v>
      </c>
      <c r="I130" s="228">
        <f t="shared" si="9"/>
        <v>535.91999999999825</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78"/>
      <c r="E140" s="378"/>
      <c r="F140" s="378"/>
      <c r="G140" s="378"/>
      <c r="H140" s="378"/>
      <c r="I140" s="378"/>
      <c r="J140" s="85"/>
    </row>
    <row r="141" spans="1:26" ht="68.25" customHeight="1" x14ac:dyDescent="0.25">
      <c r="A141" s="9"/>
      <c r="B141" s="281" t="s">
        <v>393</v>
      </c>
      <c r="C141" s="214"/>
      <c r="D141" s="362" t="s">
        <v>394</v>
      </c>
      <c r="E141" s="362"/>
      <c r="F141" s="362"/>
      <c r="G141" s="362"/>
      <c r="H141" s="362"/>
      <c r="I141" s="362"/>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89" priority="43" stopIfTrue="1" operator="lessThanOrEqual">
      <formula>0</formula>
    </cfRule>
    <cfRule type="cellIs" dxfId="88" priority="44" stopIfTrue="1" operator="greaterThan">
      <formula>0</formula>
    </cfRule>
  </conditionalFormatting>
  <conditionalFormatting sqref="D53:D129">
    <cfRule type="expression" dxfId="87" priority="31" stopIfTrue="1">
      <formula>$C53=$D53</formula>
    </cfRule>
    <cfRule type="expression" dxfId="86" priority="33" stopIfTrue="1">
      <formula>$C53&lt;&gt;$D53</formula>
    </cfRule>
  </conditionalFormatting>
  <conditionalFormatting sqref="E9:F9">
    <cfRule type="expression" dxfId="85" priority="38" stopIfTrue="1">
      <formula>SUM($E$10:$F$14)&gt;0</formula>
    </cfRule>
  </conditionalFormatting>
  <conditionalFormatting sqref="G53:G129">
    <cfRule type="expression" dxfId="84" priority="13" stopIfTrue="1">
      <formula>$C53=$G53</formula>
    </cfRule>
    <cfRule type="expression" dxfId="83" priority="14" stopIfTrue="1">
      <formula>$C53&lt;&gt;$G53</formula>
    </cfRule>
  </conditionalFormatting>
  <conditionalFormatting sqref="I42">
    <cfRule type="cellIs" dxfId="82" priority="1" stopIfTrue="1" operator="greaterThan">
      <formula>0</formula>
    </cfRule>
  </conditionalFormatting>
  <conditionalFormatting sqref="I47">
    <cfRule type="cellIs" dxfId="81" priority="15" stopIfTrue="1" operator="greaterThan">
      <formula>0</formula>
    </cfRule>
  </conditionalFormatting>
  <conditionalFormatting sqref="I53:I129">
    <cfRule type="cellIs" dxfId="80" priority="40" stopIfTrue="1" operator="equal">
      <formula>0</formula>
    </cfRule>
    <cfRule type="cellIs" dxfId="7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85" zoomScaleNormal="85" workbookViewId="0">
      <selection activeCell="A100" sqref="A100:H100"/>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a - jachting - bežné transfery</v>
      </c>
      <c r="B1" s="232" t="str">
        <f>INDEX(Adr!A:A,B102+1)</f>
        <v>30793211</v>
      </c>
      <c r="C1" s="233">
        <f>IF(ROW()&lt;=B$3,INDEX(FP!E:E,B$2+ROW()-1),"")</f>
        <v>0</v>
      </c>
      <c r="D1" s="234" t="str">
        <f>IF(ROW()&lt;=B$3,INDEX(FP!F:F,B$2+ROW()-1),"")</f>
        <v>a</v>
      </c>
      <c r="E1" s="234"/>
      <c r="F1" s="234" t="str">
        <f>IF(ROW()&lt;=B$3,INDEX(FP!G:G,B$2+ROW()-1),"")</f>
        <v>026 02</v>
      </c>
      <c r="G1" s="234"/>
      <c r="H1" s="235" t="str">
        <f>IF(ROW()&lt;=B$3,INDEX(FP!C:C,B$2+ROW()-1),"")</f>
        <v>jachting - bežné transfery</v>
      </c>
      <c r="I1" s="236">
        <f t="shared" ref="I1:I6" si="0">IF(ROW()&lt;=B$3,SUMIF(A$107:A$10042,A1,I$107:I$10042),"")</f>
        <v>55412.08</v>
      </c>
      <c r="J1" s="236">
        <f t="shared" ref="J1:J32" si="1">IF(ROW()&lt;=B$3,SUMIFS(I$103:I$50042,A$103:A$50042,K1,J$103:J$50042,L1),"")</f>
        <v>0</v>
      </c>
      <c r="K1" s="110" t="str">
        <f>$A1</f>
        <v>a - jachting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d - Kubín Róbert</v>
      </c>
      <c r="B2" s="237">
        <f>MATCH(B1,FP!A:A,0)</f>
        <v>375</v>
      </c>
      <c r="C2" s="233">
        <f>IF(ROW()&lt;=B$3,INDEX(FP!E:E,B$2+ROW()-1),"")</f>
        <v>0</v>
      </c>
      <c r="D2" s="234" t="str">
        <f>IF(ROW()&lt;=B$3,INDEX(FP!F:F,B$2+ROW()-1),"")</f>
        <v>d</v>
      </c>
      <c r="E2" s="234"/>
      <c r="F2" s="234" t="str">
        <f>IF(ROW()&lt;=B$3,INDEX(FP!G:G,B$2+ROW()-1),"")</f>
        <v>026 03</v>
      </c>
      <c r="G2" s="234"/>
      <c r="H2" s="235" t="str">
        <f>IF(ROW()&lt;=B$3,INDEX(FP!C:C,B$2+ROW()-1),"")</f>
        <v>Kubín Róbert</v>
      </c>
      <c r="I2" s="236">
        <f t="shared" si="0"/>
        <v>20000.000000000004</v>
      </c>
      <c r="J2" s="236">
        <f t="shared" si="1"/>
        <v>0</v>
      </c>
      <c r="K2" s="110" t="str">
        <f>$A2</f>
        <v>d - Kubín Róbert</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d - Kubín Róbert</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x14ac:dyDescent="0.35">
      <c r="A100" s="326" t="s">
        <v>329</v>
      </c>
      <c r="B100" s="326"/>
      <c r="C100" s="326"/>
      <c r="D100" s="326"/>
      <c r="E100" s="326"/>
      <c r="F100" s="326"/>
      <c r="G100" s="326"/>
      <c r="H100" s="326"/>
      <c r="I100" s="328" t="s">
        <v>2991</v>
      </c>
      <c r="J100" s="328"/>
      <c r="K100" s="89"/>
    </row>
    <row r="101" spans="1:25" ht="15.5" x14ac:dyDescent="0.35">
      <c r="A101" s="326"/>
      <c r="B101" s="326"/>
      <c r="C101" s="326"/>
      <c r="D101" s="326"/>
      <c r="E101" s="326"/>
      <c r="F101" s="326"/>
      <c r="G101" s="326"/>
      <c r="H101" s="326"/>
      <c r="I101" s="327">
        <v>45961</v>
      </c>
      <c r="J101" s="327"/>
    </row>
    <row r="102" spans="1:25" ht="14" x14ac:dyDescent="0.3">
      <c r="A102" s="249" t="s">
        <v>399</v>
      </c>
      <c r="B102" s="250">
        <v>162</v>
      </c>
      <c r="C102" s="250"/>
      <c r="D102" s="251"/>
      <c r="E102" s="251"/>
      <c r="F102" s="251"/>
      <c r="G102" s="251"/>
      <c r="H102" s="251"/>
      <c r="I102" s="86"/>
      <c r="J102" s="220"/>
    </row>
    <row r="103" spans="1:25" s="83" customFormat="1" ht="10.5"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29" t="s">
        <v>408</v>
      </c>
      <c r="B105" s="330"/>
      <c r="C105" s="330"/>
      <c r="D105" s="330"/>
      <c r="E105" s="330"/>
      <c r="F105" s="330"/>
      <c r="G105" s="330"/>
      <c r="H105" s="330"/>
      <c r="I105" s="330"/>
      <c r="J105" s="331"/>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50" x14ac:dyDescent="0.25">
      <c r="A107" s="14" t="s">
        <v>2996</v>
      </c>
      <c r="B107" s="14" t="s">
        <v>2997</v>
      </c>
      <c r="C107" s="14" t="s">
        <v>2998</v>
      </c>
      <c r="D107" s="16">
        <v>45761</v>
      </c>
      <c r="E107" s="16">
        <v>45777</v>
      </c>
      <c r="F107" s="14" t="s">
        <v>2999</v>
      </c>
      <c r="G107" s="14" t="s">
        <v>3000</v>
      </c>
      <c r="H107" s="14" t="s">
        <v>3001</v>
      </c>
      <c r="I107" s="15">
        <v>7564</v>
      </c>
      <c r="J107" s="77">
        <v>10</v>
      </c>
      <c r="K107" s="92"/>
    </row>
    <row r="108" spans="1:25" ht="30" x14ac:dyDescent="0.25">
      <c r="A108" s="14" t="s">
        <v>2996</v>
      </c>
      <c r="B108" s="14" t="s">
        <v>3002</v>
      </c>
      <c r="C108" s="14" t="s">
        <v>3003</v>
      </c>
      <c r="D108" s="16">
        <v>45777</v>
      </c>
      <c r="E108" s="16">
        <v>45799</v>
      </c>
      <c r="F108" s="14" t="s">
        <v>3004</v>
      </c>
      <c r="G108" s="14"/>
      <c r="H108" s="14" t="s">
        <v>3005</v>
      </c>
      <c r="I108" s="15">
        <v>500</v>
      </c>
      <c r="J108" s="77">
        <v>10</v>
      </c>
      <c r="K108" s="92"/>
    </row>
    <row r="109" spans="1:25" ht="30" x14ac:dyDescent="0.25">
      <c r="A109" s="14" t="s">
        <v>2996</v>
      </c>
      <c r="B109" s="14" t="s">
        <v>3002</v>
      </c>
      <c r="C109" s="14" t="s">
        <v>3006</v>
      </c>
      <c r="D109" s="16">
        <v>45777</v>
      </c>
      <c r="E109" s="16">
        <v>45799</v>
      </c>
      <c r="F109" s="14" t="s">
        <v>3007</v>
      </c>
      <c r="G109" s="14"/>
      <c r="H109" s="14" t="s">
        <v>3005</v>
      </c>
      <c r="I109" s="15">
        <v>650</v>
      </c>
      <c r="J109" s="77">
        <v>10</v>
      </c>
      <c r="K109" s="92"/>
    </row>
    <row r="110" spans="1:25" ht="30" x14ac:dyDescent="0.25">
      <c r="A110" s="14" t="s">
        <v>2996</v>
      </c>
      <c r="B110" s="14" t="s">
        <v>3002</v>
      </c>
      <c r="C110" s="14" t="s">
        <v>3008</v>
      </c>
      <c r="D110" s="16">
        <v>45797</v>
      </c>
      <c r="E110" s="16">
        <v>45799</v>
      </c>
      <c r="F110" s="14" t="s">
        <v>3009</v>
      </c>
      <c r="G110" s="14" t="s">
        <v>3010</v>
      </c>
      <c r="H110" s="14" t="s">
        <v>3011</v>
      </c>
      <c r="I110" s="15">
        <v>800</v>
      </c>
      <c r="J110" s="77">
        <v>10</v>
      </c>
      <c r="K110" s="92"/>
    </row>
    <row r="111" spans="1:25" ht="30" x14ac:dyDescent="0.25">
      <c r="A111" s="14" t="s">
        <v>2996</v>
      </c>
      <c r="B111" s="14" t="s">
        <v>3002</v>
      </c>
      <c r="C111" s="14" t="s">
        <v>3012</v>
      </c>
      <c r="D111" s="16">
        <v>45797</v>
      </c>
      <c r="E111" s="16">
        <v>45799</v>
      </c>
      <c r="F111" s="14" t="s">
        <v>3013</v>
      </c>
      <c r="G111" s="14"/>
      <c r="H111" s="14" t="s">
        <v>3005</v>
      </c>
      <c r="I111" s="15">
        <v>486</v>
      </c>
      <c r="J111" s="77">
        <v>10</v>
      </c>
      <c r="K111" s="92"/>
    </row>
    <row r="112" spans="1:25" ht="20" x14ac:dyDescent="0.25">
      <c r="A112" s="14" t="s">
        <v>3014</v>
      </c>
      <c r="B112" s="14" t="s">
        <v>3015</v>
      </c>
      <c r="C112" s="14" t="s">
        <v>3016</v>
      </c>
      <c r="D112" s="16">
        <v>45849</v>
      </c>
      <c r="E112" s="16"/>
      <c r="F112" s="14" t="s">
        <v>3017</v>
      </c>
      <c r="G112" s="14" t="s">
        <v>3018</v>
      </c>
      <c r="H112" s="14" t="s">
        <v>3019</v>
      </c>
      <c r="I112" s="15">
        <v>550.67999999999995</v>
      </c>
      <c r="J112" s="77">
        <v>4</v>
      </c>
      <c r="K112" s="92"/>
    </row>
    <row r="113" spans="1:11" ht="20" x14ac:dyDescent="0.25">
      <c r="A113" s="14" t="s">
        <v>3014</v>
      </c>
      <c r="B113" s="14" t="s">
        <v>3020</v>
      </c>
      <c r="C113" s="14" t="s">
        <v>3021</v>
      </c>
      <c r="D113" s="16">
        <v>45866</v>
      </c>
      <c r="E113" s="16"/>
      <c r="F113" s="14" t="s">
        <v>151</v>
      </c>
      <c r="G113" s="14" t="s">
        <v>3022</v>
      </c>
      <c r="H113" s="14" t="s">
        <v>152</v>
      </c>
      <c r="I113" s="15">
        <v>7.5</v>
      </c>
      <c r="J113" s="77">
        <v>4</v>
      </c>
      <c r="K113" s="92"/>
    </row>
    <row r="114" spans="1:11" ht="12.5" x14ac:dyDescent="0.25">
      <c r="A114" s="14" t="s">
        <v>3014</v>
      </c>
      <c r="B114" s="14" t="s">
        <v>3023</v>
      </c>
      <c r="C114" s="14" t="s">
        <v>3024</v>
      </c>
      <c r="D114" s="16">
        <v>45848</v>
      </c>
      <c r="E114" s="16"/>
      <c r="F114" s="14" t="s">
        <v>3025</v>
      </c>
      <c r="G114" s="14" t="s">
        <v>3026</v>
      </c>
      <c r="H114" s="14" t="s">
        <v>3027</v>
      </c>
      <c r="I114" s="15">
        <v>4</v>
      </c>
      <c r="J114" s="77">
        <v>4</v>
      </c>
      <c r="K114" s="92"/>
    </row>
    <row r="115" spans="1:11" ht="12.5" x14ac:dyDescent="0.25">
      <c r="A115" s="14" t="s">
        <v>3014</v>
      </c>
      <c r="B115" s="14" t="s">
        <v>3020</v>
      </c>
      <c r="C115" s="14"/>
      <c r="D115" s="16">
        <v>45869</v>
      </c>
      <c r="E115" s="16"/>
      <c r="F115" s="14" t="s">
        <v>3028</v>
      </c>
      <c r="G115" s="14" t="s">
        <v>3029</v>
      </c>
      <c r="H115" s="14" t="s">
        <v>3030</v>
      </c>
      <c r="I115" s="15">
        <v>7</v>
      </c>
      <c r="J115" s="77">
        <v>4</v>
      </c>
      <c r="K115" s="92"/>
    </row>
    <row r="116" spans="1:11" ht="12.5" x14ac:dyDescent="0.25">
      <c r="A116" s="14" t="s">
        <v>3014</v>
      </c>
      <c r="B116" s="14" t="s">
        <v>3020</v>
      </c>
      <c r="C116" s="14"/>
      <c r="D116" s="16">
        <v>45869</v>
      </c>
      <c r="E116" s="16"/>
      <c r="F116" s="14" t="s">
        <v>3028</v>
      </c>
      <c r="G116" s="14" t="s">
        <v>3029</v>
      </c>
      <c r="H116" s="14" t="s">
        <v>3030</v>
      </c>
      <c r="I116" s="15">
        <v>4.5599999999999996</v>
      </c>
      <c r="J116" s="77">
        <v>4</v>
      </c>
      <c r="K116" s="92"/>
    </row>
    <row r="117" spans="1:11" ht="12.5" x14ac:dyDescent="0.25">
      <c r="A117" s="14" t="s">
        <v>3014</v>
      </c>
      <c r="B117" s="14" t="s">
        <v>3020</v>
      </c>
      <c r="C117" s="14"/>
      <c r="D117" s="16">
        <v>45869</v>
      </c>
      <c r="E117" s="16"/>
      <c r="F117" s="14" t="s">
        <v>3028</v>
      </c>
      <c r="G117" s="14" t="s">
        <v>3029</v>
      </c>
      <c r="H117" s="14" t="s">
        <v>3030</v>
      </c>
      <c r="I117" s="15">
        <v>2</v>
      </c>
      <c r="J117" s="77">
        <v>4</v>
      </c>
      <c r="K117" s="92"/>
    </row>
    <row r="118" spans="1:11" ht="30" x14ac:dyDescent="0.25">
      <c r="A118" s="14" t="s">
        <v>2996</v>
      </c>
      <c r="B118" s="14" t="s">
        <v>3031</v>
      </c>
      <c r="C118" s="14" t="s">
        <v>3032</v>
      </c>
      <c r="D118" s="16">
        <v>45873</v>
      </c>
      <c r="E118" s="16"/>
      <c r="F118" s="14" t="s">
        <v>3033</v>
      </c>
      <c r="G118" s="14"/>
      <c r="H118" s="14" t="s">
        <v>3034</v>
      </c>
      <c r="I118" s="15">
        <v>559</v>
      </c>
      <c r="J118" s="77">
        <v>10</v>
      </c>
      <c r="K118" s="92"/>
    </row>
    <row r="119" spans="1:11" ht="30" x14ac:dyDescent="0.25">
      <c r="A119" s="14" t="s">
        <v>2996</v>
      </c>
      <c r="B119" s="14" t="s">
        <v>3031</v>
      </c>
      <c r="C119" s="14" t="s">
        <v>3035</v>
      </c>
      <c r="D119" s="16">
        <v>45873</v>
      </c>
      <c r="E119" s="16"/>
      <c r="F119" s="14" t="s">
        <v>3036</v>
      </c>
      <c r="G119" s="14"/>
      <c r="H119" s="14" t="s">
        <v>3034</v>
      </c>
      <c r="I119" s="15">
        <v>559</v>
      </c>
      <c r="J119" s="77">
        <v>10</v>
      </c>
      <c r="K119" s="92"/>
    </row>
    <row r="120" spans="1:11" ht="20" x14ac:dyDescent="0.25">
      <c r="A120" s="14" t="s">
        <v>2996</v>
      </c>
      <c r="B120" s="14" t="s">
        <v>3031</v>
      </c>
      <c r="C120" s="14" t="s">
        <v>3037</v>
      </c>
      <c r="D120" s="16">
        <v>45854</v>
      </c>
      <c r="E120" s="16">
        <v>45873</v>
      </c>
      <c r="F120" s="14" t="s">
        <v>3038</v>
      </c>
      <c r="G120" s="14" t="s">
        <v>3039</v>
      </c>
      <c r="H120" s="14" t="s">
        <v>3040</v>
      </c>
      <c r="I120" s="15">
        <v>400</v>
      </c>
      <c r="J120" s="77">
        <v>10</v>
      </c>
      <c r="K120" s="92"/>
    </row>
    <row r="121" spans="1:11" ht="12.5" x14ac:dyDescent="0.25">
      <c r="A121" s="14" t="s">
        <v>3014</v>
      </c>
      <c r="B121" s="14" t="s">
        <v>3041</v>
      </c>
      <c r="C121" s="14" t="s">
        <v>3042</v>
      </c>
      <c r="D121" s="16">
        <v>45874</v>
      </c>
      <c r="E121" s="16"/>
      <c r="F121" s="14" t="s">
        <v>3043</v>
      </c>
      <c r="G121" s="14" t="s">
        <v>3044</v>
      </c>
      <c r="H121" s="14" t="s">
        <v>3045</v>
      </c>
      <c r="I121" s="15">
        <v>24.6</v>
      </c>
      <c r="J121" s="77">
        <v>4</v>
      </c>
      <c r="K121" s="92"/>
    </row>
    <row r="122" spans="1:11" ht="40" x14ac:dyDescent="0.25">
      <c r="A122" s="14" t="s">
        <v>2996</v>
      </c>
      <c r="B122" s="14" t="s">
        <v>3031</v>
      </c>
      <c r="C122" s="14" t="s">
        <v>3046</v>
      </c>
      <c r="D122" s="16">
        <v>45808</v>
      </c>
      <c r="E122" s="16">
        <v>45874</v>
      </c>
      <c r="F122" s="14" t="s">
        <v>3047</v>
      </c>
      <c r="G122" s="14"/>
      <c r="H122" s="14" t="s">
        <v>3048</v>
      </c>
      <c r="I122" s="15">
        <v>425.72</v>
      </c>
      <c r="J122" s="77">
        <v>10</v>
      </c>
      <c r="K122" s="92"/>
    </row>
    <row r="123" spans="1:11" ht="40" x14ac:dyDescent="0.25">
      <c r="A123" s="14" t="s">
        <v>2996</v>
      </c>
      <c r="B123" s="14" t="s">
        <v>3031</v>
      </c>
      <c r="C123" s="14" t="s">
        <v>3049</v>
      </c>
      <c r="D123" s="16">
        <v>45838</v>
      </c>
      <c r="E123" s="16">
        <v>45874</v>
      </c>
      <c r="F123" s="14" t="s">
        <v>3050</v>
      </c>
      <c r="G123" s="14"/>
      <c r="H123" s="14" t="s">
        <v>3051</v>
      </c>
      <c r="I123" s="15">
        <v>958.21</v>
      </c>
      <c r="J123" s="77">
        <v>10</v>
      </c>
      <c r="K123" s="92"/>
    </row>
    <row r="124" spans="1:11" ht="60" x14ac:dyDescent="0.25">
      <c r="A124" s="14" t="s">
        <v>2996</v>
      </c>
      <c r="B124" s="14" t="s">
        <v>3031</v>
      </c>
      <c r="C124" s="14" t="s">
        <v>3052</v>
      </c>
      <c r="D124" s="16">
        <v>45867</v>
      </c>
      <c r="E124" s="16">
        <v>45874</v>
      </c>
      <c r="F124" s="14" t="s">
        <v>3053</v>
      </c>
      <c r="G124" s="14" t="s">
        <v>3054</v>
      </c>
      <c r="H124" s="14" t="s">
        <v>3055</v>
      </c>
      <c r="I124" s="15">
        <v>960.11</v>
      </c>
      <c r="J124" s="77">
        <v>10</v>
      </c>
      <c r="K124" s="92"/>
    </row>
    <row r="125" spans="1:11" ht="50" x14ac:dyDescent="0.25">
      <c r="A125" s="14" t="s">
        <v>2996</v>
      </c>
      <c r="B125" s="14" t="s">
        <v>3031</v>
      </c>
      <c r="C125" s="14" t="s">
        <v>3056</v>
      </c>
      <c r="D125" s="16">
        <v>45869</v>
      </c>
      <c r="E125" s="16">
        <v>45874</v>
      </c>
      <c r="F125" s="14" t="s">
        <v>3057</v>
      </c>
      <c r="G125" s="14"/>
      <c r="H125" s="14" t="s">
        <v>3058</v>
      </c>
      <c r="I125" s="15">
        <v>884.67</v>
      </c>
      <c r="J125" s="77">
        <v>10</v>
      </c>
      <c r="K125" s="92"/>
    </row>
    <row r="126" spans="1:11" ht="20" x14ac:dyDescent="0.25">
      <c r="A126" s="14" t="s">
        <v>3014</v>
      </c>
      <c r="B126" s="14" t="s">
        <v>3059</v>
      </c>
      <c r="C126" s="14" t="s">
        <v>3060</v>
      </c>
      <c r="D126" s="16">
        <v>45874</v>
      </c>
      <c r="E126" s="16"/>
      <c r="F126" s="14" t="s">
        <v>3061</v>
      </c>
      <c r="G126" s="14" t="s">
        <v>3018</v>
      </c>
      <c r="H126" s="14" t="s">
        <v>3019</v>
      </c>
      <c r="I126" s="15">
        <v>1107</v>
      </c>
      <c r="J126" s="77">
        <v>4</v>
      </c>
      <c r="K126" s="92"/>
    </row>
    <row r="127" spans="1:11" ht="20" x14ac:dyDescent="0.25">
      <c r="A127" s="14" t="s">
        <v>2996</v>
      </c>
      <c r="B127" s="14" t="s">
        <v>3031</v>
      </c>
      <c r="C127" s="14" t="s">
        <v>3062</v>
      </c>
      <c r="D127" s="16">
        <v>45806</v>
      </c>
      <c r="E127" s="16">
        <v>45874</v>
      </c>
      <c r="F127" s="14" t="s">
        <v>3063</v>
      </c>
      <c r="G127" s="14"/>
      <c r="H127" s="14" t="s">
        <v>3064</v>
      </c>
      <c r="I127" s="15">
        <v>1419</v>
      </c>
      <c r="J127" s="77">
        <v>10</v>
      </c>
      <c r="K127" s="92"/>
    </row>
    <row r="128" spans="1:11" ht="50" x14ac:dyDescent="0.25">
      <c r="A128" s="14" t="s">
        <v>2996</v>
      </c>
      <c r="B128" s="14" t="s">
        <v>3031</v>
      </c>
      <c r="C128" s="14" t="s">
        <v>3065</v>
      </c>
      <c r="D128" s="16">
        <v>45727</v>
      </c>
      <c r="E128" s="16">
        <v>45875</v>
      </c>
      <c r="F128" s="14" t="s">
        <v>3066</v>
      </c>
      <c r="G128" s="14"/>
      <c r="H128" s="14" t="s">
        <v>3067</v>
      </c>
      <c r="I128" s="15">
        <v>1490.98</v>
      </c>
      <c r="J128" s="77">
        <v>10</v>
      </c>
      <c r="K128" s="92"/>
    </row>
    <row r="129" spans="1:11" ht="12.5" x14ac:dyDescent="0.25">
      <c r="A129" s="14" t="s">
        <v>3014</v>
      </c>
      <c r="B129" s="14" t="s">
        <v>3068</v>
      </c>
      <c r="C129" s="14" t="s">
        <v>3069</v>
      </c>
      <c r="D129" s="16">
        <v>45877</v>
      </c>
      <c r="E129" s="16"/>
      <c r="F129" s="14" t="s">
        <v>3070</v>
      </c>
      <c r="G129" s="14" t="s">
        <v>3071</v>
      </c>
      <c r="H129" s="14" t="s">
        <v>3072</v>
      </c>
      <c r="I129" s="15">
        <v>30.75</v>
      </c>
      <c r="J129" s="77">
        <v>4</v>
      </c>
      <c r="K129" s="92"/>
    </row>
    <row r="130" spans="1:11" ht="40" x14ac:dyDescent="0.25">
      <c r="A130" s="14" t="s">
        <v>2996</v>
      </c>
      <c r="B130" s="14" t="s">
        <v>3031</v>
      </c>
      <c r="C130" s="14" t="s">
        <v>3073</v>
      </c>
      <c r="D130" s="16">
        <v>45897</v>
      </c>
      <c r="E130" s="16"/>
      <c r="F130" s="14" t="s">
        <v>3074</v>
      </c>
      <c r="G130" s="14"/>
      <c r="H130" s="14" t="s">
        <v>3075</v>
      </c>
      <c r="I130" s="15">
        <v>1766.61</v>
      </c>
      <c r="J130" s="77">
        <v>10</v>
      </c>
      <c r="K130" s="92"/>
    </row>
    <row r="131" spans="1:11" ht="20" x14ac:dyDescent="0.25">
      <c r="A131" s="14" t="s">
        <v>2996</v>
      </c>
      <c r="B131" s="14" t="s">
        <v>3031</v>
      </c>
      <c r="C131" s="14" t="s">
        <v>3076</v>
      </c>
      <c r="D131" s="16">
        <v>45895</v>
      </c>
      <c r="E131" s="16">
        <v>45897</v>
      </c>
      <c r="F131" s="14" t="s">
        <v>3077</v>
      </c>
      <c r="G131" s="14" t="s">
        <v>3039</v>
      </c>
      <c r="H131" s="14" t="s">
        <v>3040</v>
      </c>
      <c r="I131" s="15">
        <v>576.70000000000005</v>
      </c>
      <c r="J131" s="77">
        <v>10</v>
      </c>
      <c r="K131" s="92"/>
    </row>
    <row r="132" spans="1:11" ht="20" x14ac:dyDescent="0.25">
      <c r="A132" s="14" t="s">
        <v>3014</v>
      </c>
      <c r="B132" s="14" t="s">
        <v>3078</v>
      </c>
      <c r="C132" s="14" t="s">
        <v>3079</v>
      </c>
      <c r="D132" s="16">
        <v>45897</v>
      </c>
      <c r="E132" s="16"/>
      <c r="F132" s="14" t="s">
        <v>3080</v>
      </c>
      <c r="G132" s="14" t="s">
        <v>3081</v>
      </c>
      <c r="H132" s="14" t="s">
        <v>3082</v>
      </c>
      <c r="I132" s="15">
        <v>24.48</v>
      </c>
      <c r="J132" s="77">
        <v>4</v>
      </c>
      <c r="K132" s="92"/>
    </row>
    <row r="133" spans="1:11" ht="12.5" x14ac:dyDescent="0.25">
      <c r="A133" s="14" t="s">
        <v>3014</v>
      </c>
      <c r="B133" s="14" t="s">
        <v>3083</v>
      </c>
      <c r="C133" s="14" t="s">
        <v>3084</v>
      </c>
      <c r="D133" s="16">
        <v>45897</v>
      </c>
      <c r="E133" s="16"/>
      <c r="F133" s="14" t="s">
        <v>3085</v>
      </c>
      <c r="G133" s="14" t="s">
        <v>3026</v>
      </c>
      <c r="H133" s="14" t="s">
        <v>3027</v>
      </c>
      <c r="I133" s="15">
        <v>4</v>
      </c>
      <c r="J133" s="77">
        <v>4</v>
      </c>
      <c r="K133" s="92"/>
    </row>
    <row r="134" spans="1:11" ht="12.5" x14ac:dyDescent="0.25">
      <c r="A134" s="14" t="s">
        <v>3014</v>
      </c>
      <c r="B134" s="14" t="s">
        <v>3031</v>
      </c>
      <c r="C134" s="14"/>
      <c r="D134" s="16">
        <v>45899</v>
      </c>
      <c r="E134" s="16"/>
      <c r="F134" s="14" t="s">
        <v>3028</v>
      </c>
      <c r="G134" s="14" t="s">
        <v>3029</v>
      </c>
      <c r="H134" s="14" t="s">
        <v>3030</v>
      </c>
      <c r="I134" s="15">
        <v>7</v>
      </c>
      <c r="J134" s="77">
        <v>4</v>
      </c>
      <c r="K134" s="92"/>
    </row>
    <row r="135" spans="1:11" ht="12.5" x14ac:dyDescent="0.25">
      <c r="A135" s="14" t="s">
        <v>3014</v>
      </c>
      <c r="B135" s="14" t="s">
        <v>3031</v>
      </c>
      <c r="C135" s="14"/>
      <c r="D135" s="16">
        <v>45899</v>
      </c>
      <c r="E135" s="16"/>
      <c r="F135" s="14" t="s">
        <v>3028</v>
      </c>
      <c r="G135" s="14" t="s">
        <v>3029</v>
      </c>
      <c r="H135" s="14" t="s">
        <v>3030</v>
      </c>
      <c r="I135" s="15">
        <v>6.72</v>
      </c>
      <c r="J135" s="77">
        <v>4</v>
      </c>
      <c r="K135" s="92"/>
    </row>
    <row r="136" spans="1:11" ht="12.5" x14ac:dyDescent="0.25">
      <c r="A136" s="14" t="s">
        <v>3014</v>
      </c>
      <c r="B136" s="14" t="s">
        <v>3031</v>
      </c>
      <c r="C136" s="14"/>
      <c r="D136" s="16">
        <v>45899</v>
      </c>
      <c r="E136" s="16"/>
      <c r="F136" s="14" t="s">
        <v>3028</v>
      </c>
      <c r="G136" s="14" t="s">
        <v>3029</v>
      </c>
      <c r="H136" s="14" t="s">
        <v>3030</v>
      </c>
      <c r="I136" s="15">
        <v>2</v>
      </c>
      <c r="J136" s="77">
        <v>4</v>
      </c>
      <c r="K136" s="92"/>
    </row>
    <row r="137" spans="1:11" ht="30" x14ac:dyDescent="0.25">
      <c r="A137" s="14" t="s">
        <v>3014</v>
      </c>
      <c r="B137" s="14" t="s">
        <v>3086</v>
      </c>
      <c r="C137" s="14"/>
      <c r="D137" s="16">
        <v>45891</v>
      </c>
      <c r="E137" s="16">
        <v>45901</v>
      </c>
      <c r="F137" s="14" t="s">
        <v>3395</v>
      </c>
      <c r="G137" s="14" t="s">
        <v>3087</v>
      </c>
      <c r="H137" s="14" t="s">
        <v>3088</v>
      </c>
      <c r="I137" s="15">
        <v>29.11</v>
      </c>
      <c r="J137" s="77">
        <v>1</v>
      </c>
      <c r="K137" s="92"/>
    </row>
    <row r="138" spans="1:11" ht="20" x14ac:dyDescent="0.25">
      <c r="A138" s="14" t="s">
        <v>3014</v>
      </c>
      <c r="B138" s="14" t="s">
        <v>3089</v>
      </c>
      <c r="C138" s="14" t="s">
        <v>3090</v>
      </c>
      <c r="D138" s="16">
        <v>45901</v>
      </c>
      <c r="E138" s="16"/>
      <c r="F138" s="14" t="s">
        <v>3091</v>
      </c>
      <c r="G138" s="14" t="s">
        <v>3018</v>
      </c>
      <c r="H138" s="14" t="s">
        <v>3019</v>
      </c>
      <c r="I138" s="15">
        <v>1107</v>
      </c>
      <c r="J138" s="77">
        <v>4</v>
      </c>
      <c r="K138" s="92"/>
    </row>
    <row r="139" spans="1:11" ht="12.5" x14ac:dyDescent="0.25">
      <c r="A139" s="14" t="s">
        <v>3014</v>
      </c>
      <c r="B139" s="14" t="s">
        <v>3092</v>
      </c>
      <c r="C139" s="14" t="s">
        <v>3093</v>
      </c>
      <c r="D139" s="16">
        <v>45901</v>
      </c>
      <c r="E139" s="16"/>
      <c r="F139" s="14" t="s">
        <v>3094</v>
      </c>
      <c r="G139" s="14" t="s">
        <v>3044</v>
      </c>
      <c r="H139" s="14" t="s">
        <v>3045</v>
      </c>
      <c r="I139" s="15">
        <v>24.6</v>
      </c>
      <c r="J139" s="77">
        <v>4</v>
      </c>
      <c r="K139" s="92"/>
    </row>
    <row r="140" spans="1:11" ht="40" x14ac:dyDescent="0.25">
      <c r="A140" s="14" t="s">
        <v>3014</v>
      </c>
      <c r="B140" s="14" t="s">
        <v>3095</v>
      </c>
      <c r="C140" s="14" t="s">
        <v>3096</v>
      </c>
      <c r="D140" s="16">
        <v>45901</v>
      </c>
      <c r="E140" s="16"/>
      <c r="F140" s="14" t="s">
        <v>3394</v>
      </c>
      <c r="G140" s="14" t="s">
        <v>3097</v>
      </c>
      <c r="H140" s="14" t="s">
        <v>3098</v>
      </c>
      <c r="I140" s="15">
        <v>369</v>
      </c>
      <c r="J140" s="77">
        <v>5</v>
      </c>
      <c r="K140" s="92"/>
    </row>
    <row r="141" spans="1:11" ht="40" x14ac:dyDescent="0.25">
      <c r="A141" s="14" t="s">
        <v>3014</v>
      </c>
      <c r="B141" s="14" t="s">
        <v>3086</v>
      </c>
      <c r="C141" s="14"/>
      <c r="D141" s="16">
        <v>45844</v>
      </c>
      <c r="E141" s="16">
        <v>45902</v>
      </c>
      <c r="F141" s="14" t="s">
        <v>3099</v>
      </c>
      <c r="G141" s="14"/>
      <c r="H141" s="14" t="s">
        <v>3100</v>
      </c>
      <c r="I141" s="15">
        <v>502.61</v>
      </c>
      <c r="J141" s="77">
        <v>2</v>
      </c>
      <c r="K141" s="92"/>
    </row>
    <row r="142" spans="1:11" ht="40" x14ac:dyDescent="0.25">
      <c r="A142" s="14" t="s">
        <v>3014</v>
      </c>
      <c r="B142" s="14" t="s">
        <v>3101</v>
      </c>
      <c r="C142" s="14" t="s">
        <v>3102</v>
      </c>
      <c r="D142" s="16">
        <v>45916</v>
      </c>
      <c r="E142" s="16"/>
      <c r="F142" s="14" t="s">
        <v>3365</v>
      </c>
      <c r="G142" s="14" t="s">
        <v>3103</v>
      </c>
      <c r="H142" s="14" t="s">
        <v>3104</v>
      </c>
      <c r="I142" s="15">
        <v>946</v>
      </c>
      <c r="J142" s="77">
        <v>3</v>
      </c>
      <c r="K142" s="92"/>
    </row>
    <row r="143" spans="1:11" ht="12.5" x14ac:dyDescent="0.25">
      <c r="A143" s="14" t="s">
        <v>3014</v>
      </c>
      <c r="B143" s="14" t="s">
        <v>3105</v>
      </c>
      <c r="C143" s="14" t="s">
        <v>3106</v>
      </c>
      <c r="D143" s="16">
        <v>45922</v>
      </c>
      <c r="E143" s="16"/>
      <c r="F143" s="14" t="s">
        <v>3107</v>
      </c>
      <c r="G143" s="14" t="s">
        <v>3071</v>
      </c>
      <c r="H143" s="14" t="s">
        <v>3072</v>
      </c>
      <c r="I143" s="15">
        <v>30.75</v>
      </c>
      <c r="J143" s="77">
        <v>4</v>
      </c>
      <c r="K143" s="92"/>
    </row>
    <row r="144" spans="1:11" ht="50" x14ac:dyDescent="0.25">
      <c r="A144" s="14" t="s">
        <v>3014</v>
      </c>
      <c r="B144" s="14" t="s">
        <v>3108</v>
      </c>
      <c r="C144" s="14" t="s">
        <v>3109</v>
      </c>
      <c r="D144" s="16">
        <v>45924</v>
      </c>
      <c r="E144" s="16"/>
      <c r="F144" s="14" t="s">
        <v>3366</v>
      </c>
      <c r="G144" s="14" t="s">
        <v>3110</v>
      </c>
      <c r="H144" s="14" t="s">
        <v>3111</v>
      </c>
      <c r="I144" s="15">
        <v>903.4</v>
      </c>
      <c r="J144" s="77">
        <v>2</v>
      </c>
      <c r="K144" s="92"/>
    </row>
    <row r="145" spans="1:11" ht="180" x14ac:dyDescent="0.25">
      <c r="A145" s="14" t="s">
        <v>3014</v>
      </c>
      <c r="B145" s="14" t="s">
        <v>3086</v>
      </c>
      <c r="C145" s="14" t="s">
        <v>3112</v>
      </c>
      <c r="D145" s="16">
        <v>45854</v>
      </c>
      <c r="E145" s="16">
        <v>45924</v>
      </c>
      <c r="F145" s="14" t="s">
        <v>3396</v>
      </c>
      <c r="G145" s="14"/>
      <c r="H145" s="14" t="s">
        <v>3113</v>
      </c>
      <c r="I145" s="15">
        <v>1039.2</v>
      </c>
      <c r="J145" s="77">
        <v>1</v>
      </c>
      <c r="K145" s="92"/>
    </row>
    <row r="146" spans="1:11" ht="100" x14ac:dyDescent="0.25">
      <c r="A146" s="14" t="s">
        <v>3014</v>
      </c>
      <c r="B146" s="14" t="s">
        <v>3086</v>
      </c>
      <c r="C146" s="14" t="s">
        <v>3114</v>
      </c>
      <c r="D146" s="16">
        <v>45903</v>
      </c>
      <c r="E146" s="16">
        <v>45924</v>
      </c>
      <c r="F146" s="14" t="s">
        <v>3367</v>
      </c>
      <c r="G146" s="14"/>
      <c r="H146" s="14" t="s">
        <v>3115</v>
      </c>
      <c r="I146" s="15">
        <v>1591.94</v>
      </c>
      <c r="J146" s="77">
        <v>1</v>
      </c>
      <c r="K146" s="92"/>
    </row>
    <row r="147" spans="1:11" ht="40" x14ac:dyDescent="0.25">
      <c r="A147" s="14" t="s">
        <v>3014</v>
      </c>
      <c r="B147" s="14" t="s">
        <v>3116</v>
      </c>
      <c r="C147" s="14" t="s">
        <v>3117</v>
      </c>
      <c r="D147" s="16">
        <v>45924</v>
      </c>
      <c r="E147" s="16"/>
      <c r="F147" s="14" t="s">
        <v>3397</v>
      </c>
      <c r="G147" s="14" t="s">
        <v>3118</v>
      </c>
      <c r="H147" s="14" t="s">
        <v>3119</v>
      </c>
      <c r="I147" s="15">
        <v>1148</v>
      </c>
      <c r="J147" s="77">
        <v>2</v>
      </c>
      <c r="K147" s="92"/>
    </row>
    <row r="148" spans="1:11" ht="150" x14ac:dyDescent="0.25">
      <c r="A148" s="14" t="s">
        <v>3014</v>
      </c>
      <c r="B148" s="14" t="s">
        <v>3086</v>
      </c>
      <c r="C148" s="14"/>
      <c r="D148" s="16">
        <v>45913</v>
      </c>
      <c r="E148" s="16">
        <v>45929</v>
      </c>
      <c r="F148" s="14" t="s">
        <v>3398</v>
      </c>
      <c r="G148" s="14" t="s">
        <v>3120</v>
      </c>
      <c r="H148" s="14" t="s">
        <v>3121</v>
      </c>
      <c r="I148" s="15">
        <v>807.5</v>
      </c>
      <c r="J148" s="77">
        <v>1</v>
      </c>
      <c r="K148" s="92"/>
    </row>
    <row r="149" spans="1:11" ht="12.5" x14ac:dyDescent="0.25">
      <c r="A149" s="14" t="s">
        <v>3014</v>
      </c>
      <c r="B149" s="14" t="s">
        <v>3122</v>
      </c>
      <c r="C149" s="14" t="s">
        <v>3123</v>
      </c>
      <c r="D149" s="16">
        <v>45929</v>
      </c>
      <c r="E149" s="16"/>
      <c r="F149" s="14" t="s">
        <v>3124</v>
      </c>
      <c r="G149" s="14" t="s">
        <v>3026</v>
      </c>
      <c r="H149" s="14" t="s">
        <v>3027</v>
      </c>
      <c r="I149" s="15">
        <v>4</v>
      </c>
      <c r="J149" s="77">
        <v>4</v>
      </c>
      <c r="K149" s="92"/>
    </row>
    <row r="150" spans="1:11" ht="50" x14ac:dyDescent="0.25">
      <c r="A150" s="14" t="s">
        <v>3014</v>
      </c>
      <c r="B150" s="14" t="s">
        <v>3125</v>
      </c>
      <c r="C150" s="14" t="s">
        <v>3126</v>
      </c>
      <c r="D150" s="16">
        <v>45929</v>
      </c>
      <c r="E150" s="16"/>
      <c r="F150" s="14" t="s">
        <v>3127</v>
      </c>
      <c r="G150" s="14" t="s">
        <v>3118</v>
      </c>
      <c r="H150" s="14" t="s">
        <v>3119</v>
      </c>
      <c r="I150" s="15">
        <v>360</v>
      </c>
      <c r="J150" s="77">
        <v>2</v>
      </c>
      <c r="K150" s="92"/>
    </row>
    <row r="151" spans="1:11" ht="50" x14ac:dyDescent="0.25">
      <c r="A151" s="14" t="s">
        <v>3014</v>
      </c>
      <c r="B151" s="14" t="s">
        <v>3128</v>
      </c>
      <c r="C151" s="14" t="s">
        <v>3129</v>
      </c>
      <c r="D151" s="16">
        <v>45929</v>
      </c>
      <c r="E151" s="16"/>
      <c r="F151" s="14" t="s">
        <v>3368</v>
      </c>
      <c r="G151" s="14" t="s">
        <v>3118</v>
      </c>
      <c r="H151" s="14" t="s">
        <v>3119</v>
      </c>
      <c r="I151" s="15">
        <v>480</v>
      </c>
      <c r="J151" s="77">
        <v>2</v>
      </c>
      <c r="K151" s="92"/>
    </row>
    <row r="152" spans="1:11" ht="40" x14ac:dyDescent="0.25">
      <c r="A152" s="14" t="s">
        <v>3014</v>
      </c>
      <c r="B152" s="14" t="s">
        <v>3086</v>
      </c>
      <c r="C152" s="14" t="s">
        <v>3130</v>
      </c>
      <c r="D152" s="16">
        <v>45930</v>
      </c>
      <c r="E152" s="16"/>
      <c r="F152" s="14" t="s">
        <v>3131</v>
      </c>
      <c r="G152" s="14" t="s">
        <v>3132</v>
      </c>
      <c r="H152" s="14" t="s">
        <v>3133</v>
      </c>
      <c r="I152" s="15">
        <v>840</v>
      </c>
      <c r="J152" s="77">
        <v>3</v>
      </c>
      <c r="K152" s="92"/>
    </row>
    <row r="153" spans="1:11" ht="50" x14ac:dyDescent="0.25">
      <c r="A153" s="14" t="s">
        <v>3014</v>
      </c>
      <c r="B153" s="14" t="s">
        <v>3086</v>
      </c>
      <c r="C153" s="14" t="s">
        <v>3134</v>
      </c>
      <c r="D153" s="16">
        <v>45888</v>
      </c>
      <c r="E153" s="16">
        <v>45930</v>
      </c>
      <c r="F153" s="14" t="s">
        <v>3135</v>
      </c>
      <c r="G153" s="14" t="s">
        <v>3136</v>
      </c>
      <c r="H153" s="14" t="s">
        <v>3137</v>
      </c>
      <c r="I153" s="15">
        <v>663</v>
      </c>
      <c r="J153" s="77">
        <v>3</v>
      </c>
      <c r="K153" s="92"/>
    </row>
    <row r="154" spans="1:11" ht="40" x14ac:dyDescent="0.25">
      <c r="A154" s="14" t="s">
        <v>3014</v>
      </c>
      <c r="B154" s="14" t="s">
        <v>3086</v>
      </c>
      <c r="C154" s="14"/>
      <c r="D154" s="16">
        <v>45930</v>
      </c>
      <c r="E154" s="16"/>
      <c r="F154" s="14" t="s">
        <v>3138</v>
      </c>
      <c r="G154" s="14"/>
      <c r="H154" s="14" t="s">
        <v>3034</v>
      </c>
      <c r="I154" s="15">
        <v>559</v>
      </c>
      <c r="J154" s="77">
        <v>3</v>
      </c>
      <c r="K154" s="92"/>
    </row>
    <row r="155" spans="1:11" ht="30" x14ac:dyDescent="0.25">
      <c r="A155" s="14" t="s">
        <v>3014</v>
      </c>
      <c r="B155" s="14" t="s">
        <v>3086</v>
      </c>
      <c r="C155" s="14"/>
      <c r="D155" s="16">
        <v>45930</v>
      </c>
      <c r="E155" s="16"/>
      <c r="F155" s="14" t="s">
        <v>3369</v>
      </c>
      <c r="G155" s="14"/>
      <c r="H155" s="14" t="s">
        <v>3139</v>
      </c>
      <c r="I155" s="15">
        <v>385.39</v>
      </c>
      <c r="J155" s="77">
        <v>2</v>
      </c>
      <c r="K155" s="92"/>
    </row>
    <row r="156" spans="1:11" ht="12.5" x14ac:dyDescent="0.25">
      <c r="A156" s="14" t="s">
        <v>3014</v>
      </c>
      <c r="B156" s="14" t="s">
        <v>3086</v>
      </c>
      <c r="C156" s="14"/>
      <c r="D156" s="16">
        <v>45930</v>
      </c>
      <c r="E156" s="16"/>
      <c r="F156" s="14" t="s">
        <v>3028</v>
      </c>
      <c r="G156" s="14" t="s">
        <v>3029</v>
      </c>
      <c r="H156" s="14" t="s">
        <v>3030</v>
      </c>
      <c r="I156" s="15">
        <v>7</v>
      </c>
      <c r="J156" s="77">
        <v>4</v>
      </c>
      <c r="K156" s="92"/>
    </row>
    <row r="157" spans="1:11" ht="12.5" x14ac:dyDescent="0.25">
      <c r="A157" s="14" t="s">
        <v>3014</v>
      </c>
      <c r="B157" s="14" t="s">
        <v>3086</v>
      </c>
      <c r="C157" s="14"/>
      <c r="D157" s="16">
        <v>45930</v>
      </c>
      <c r="E157" s="16"/>
      <c r="F157" s="14" t="s">
        <v>3028</v>
      </c>
      <c r="G157" s="14" t="s">
        <v>3029</v>
      </c>
      <c r="H157" s="14" t="s">
        <v>3030</v>
      </c>
      <c r="I157" s="15">
        <v>4.8</v>
      </c>
      <c r="J157" s="77">
        <v>4</v>
      </c>
      <c r="K157" s="92"/>
    </row>
    <row r="158" spans="1:11" ht="12.5" x14ac:dyDescent="0.25">
      <c r="A158" s="14" t="s">
        <v>3014</v>
      </c>
      <c r="B158" s="14" t="s">
        <v>3086</v>
      </c>
      <c r="C158" s="14"/>
      <c r="D158" s="16">
        <v>45930</v>
      </c>
      <c r="E158" s="16"/>
      <c r="F158" s="14" t="s">
        <v>3028</v>
      </c>
      <c r="G158" s="14" t="s">
        <v>3029</v>
      </c>
      <c r="H158" s="14" t="s">
        <v>3030</v>
      </c>
      <c r="I158" s="15">
        <v>2</v>
      </c>
      <c r="J158" s="77">
        <v>4</v>
      </c>
      <c r="K158" s="92"/>
    </row>
    <row r="159" spans="1:11" ht="12.5" x14ac:dyDescent="0.25">
      <c r="A159" s="14" t="s">
        <v>3014</v>
      </c>
      <c r="B159" s="14" t="s">
        <v>3141</v>
      </c>
      <c r="C159" s="14" t="s">
        <v>3140</v>
      </c>
      <c r="D159" s="16">
        <v>45933</v>
      </c>
      <c r="E159" s="16"/>
      <c r="F159" s="14" t="s">
        <v>3142</v>
      </c>
      <c r="G159" s="14" t="s">
        <v>3044</v>
      </c>
      <c r="H159" s="14" t="s">
        <v>3045</v>
      </c>
      <c r="I159" s="15">
        <v>24.6</v>
      </c>
      <c r="J159" s="77">
        <v>4</v>
      </c>
      <c r="K159" s="92"/>
    </row>
    <row r="160" spans="1:11" ht="20" x14ac:dyDescent="0.25">
      <c r="A160" s="14" t="s">
        <v>3014</v>
      </c>
      <c r="B160" s="14" t="s">
        <v>3170</v>
      </c>
      <c r="C160" s="14" t="s">
        <v>3145</v>
      </c>
      <c r="D160" s="16">
        <v>45936</v>
      </c>
      <c r="E160" s="16"/>
      <c r="F160" s="14" t="s">
        <v>3143</v>
      </c>
      <c r="G160" s="14" t="s">
        <v>3146</v>
      </c>
      <c r="H160" s="14" t="s">
        <v>3144</v>
      </c>
      <c r="I160" s="15">
        <v>850</v>
      </c>
      <c r="J160" s="77">
        <v>4</v>
      </c>
      <c r="K160" s="92"/>
    </row>
    <row r="161" spans="1:11" ht="30" x14ac:dyDescent="0.25">
      <c r="A161" s="14" t="s">
        <v>3014</v>
      </c>
      <c r="B161" s="14" t="s">
        <v>3171</v>
      </c>
      <c r="C161" s="14" t="s">
        <v>3150</v>
      </c>
      <c r="D161" s="16">
        <v>45950</v>
      </c>
      <c r="E161" s="16"/>
      <c r="F161" s="14" t="s">
        <v>3149</v>
      </c>
      <c r="G161" s="14" t="s">
        <v>3147</v>
      </c>
      <c r="H161" s="14" t="s">
        <v>3148</v>
      </c>
      <c r="I161" s="15">
        <v>184.8</v>
      </c>
      <c r="J161" s="77">
        <v>5</v>
      </c>
      <c r="K161" s="92"/>
    </row>
    <row r="162" spans="1:11" ht="30" x14ac:dyDescent="0.25">
      <c r="A162" s="14" t="s">
        <v>3014</v>
      </c>
      <c r="B162" s="14" t="s">
        <v>3151</v>
      </c>
      <c r="C162" s="14" t="s">
        <v>3155</v>
      </c>
      <c r="D162" s="16">
        <v>45950</v>
      </c>
      <c r="E162" s="16"/>
      <c r="F162" s="14" t="s">
        <v>3154</v>
      </c>
      <c r="G162" s="14" t="s">
        <v>3152</v>
      </c>
      <c r="H162" s="14" t="s">
        <v>3153</v>
      </c>
      <c r="I162" s="15">
        <v>20</v>
      </c>
      <c r="J162" s="77">
        <v>1</v>
      </c>
      <c r="K162" s="92"/>
    </row>
    <row r="163" spans="1:11" ht="50" x14ac:dyDescent="0.25">
      <c r="A163" s="14" t="s">
        <v>3014</v>
      </c>
      <c r="B163" s="14" t="s">
        <v>3151</v>
      </c>
      <c r="C163" s="14" t="s">
        <v>3156</v>
      </c>
      <c r="D163" s="16">
        <v>45943</v>
      </c>
      <c r="E163" s="16">
        <v>45950</v>
      </c>
      <c r="F163" s="14" t="s">
        <v>3399</v>
      </c>
      <c r="G163" s="14">
        <v>30777828</v>
      </c>
      <c r="H163" s="14" t="s">
        <v>3157</v>
      </c>
      <c r="I163" s="15">
        <v>18.89</v>
      </c>
      <c r="J163" s="77">
        <v>1</v>
      </c>
      <c r="K163" s="92"/>
    </row>
    <row r="164" spans="1:11" ht="50" x14ac:dyDescent="0.25">
      <c r="A164" s="14" t="s">
        <v>3014</v>
      </c>
      <c r="B164" s="14" t="s">
        <v>3172</v>
      </c>
      <c r="C164" s="14" t="s">
        <v>3173</v>
      </c>
      <c r="D164" s="16">
        <v>45950</v>
      </c>
      <c r="E164" s="16"/>
      <c r="F164" s="14" t="s">
        <v>3159</v>
      </c>
      <c r="G164" s="14" t="s">
        <v>3110</v>
      </c>
      <c r="H164" s="14" t="s">
        <v>3111</v>
      </c>
      <c r="I164" s="15">
        <v>676.7</v>
      </c>
      <c r="J164" s="77">
        <v>3</v>
      </c>
      <c r="K164" s="92"/>
    </row>
    <row r="165" spans="1:11" ht="50" x14ac:dyDescent="0.25">
      <c r="A165" s="14" t="s">
        <v>3014</v>
      </c>
      <c r="B165" s="14" t="s">
        <v>3174</v>
      </c>
      <c r="C165" s="14" t="s">
        <v>3158</v>
      </c>
      <c r="D165" s="16">
        <v>45950</v>
      </c>
      <c r="E165" s="16"/>
      <c r="F165" s="14" t="s">
        <v>3400</v>
      </c>
      <c r="G165" s="14" t="s">
        <v>3110</v>
      </c>
      <c r="H165" s="14" t="s">
        <v>3111</v>
      </c>
      <c r="I165" s="15">
        <v>1426.34</v>
      </c>
      <c r="J165" s="77">
        <v>2</v>
      </c>
      <c r="K165" s="92"/>
    </row>
    <row r="166" spans="1:11" ht="40" x14ac:dyDescent="0.25">
      <c r="A166" s="14" t="s">
        <v>3014</v>
      </c>
      <c r="B166" s="14" t="s">
        <v>3151</v>
      </c>
      <c r="C166" s="14" t="s">
        <v>3160</v>
      </c>
      <c r="D166" s="16">
        <v>45904</v>
      </c>
      <c r="E166" s="16">
        <v>45950</v>
      </c>
      <c r="F166" s="14" t="s">
        <v>3164</v>
      </c>
      <c r="G166" s="14" t="s">
        <v>3161</v>
      </c>
      <c r="H166" s="14" t="s">
        <v>3162</v>
      </c>
      <c r="I166" s="15">
        <v>465.7</v>
      </c>
      <c r="J166" s="77">
        <v>1</v>
      </c>
      <c r="K166" s="92"/>
    </row>
    <row r="167" spans="1:11" ht="70" x14ac:dyDescent="0.25">
      <c r="A167" s="14" t="s">
        <v>3014</v>
      </c>
      <c r="B167" s="14" t="s">
        <v>3151</v>
      </c>
      <c r="C167" s="14" t="s">
        <v>3165</v>
      </c>
      <c r="D167" s="16">
        <v>45931</v>
      </c>
      <c r="E167" s="16">
        <v>45950</v>
      </c>
      <c r="F167" s="14" t="s">
        <v>3166</v>
      </c>
      <c r="G167" s="14"/>
      <c r="H167" s="14" t="s">
        <v>3163</v>
      </c>
      <c r="I167" s="15">
        <v>975.3</v>
      </c>
      <c r="J167" s="77">
        <v>2</v>
      </c>
      <c r="K167" s="92"/>
    </row>
    <row r="168" spans="1:11" ht="12.5" x14ac:dyDescent="0.25">
      <c r="A168" s="14" t="s">
        <v>3014</v>
      </c>
      <c r="B168" s="14" t="s">
        <v>3168</v>
      </c>
      <c r="C168" s="14" t="s">
        <v>3169</v>
      </c>
      <c r="D168" s="16">
        <v>45959</v>
      </c>
      <c r="E168" s="16"/>
      <c r="F168" s="14" t="s">
        <v>3167</v>
      </c>
      <c r="G168" s="14" t="s">
        <v>3071</v>
      </c>
      <c r="H168" s="14" t="s">
        <v>3072</v>
      </c>
      <c r="I168" s="15">
        <v>30.75</v>
      </c>
      <c r="J168" s="77">
        <v>4</v>
      </c>
      <c r="K168" s="92"/>
    </row>
    <row r="169" spans="1:11" ht="12.5" x14ac:dyDescent="0.25">
      <c r="A169" s="14" t="s">
        <v>3014</v>
      </c>
      <c r="B169" s="14" t="s">
        <v>3175</v>
      </c>
      <c r="C169" s="14" t="s">
        <v>3176</v>
      </c>
      <c r="D169" s="16">
        <v>45959</v>
      </c>
      <c r="E169" s="16"/>
      <c r="F169" s="14" t="s">
        <v>3177</v>
      </c>
      <c r="G169" s="14" t="s">
        <v>3026</v>
      </c>
      <c r="H169" s="14" t="s">
        <v>3027</v>
      </c>
      <c r="I169" s="15">
        <v>4</v>
      </c>
      <c r="J169" s="77">
        <v>4</v>
      </c>
      <c r="K169" s="92"/>
    </row>
    <row r="170" spans="1:11" ht="70" x14ac:dyDescent="0.25">
      <c r="A170" s="14" t="s">
        <v>3014</v>
      </c>
      <c r="B170" s="14" t="s">
        <v>3151</v>
      </c>
      <c r="C170" s="14" t="s">
        <v>3179</v>
      </c>
      <c r="D170" s="16">
        <v>45834</v>
      </c>
      <c r="E170" s="16">
        <v>45960</v>
      </c>
      <c r="F170" s="14" t="s">
        <v>3370</v>
      </c>
      <c r="G170" s="14" t="s">
        <v>3180</v>
      </c>
      <c r="H170" s="14" t="s">
        <v>3178</v>
      </c>
      <c r="I170" s="15">
        <v>748.34</v>
      </c>
      <c r="J170" s="77">
        <v>5</v>
      </c>
      <c r="K170" s="92"/>
    </row>
    <row r="171" spans="1:11" ht="310" x14ac:dyDescent="0.25">
      <c r="A171" s="14" t="s">
        <v>3014</v>
      </c>
      <c r="B171" s="14" t="s">
        <v>3151</v>
      </c>
      <c r="C171" s="14" t="s">
        <v>3181</v>
      </c>
      <c r="D171" s="16">
        <v>45908</v>
      </c>
      <c r="E171" s="16">
        <v>45960</v>
      </c>
      <c r="F171" s="14" t="s">
        <v>3401</v>
      </c>
      <c r="G171" s="14" t="s">
        <v>3182</v>
      </c>
      <c r="H171" s="14" t="s">
        <v>3183</v>
      </c>
      <c r="I171" s="15">
        <v>605</v>
      </c>
      <c r="J171" s="77">
        <v>1</v>
      </c>
      <c r="K171" s="92"/>
    </row>
    <row r="172" spans="1:11" ht="12.5" x14ac:dyDescent="0.25">
      <c r="A172" s="14" t="s">
        <v>3014</v>
      </c>
      <c r="B172" s="14"/>
      <c r="C172" s="14"/>
      <c r="D172" s="16">
        <v>45961</v>
      </c>
      <c r="E172" s="16"/>
      <c r="F172" s="14" t="s">
        <v>3028</v>
      </c>
      <c r="G172" s="14" t="s">
        <v>3029</v>
      </c>
      <c r="H172" s="14" t="s">
        <v>3030</v>
      </c>
      <c r="I172" s="15">
        <v>7</v>
      </c>
      <c r="J172" s="77">
        <v>4</v>
      </c>
      <c r="K172" s="92"/>
    </row>
    <row r="173" spans="1:11" ht="12.5" x14ac:dyDescent="0.25">
      <c r="A173" s="14" t="s">
        <v>3014</v>
      </c>
      <c r="B173" s="14"/>
      <c r="C173" s="14"/>
      <c r="D173" s="16">
        <v>45961</v>
      </c>
      <c r="E173" s="16"/>
      <c r="F173" s="14" t="s">
        <v>3028</v>
      </c>
      <c r="G173" s="14" t="s">
        <v>3029</v>
      </c>
      <c r="H173" s="14" t="s">
        <v>3030</v>
      </c>
      <c r="I173" s="15">
        <v>5.28</v>
      </c>
      <c r="J173" s="77">
        <v>4</v>
      </c>
      <c r="K173" s="92"/>
    </row>
    <row r="174" spans="1:11" ht="12.5" x14ac:dyDescent="0.25">
      <c r="A174" s="14" t="s">
        <v>3014</v>
      </c>
      <c r="B174" s="14"/>
      <c r="C174" s="14"/>
      <c r="D174" s="16">
        <v>45961</v>
      </c>
      <c r="E174" s="16"/>
      <c r="F174" s="14" t="s">
        <v>3028</v>
      </c>
      <c r="G174" s="14" t="s">
        <v>3029</v>
      </c>
      <c r="H174" s="14" t="s">
        <v>3030</v>
      </c>
      <c r="I174" s="15">
        <v>2</v>
      </c>
      <c r="J174" s="77">
        <v>4</v>
      </c>
      <c r="K174" s="92"/>
    </row>
    <row r="175" spans="1:11" ht="12.5" x14ac:dyDescent="0.25">
      <c r="A175" s="14" t="s">
        <v>3014</v>
      </c>
      <c r="B175" s="14" t="s">
        <v>3184</v>
      </c>
      <c r="C175" s="14" t="s">
        <v>3185</v>
      </c>
      <c r="D175" s="16">
        <v>45962</v>
      </c>
      <c r="E175" s="16"/>
      <c r="F175" s="14" t="s">
        <v>3043</v>
      </c>
      <c r="G175" s="14" t="s">
        <v>3044</v>
      </c>
      <c r="H175" s="14" t="s">
        <v>3045</v>
      </c>
      <c r="I175" s="15">
        <v>24.6</v>
      </c>
      <c r="J175" s="77">
        <v>4</v>
      </c>
      <c r="K175" s="92"/>
    </row>
    <row r="176" spans="1:11" ht="20" x14ac:dyDescent="0.25">
      <c r="A176" s="14" t="s">
        <v>3014</v>
      </c>
      <c r="B176" s="14" t="s">
        <v>3186</v>
      </c>
      <c r="C176" s="14" t="s">
        <v>3187</v>
      </c>
      <c r="D176" s="16">
        <v>45962</v>
      </c>
      <c r="E176" s="16"/>
      <c r="F176" s="14" t="s">
        <v>3188</v>
      </c>
      <c r="G176" s="14" t="s">
        <v>3146</v>
      </c>
      <c r="H176" s="14" t="s">
        <v>3144</v>
      </c>
      <c r="I176" s="15">
        <v>850</v>
      </c>
      <c r="J176" s="77">
        <v>4</v>
      </c>
      <c r="K176" s="92"/>
    </row>
    <row r="177" spans="1:11" ht="12.5" x14ac:dyDescent="0.25">
      <c r="A177" s="14" t="s">
        <v>3014</v>
      </c>
      <c r="B177" s="14" t="s">
        <v>3189</v>
      </c>
      <c r="C177" s="14" t="s">
        <v>3190</v>
      </c>
      <c r="D177" s="16">
        <v>45964</v>
      </c>
      <c r="E177" s="16"/>
      <c r="F177" s="14" t="s">
        <v>3191</v>
      </c>
      <c r="G177" s="14"/>
      <c r="H177" s="14" t="s">
        <v>3192</v>
      </c>
      <c r="I177" s="15">
        <v>139.56</v>
      </c>
      <c r="J177" s="77">
        <v>5</v>
      </c>
      <c r="K177" s="92"/>
    </row>
    <row r="178" spans="1:11" ht="12.5" x14ac:dyDescent="0.25">
      <c r="A178" s="14" t="s">
        <v>3014</v>
      </c>
      <c r="B178" s="14" t="s">
        <v>3193</v>
      </c>
      <c r="C178" s="14"/>
      <c r="D178" s="16">
        <v>45964</v>
      </c>
      <c r="E178" s="16"/>
      <c r="F178" s="14" t="s">
        <v>3194</v>
      </c>
      <c r="G178" s="14" t="s">
        <v>3029</v>
      </c>
      <c r="H178" s="14" t="s">
        <v>3030</v>
      </c>
      <c r="I178" s="15">
        <v>10</v>
      </c>
      <c r="J178" s="77">
        <v>4</v>
      </c>
      <c r="K178" s="92"/>
    </row>
    <row r="179" spans="1:11" ht="40" x14ac:dyDescent="0.25">
      <c r="A179" s="14" t="s">
        <v>3014</v>
      </c>
      <c r="B179" s="14" t="s">
        <v>3195</v>
      </c>
      <c r="C179" s="14" t="s">
        <v>3196</v>
      </c>
      <c r="D179" s="16">
        <v>45968</v>
      </c>
      <c r="E179" s="16"/>
      <c r="F179" s="14" t="s">
        <v>3372</v>
      </c>
      <c r="G179" s="14" t="s">
        <v>3110</v>
      </c>
      <c r="H179" s="14" t="s">
        <v>3197</v>
      </c>
      <c r="I179" s="15">
        <v>1743.95</v>
      </c>
      <c r="J179" s="77">
        <v>2</v>
      </c>
      <c r="K179" s="92"/>
    </row>
    <row r="180" spans="1:11" ht="50" x14ac:dyDescent="0.25">
      <c r="A180" s="14" t="s">
        <v>3014</v>
      </c>
      <c r="B180" s="14" t="s">
        <v>3198</v>
      </c>
      <c r="C180" s="14" t="s">
        <v>3199</v>
      </c>
      <c r="D180" s="16">
        <v>45968</v>
      </c>
      <c r="E180" s="16"/>
      <c r="F180" s="14" t="s">
        <v>3373</v>
      </c>
      <c r="G180" s="14" t="s">
        <v>3200</v>
      </c>
      <c r="H180" s="14" t="s">
        <v>3201</v>
      </c>
      <c r="I180" s="15">
        <v>495</v>
      </c>
      <c r="J180" s="77">
        <v>3</v>
      </c>
      <c r="K180" s="92"/>
    </row>
    <row r="181" spans="1:11" ht="40" x14ac:dyDescent="0.25">
      <c r="A181" s="14" t="s">
        <v>3014</v>
      </c>
      <c r="B181" s="14" t="s">
        <v>3193</v>
      </c>
      <c r="C181" s="14"/>
      <c r="D181" s="16">
        <v>45957</v>
      </c>
      <c r="E181" s="16">
        <v>45974</v>
      </c>
      <c r="F181" s="14" t="s">
        <v>3371</v>
      </c>
      <c r="G181" s="14"/>
      <c r="H181" s="14" t="s">
        <v>3202</v>
      </c>
      <c r="I181" s="15">
        <v>1407.7</v>
      </c>
      <c r="J181" s="77">
        <v>3</v>
      </c>
      <c r="K181" s="92"/>
    </row>
    <row r="182" spans="1:11" ht="50" x14ac:dyDescent="0.25">
      <c r="A182" s="14" t="s">
        <v>3014</v>
      </c>
      <c r="B182" s="14" t="s">
        <v>3203</v>
      </c>
      <c r="C182" s="14" t="s">
        <v>3204</v>
      </c>
      <c r="D182" s="16">
        <v>45974</v>
      </c>
      <c r="E182" s="16"/>
      <c r="F182" s="14" t="s">
        <v>3402</v>
      </c>
      <c r="G182" s="14" t="s">
        <v>3200</v>
      </c>
      <c r="H182" s="14" t="s">
        <v>3201</v>
      </c>
      <c r="I182" s="15">
        <v>625.75</v>
      </c>
      <c r="J182" s="77">
        <v>3</v>
      </c>
      <c r="K182" s="92"/>
    </row>
    <row r="183" spans="1:11" ht="130" x14ac:dyDescent="0.25">
      <c r="A183" s="14" t="s">
        <v>3014</v>
      </c>
      <c r="B183" s="14" t="s">
        <v>3193</v>
      </c>
      <c r="C183" s="14" t="s">
        <v>3205</v>
      </c>
      <c r="D183" s="16">
        <v>45967</v>
      </c>
      <c r="E183" s="16">
        <v>45974</v>
      </c>
      <c r="F183" s="14" t="s">
        <v>3403</v>
      </c>
      <c r="G183" s="14" t="s">
        <v>3206</v>
      </c>
      <c r="H183" s="14" t="s">
        <v>3207</v>
      </c>
      <c r="I183" s="15">
        <v>861</v>
      </c>
      <c r="J183" s="77">
        <v>1</v>
      </c>
      <c r="K183" s="92"/>
    </row>
    <row r="184" spans="1:11" ht="50" x14ac:dyDescent="0.25">
      <c r="A184" s="14" t="s">
        <v>3014</v>
      </c>
      <c r="B184" s="14" t="s">
        <v>3208</v>
      </c>
      <c r="C184" s="14" t="s">
        <v>3209</v>
      </c>
      <c r="D184" s="16">
        <v>45975</v>
      </c>
      <c r="E184" s="16"/>
      <c r="F184" s="14" t="s">
        <v>3404</v>
      </c>
      <c r="G184" s="14" t="s">
        <v>3210</v>
      </c>
      <c r="H184" s="14" t="s">
        <v>3211</v>
      </c>
      <c r="I184" s="15">
        <v>360</v>
      </c>
      <c r="J184" s="77">
        <v>2</v>
      </c>
      <c r="K184" s="92"/>
    </row>
    <row r="185" spans="1:11" ht="20" x14ac:dyDescent="0.25">
      <c r="A185" s="14" t="s">
        <v>3014</v>
      </c>
      <c r="B185" s="14" t="s">
        <v>3193</v>
      </c>
      <c r="C185" s="14" t="s">
        <v>3212</v>
      </c>
      <c r="D185" s="16">
        <v>45973</v>
      </c>
      <c r="E185" s="16">
        <v>45975</v>
      </c>
      <c r="F185" s="14" t="s">
        <v>3213</v>
      </c>
      <c r="G185" s="14" t="s">
        <v>3214</v>
      </c>
      <c r="H185" s="14" t="s">
        <v>3215</v>
      </c>
      <c r="I185" s="15">
        <v>250</v>
      </c>
      <c r="J185" s="77">
        <v>1</v>
      </c>
      <c r="K185" s="92"/>
    </row>
    <row r="186" spans="1:11" ht="20" x14ac:dyDescent="0.25">
      <c r="A186" s="14" t="s">
        <v>3014</v>
      </c>
      <c r="B186" s="14" t="s">
        <v>3216</v>
      </c>
      <c r="C186" s="14"/>
      <c r="D186" s="16">
        <v>45975</v>
      </c>
      <c r="E186" s="16"/>
      <c r="F186" s="14" t="s">
        <v>3374</v>
      </c>
      <c r="G186" s="14"/>
      <c r="H186" s="14" t="s">
        <v>3217</v>
      </c>
      <c r="I186" s="15">
        <v>150</v>
      </c>
      <c r="J186" s="77">
        <v>5</v>
      </c>
      <c r="K186" s="92"/>
    </row>
    <row r="187" spans="1:11" ht="12.5" x14ac:dyDescent="0.25">
      <c r="A187" s="14" t="s">
        <v>3014</v>
      </c>
      <c r="B187" s="14" t="s">
        <v>3218</v>
      </c>
      <c r="C187" s="14" t="s">
        <v>3219</v>
      </c>
      <c r="D187" s="16">
        <v>45979</v>
      </c>
      <c r="E187" s="16"/>
      <c r="F187" s="14" t="s">
        <v>3220</v>
      </c>
      <c r="G187" s="14" t="s">
        <v>3071</v>
      </c>
      <c r="H187" s="14" t="s">
        <v>3072</v>
      </c>
      <c r="I187" s="15">
        <v>30.75</v>
      </c>
      <c r="J187" s="77">
        <v>4</v>
      </c>
      <c r="K187" s="92"/>
    </row>
    <row r="188" spans="1:11" ht="40" x14ac:dyDescent="0.25">
      <c r="A188" s="14" t="s">
        <v>3014</v>
      </c>
      <c r="B188" s="14" t="s">
        <v>3221</v>
      </c>
      <c r="C188" s="14" t="s">
        <v>3222</v>
      </c>
      <c r="D188" s="16">
        <v>45979</v>
      </c>
      <c r="E188" s="16"/>
      <c r="F188" s="14" t="s">
        <v>3375</v>
      </c>
      <c r="G188" s="14" t="s">
        <v>3223</v>
      </c>
      <c r="H188" s="14" t="s">
        <v>3224</v>
      </c>
      <c r="I188" s="15">
        <v>150</v>
      </c>
      <c r="J188" s="77">
        <v>5</v>
      </c>
      <c r="K188" s="92"/>
    </row>
    <row r="189" spans="1:11" ht="100" x14ac:dyDescent="0.25">
      <c r="A189" s="14" t="s">
        <v>3014</v>
      </c>
      <c r="B189" s="14" t="s">
        <v>3193</v>
      </c>
      <c r="C189" s="14" t="s">
        <v>3225</v>
      </c>
      <c r="D189" s="16">
        <v>45906</v>
      </c>
      <c r="E189" s="16">
        <v>45982</v>
      </c>
      <c r="F189" s="14" t="s">
        <v>3226</v>
      </c>
      <c r="G189" s="14" t="s">
        <v>3227</v>
      </c>
      <c r="H189" s="14" t="s">
        <v>3228</v>
      </c>
      <c r="I189" s="15">
        <v>321</v>
      </c>
      <c r="J189" s="77">
        <v>5</v>
      </c>
      <c r="K189" s="92"/>
    </row>
    <row r="190" spans="1:11" ht="70" x14ac:dyDescent="0.25">
      <c r="A190" s="14" t="s">
        <v>3014</v>
      </c>
      <c r="B190" s="14" t="s">
        <v>3193</v>
      </c>
      <c r="C190" s="14" t="s">
        <v>3229</v>
      </c>
      <c r="D190" s="16">
        <v>45976</v>
      </c>
      <c r="E190" s="16">
        <v>45982</v>
      </c>
      <c r="F190" s="14" t="s">
        <v>3405</v>
      </c>
      <c r="G190" s="14" t="s">
        <v>3161</v>
      </c>
      <c r="H190" s="14" t="s">
        <v>3230</v>
      </c>
      <c r="I190" s="15">
        <v>1140</v>
      </c>
      <c r="J190" s="77">
        <v>1</v>
      </c>
      <c r="K190" s="92"/>
    </row>
    <row r="191" spans="1:11" ht="40" x14ac:dyDescent="0.25">
      <c r="A191" s="14" t="s">
        <v>3014</v>
      </c>
      <c r="B191" s="14" t="s">
        <v>3193</v>
      </c>
      <c r="C191" s="14"/>
      <c r="D191" s="16">
        <v>45911</v>
      </c>
      <c r="E191" s="16">
        <v>45982</v>
      </c>
      <c r="F191" s="14" t="s">
        <v>3231</v>
      </c>
      <c r="G191" s="14"/>
      <c r="H191" s="14" t="s">
        <v>3232</v>
      </c>
      <c r="I191" s="15">
        <v>329.48</v>
      </c>
      <c r="J191" s="77">
        <v>3</v>
      </c>
      <c r="K191" s="92"/>
    </row>
    <row r="192" spans="1:11" ht="30" x14ac:dyDescent="0.25">
      <c r="A192" s="14" t="s">
        <v>3014</v>
      </c>
      <c r="B192" s="14" t="s">
        <v>3193</v>
      </c>
      <c r="C192" s="14" t="s">
        <v>3233</v>
      </c>
      <c r="D192" s="16">
        <v>45972</v>
      </c>
      <c r="E192" s="16">
        <v>45985</v>
      </c>
      <c r="F192" s="14" t="s">
        <v>3376</v>
      </c>
      <c r="G192" s="14" t="s">
        <v>3234</v>
      </c>
      <c r="H192" s="14" t="s">
        <v>3235</v>
      </c>
      <c r="I192" s="15">
        <v>300</v>
      </c>
      <c r="J192" s="77">
        <v>3</v>
      </c>
      <c r="K192" s="92"/>
    </row>
    <row r="193" spans="1:11" ht="50" x14ac:dyDescent="0.25">
      <c r="A193" s="14" t="s">
        <v>3014</v>
      </c>
      <c r="B193" s="14" t="s">
        <v>3193</v>
      </c>
      <c r="C193" s="14" t="s">
        <v>3236</v>
      </c>
      <c r="D193" s="16">
        <v>45973</v>
      </c>
      <c r="E193" s="16">
        <v>45985</v>
      </c>
      <c r="F193" s="14" t="s">
        <v>3377</v>
      </c>
      <c r="G193" s="14" t="s">
        <v>3237</v>
      </c>
      <c r="H193" s="14" t="s">
        <v>3238</v>
      </c>
      <c r="I193" s="15">
        <v>500</v>
      </c>
      <c r="J193" s="77">
        <v>3</v>
      </c>
      <c r="K193" s="92"/>
    </row>
    <row r="194" spans="1:11" ht="40" x14ac:dyDescent="0.25">
      <c r="A194" s="14" t="s">
        <v>3014</v>
      </c>
      <c r="B194" s="14" t="s">
        <v>3239</v>
      </c>
      <c r="C194" s="14" t="s">
        <v>3240</v>
      </c>
      <c r="D194" s="16">
        <v>45985</v>
      </c>
      <c r="E194" s="16"/>
      <c r="F194" s="14" t="s">
        <v>3406</v>
      </c>
      <c r="G194" s="14" t="s">
        <v>3210</v>
      </c>
      <c r="H194" s="14" t="s">
        <v>3211</v>
      </c>
      <c r="I194" s="15">
        <v>386</v>
      </c>
      <c r="J194" s="77">
        <v>3</v>
      </c>
      <c r="K194" s="92"/>
    </row>
    <row r="195" spans="1:11" ht="50" x14ac:dyDescent="0.25">
      <c r="A195" s="14" t="s">
        <v>3014</v>
      </c>
      <c r="B195" s="14" t="s">
        <v>3193</v>
      </c>
      <c r="C195" s="14" t="s">
        <v>3241</v>
      </c>
      <c r="D195" s="16">
        <v>45911</v>
      </c>
      <c r="E195" s="16">
        <v>45987</v>
      </c>
      <c r="F195" s="14" t="s">
        <v>3407</v>
      </c>
      <c r="G195" s="14" t="s">
        <v>3242</v>
      </c>
      <c r="H195" s="14" t="s">
        <v>3243</v>
      </c>
      <c r="I195" s="15">
        <v>1087.1099999999999</v>
      </c>
      <c r="J195" s="77">
        <v>5</v>
      </c>
      <c r="K195" s="92"/>
    </row>
    <row r="196" spans="1:11" ht="180" x14ac:dyDescent="0.25">
      <c r="A196" s="14" t="s">
        <v>3014</v>
      </c>
      <c r="B196" s="14" t="s">
        <v>3193</v>
      </c>
      <c r="C196" s="14" t="s">
        <v>3247</v>
      </c>
      <c r="D196" s="16">
        <v>45982</v>
      </c>
      <c r="E196" s="16">
        <v>45987</v>
      </c>
      <c r="F196" s="14" t="s">
        <v>3246</v>
      </c>
      <c r="G196" s="14" t="s">
        <v>3245</v>
      </c>
      <c r="H196" s="14" t="s">
        <v>3244</v>
      </c>
      <c r="I196" s="15">
        <v>410</v>
      </c>
      <c r="J196" s="77">
        <v>5</v>
      </c>
      <c r="K196" s="92"/>
    </row>
    <row r="197" spans="1:11" ht="130" x14ac:dyDescent="0.25">
      <c r="A197" s="14" t="s">
        <v>3014</v>
      </c>
      <c r="B197" s="14" t="s">
        <v>3193</v>
      </c>
      <c r="C197" s="14" t="s">
        <v>3249</v>
      </c>
      <c r="D197" s="16">
        <v>45974</v>
      </c>
      <c r="E197" s="16">
        <v>45987</v>
      </c>
      <c r="F197" s="14" t="s">
        <v>3408</v>
      </c>
      <c r="G197" s="14" t="s">
        <v>3248</v>
      </c>
      <c r="H197" s="14" t="s">
        <v>3250</v>
      </c>
      <c r="I197" s="15">
        <v>3094</v>
      </c>
      <c r="J197" s="77">
        <v>1</v>
      </c>
      <c r="K197" s="92"/>
    </row>
    <row r="198" spans="1:11" ht="30" x14ac:dyDescent="0.25">
      <c r="A198" s="14" t="s">
        <v>3014</v>
      </c>
      <c r="B198" s="14" t="s">
        <v>3251</v>
      </c>
      <c r="C198" s="14" t="s">
        <v>3252</v>
      </c>
      <c r="D198" s="16">
        <v>45987</v>
      </c>
      <c r="E198" s="16"/>
      <c r="F198" s="14" t="s">
        <v>3378</v>
      </c>
      <c r="G198" s="14" t="s">
        <v>3147</v>
      </c>
      <c r="H198" s="14" t="s">
        <v>3148</v>
      </c>
      <c r="I198" s="15">
        <v>117.28</v>
      </c>
      <c r="J198" s="77">
        <v>5</v>
      </c>
      <c r="K198" s="92"/>
    </row>
    <row r="199" spans="1:11" ht="12.5" x14ac:dyDescent="0.25">
      <c r="A199" s="14" t="s">
        <v>3014</v>
      </c>
      <c r="B199" s="14"/>
      <c r="C199" s="14"/>
      <c r="D199" s="16">
        <v>45991</v>
      </c>
      <c r="E199" s="16"/>
      <c r="F199" s="14" t="s">
        <v>3028</v>
      </c>
      <c r="G199" s="14" t="s">
        <v>3029</v>
      </c>
      <c r="H199" s="14" t="s">
        <v>3030</v>
      </c>
      <c r="I199" s="15">
        <v>7</v>
      </c>
      <c r="J199" s="77">
        <v>4</v>
      </c>
      <c r="K199" s="92"/>
    </row>
    <row r="200" spans="1:11" ht="12.5" x14ac:dyDescent="0.25">
      <c r="A200" s="14" t="s">
        <v>3014</v>
      </c>
      <c r="B200" s="14"/>
      <c r="C200" s="14"/>
      <c r="D200" s="16">
        <v>45991</v>
      </c>
      <c r="E200" s="16"/>
      <c r="F200" s="14" t="s">
        <v>3028</v>
      </c>
      <c r="G200" s="14" t="s">
        <v>3029</v>
      </c>
      <c r="H200" s="14" t="s">
        <v>3030</v>
      </c>
      <c r="I200" s="15">
        <v>5.76</v>
      </c>
      <c r="J200" s="77">
        <v>4</v>
      </c>
      <c r="K200" s="92"/>
    </row>
    <row r="201" spans="1:11" ht="12.5" x14ac:dyDescent="0.25">
      <c r="A201" s="14" t="s">
        <v>3014</v>
      </c>
      <c r="B201" s="14"/>
      <c r="C201" s="14"/>
      <c r="D201" s="16">
        <v>45991</v>
      </c>
      <c r="E201" s="16"/>
      <c r="F201" s="14" t="s">
        <v>3028</v>
      </c>
      <c r="G201" s="14" t="s">
        <v>3029</v>
      </c>
      <c r="H201" s="14" t="s">
        <v>3030</v>
      </c>
      <c r="I201" s="15">
        <v>2</v>
      </c>
      <c r="J201" s="77">
        <v>4</v>
      </c>
      <c r="K201" s="92"/>
    </row>
    <row r="202" spans="1:11" ht="30" x14ac:dyDescent="0.25">
      <c r="A202" s="14" t="s">
        <v>3014</v>
      </c>
      <c r="B202" s="14" t="s">
        <v>3031</v>
      </c>
      <c r="C202" s="14" t="s">
        <v>3354</v>
      </c>
      <c r="D202" s="16">
        <v>45895</v>
      </c>
      <c r="E202" s="16"/>
      <c r="F202" s="14" t="s">
        <v>3409</v>
      </c>
      <c r="G202" s="14"/>
      <c r="H202" s="14" t="s">
        <v>3355</v>
      </c>
      <c r="I202" s="15">
        <v>1139.05</v>
      </c>
      <c r="J202" s="77">
        <v>3</v>
      </c>
      <c r="K202" s="92"/>
    </row>
    <row r="203" spans="1:11" ht="50" x14ac:dyDescent="0.25">
      <c r="A203" s="14" t="s">
        <v>3014</v>
      </c>
      <c r="B203" s="14" t="s">
        <v>3264</v>
      </c>
      <c r="C203" s="14" t="s">
        <v>3265</v>
      </c>
      <c r="D203" s="16"/>
      <c r="E203" s="16">
        <v>45992</v>
      </c>
      <c r="F203" s="14" t="s">
        <v>3379</v>
      </c>
      <c r="G203" s="14" t="s">
        <v>3118</v>
      </c>
      <c r="H203" s="14" t="s">
        <v>3266</v>
      </c>
      <c r="I203" s="15">
        <v>1320</v>
      </c>
      <c r="J203" s="77">
        <v>2</v>
      </c>
      <c r="K203" s="92"/>
    </row>
    <row r="204" spans="1:11" ht="12.5" x14ac:dyDescent="0.25">
      <c r="A204" s="14" t="s">
        <v>3014</v>
      </c>
      <c r="B204" s="14" t="s">
        <v>3260</v>
      </c>
      <c r="C204" s="14" t="s">
        <v>3261</v>
      </c>
      <c r="D204" s="16">
        <v>45994</v>
      </c>
      <c r="E204" s="16"/>
      <c r="F204" s="14" t="s">
        <v>3262</v>
      </c>
      <c r="G204" s="14" t="s">
        <v>3263</v>
      </c>
      <c r="H204" s="14" t="s">
        <v>3144</v>
      </c>
      <c r="I204" s="15">
        <v>850</v>
      </c>
      <c r="J204" s="77">
        <v>4</v>
      </c>
      <c r="K204" s="92"/>
    </row>
    <row r="205" spans="1:11" ht="12.5" x14ac:dyDescent="0.25">
      <c r="A205" s="14" t="s">
        <v>3014</v>
      </c>
      <c r="B205" s="14" t="s">
        <v>3257</v>
      </c>
      <c r="C205" s="14" t="s">
        <v>3259</v>
      </c>
      <c r="D205" s="16">
        <v>45994</v>
      </c>
      <c r="E205" s="16"/>
      <c r="F205" s="14" t="s">
        <v>3258</v>
      </c>
      <c r="G205" s="14" t="s">
        <v>3044</v>
      </c>
      <c r="H205" s="14" t="s">
        <v>3045</v>
      </c>
      <c r="I205" s="15">
        <v>24.6</v>
      </c>
      <c r="J205" s="77">
        <v>4</v>
      </c>
      <c r="K205" s="92"/>
    </row>
    <row r="206" spans="1:11" ht="12.5" x14ac:dyDescent="0.25">
      <c r="A206" s="14" t="s">
        <v>3014</v>
      </c>
      <c r="B206" s="14" t="s">
        <v>3256</v>
      </c>
      <c r="C206" s="14" t="s">
        <v>3255</v>
      </c>
      <c r="D206" s="16">
        <v>45994</v>
      </c>
      <c r="E206" s="16"/>
      <c r="F206" s="14" t="s">
        <v>3254</v>
      </c>
      <c r="G206" s="14" t="s">
        <v>3026</v>
      </c>
      <c r="H206" s="14" t="s">
        <v>3027</v>
      </c>
      <c r="I206" s="15">
        <v>4</v>
      </c>
      <c r="J206" s="77">
        <v>4</v>
      </c>
      <c r="K206" s="92"/>
    </row>
    <row r="207" spans="1:11" ht="40" x14ac:dyDescent="0.25">
      <c r="A207" s="14" t="s">
        <v>3014</v>
      </c>
      <c r="B207" s="14" t="s">
        <v>3267</v>
      </c>
      <c r="C207" s="14" t="s">
        <v>3269</v>
      </c>
      <c r="D207" s="16">
        <v>45999</v>
      </c>
      <c r="E207" s="16"/>
      <c r="F207" s="14" t="s">
        <v>3410</v>
      </c>
      <c r="G207" s="14" t="s">
        <v>3210</v>
      </c>
      <c r="H207" s="14" t="s">
        <v>3268</v>
      </c>
      <c r="I207" s="15">
        <v>220</v>
      </c>
      <c r="J207" s="77">
        <v>5</v>
      </c>
      <c r="K207" s="92"/>
    </row>
    <row r="208" spans="1:11" ht="50" x14ac:dyDescent="0.25">
      <c r="A208" s="14" t="s">
        <v>3014</v>
      </c>
      <c r="B208" s="14" t="s">
        <v>3253</v>
      </c>
      <c r="C208" s="14" t="s">
        <v>3270</v>
      </c>
      <c r="D208" s="16">
        <v>45986</v>
      </c>
      <c r="E208" s="16">
        <v>45999</v>
      </c>
      <c r="F208" s="14" t="s">
        <v>3411</v>
      </c>
      <c r="G208" s="14" t="s">
        <v>3271</v>
      </c>
      <c r="H208" s="14" t="s">
        <v>3272</v>
      </c>
      <c r="I208" s="15">
        <v>163</v>
      </c>
      <c r="J208" s="77">
        <v>1</v>
      </c>
      <c r="K208" s="92"/>
    </row>
    <row r="209" spans="1:11" ht="50" x14ac:dyDescent="0.25">
      <c r="A209" s="14" t="s">
        <v>3014</v>
      </c>
      <c r="B209" s="14" t="s">
        <v>3253</v>
      </c>
      <c r="C209" s="14" t="s">
        <v>3273</v>
      </c>
      <c r="D209" s="16">
        <v>45992</v>
      </c>
      <c r="E209" s="16">
        <v>45999</v>
      </c>
      <c r="F209" s="14" t="s">
        <v>3276</v>
      </c>
      <c r="G209" s="14" t="s">
        <v>3274</v>
      </c>
      <c r="H209" s="14" t="s">
        <v>3275</v>
      </c>
      <c r="I209" s="15">
        <v>203.51</v>
      </c>
      <c r="J209" s="77">
        <v>5</v>
      </c>
      <c r="K209" s="92"/>
    </row>
    <row r="210" spans="1:11" ht="40" x14ac:dyDescent="0.25">
      <c r="A210" s="14" t="s">
        <v>3014</v>
      </c>
      <c r="B210" s="14" t="s">
        <v>3253</v>
      </c>
      <c r="C210" s="14" t="s">
        <v>3277</v>
      </c>
      <c r="D210" s="16">
        <v>45971</v>
      </c>
      <c r="E210" s="16">
        <v>45999</v>
      </c>
      <c r="F210" s="14" t="s">
        <v>3380</v>
      </c>
      <c r="G210" s="14" t="s">
        <v>3278</v>
      </c>
      <c r="H210" s="14" t="s">
        <v>3279</v>
      </c>
      <c r="I210" s="15">
        <v>163</v>
      </c>
      <c r="J210" s="77">
        <v>1</v>
      </c>
      <c r="K210" s="92"/>
    </row>
    <row r="211" spans="1:11" ht="40" x14ac:dyDescent="0.25">
      <c r="A211" s="14" t="s">
        <v>3014</v>
      </c>
      <c r="B211" s="14" t="s">
        <v>3253</v>
      </c>
      <c r="C211" s="14" t="s">
        <v>3280</v>
      </c>
      <c r="D211" s="16">
        <v>45992</v>
      </c>
      <c r="E211" s="16">
        <v>45999</v>
      </c>
      <c r="F211" s="14" t="s">
        <v>3412</v>
      </c>
      <c r="G211" s="14" t="s">
        <v>3214</v>
      </c>
      <c r="H211" s="14" t="s">
        <v>3215</v>
      </c>
      <c r="I211" s="15">
        <v>614.57000000000005</v>
      </c>
      <c r="J211" s="77">
        <v>2</v>
      </c>
      <c r="K211" s="92"/>
    </row>
    <row r="212" spans="1:11" ht="30" x14ac:dyDescent="0.25">
      <c r="A212" s="14" t="s">
        <v>3014</v>
      </c>
      <c r="B212" s="14" t="s">
        <v>3253</v>
      </c>
      <c r="C212" s="14" t="s">
        <v>3281</v>
      </c>
      <c r="D212" s="16">
        <v>45999</v>
      </c>
      <c r="E212" s="16">
        <v>45999</v>
      </c>
      <c r="F212" s="14" t="s">
        <v>3381</v>
      </c>
      <c r="G212" s="14" t="s">
        <v>3282</v>
      </c>
      <c r="H212" s="14" t="s">
        <v>3283</v>
      </c>
      <c r="I212" s="15">
        <v>112.92</v>
      </c>
      <c r="J212" s="77">
        <v>5</v>
      </c>
      <c r="K212" s="92"/>
    </row>
    <row r="213" spans="1:11" ht="50" x14ac:dyDescent="0.25">
      <c r="A213" s="14" t="s">
        <v>3014</v>
      </c>
      <c r="B213" s="14" t="s">
        <v>3284</v>
      </c>
      <c r="C213" s="14" t="s">
        <v>3286</v>
      </c>
      <c r="D213" s="16"/>
      <c r="E213" s="16">
        <v>46002</v>
      </c>
      <c r="F213" s="14" t="s">
        <v>3382</v>
      </c>
      <c r="G213" s="14" t="s">
        <v>3210</v>
      </c>
      <c r="H213" s="14" t="s">
        <v>3285</v>
      </c>
      <c r="I213" s="15">
        <v>1241.23</v>
      </c>
      <c r="J213" s="77">
        <v>2</v>
      </c>
      <c r="K213" s="92"/>
    </row>
    <row r="214" spans="1:11" ht="30" x14ac:dyDescent="0.25">
      <c r="A214" s="14" t="s">
        <v>3014</v>
      </c>
      <c r="B214" s="14" t="s">
        <v>3253</v>
      </c>
      <c r="C214" s="14" t="s">
        <v>3287</v>
      </c>
      <c r="D214" s="16">
        <v>45832</v>
      </c>
      <c r="E214" s="16">
        <v>46002</v>
      </c>
      <c r="F214" s="14" t="s">
        <v>3413</v>
      </c>
      <c r="G214" s="14" t="s">
        <v>3289</v>
      </c>
      <c r="H214" s="14" t="s">
        <v>3290</v>
      </c>
      <c r="I214" s="15">
        <v>163</v>
      </c>
      <c r="J214" s="77">
        <v>1</v>
      </c>
      <c r="K214" s="92"/>
    </row>
    <row r="215" spans="1:11" ht="30" x14ac:dyDescent="0.25">
      <c r="A215" s="14" t="s">
        <v>3014</v>
      </c>
      <c r="B215" s="14" t="s">
        <v>3253</v>
      </c>
      <c r="C215" s="14" t="s">
        <v>3287</v>
      </c>
      <c r="D215" s="16">
        <v>45832</v>
      </c>
      <c r="E215" s="16">
        <v>46002</v>
      </c>
      <c r="F215" s="14" t="s">
        <v>3288</v>
      </c>
      <c r="G215" s="14" t="s">
        <v>3289</v>
      </c>
      <c r="H215" s="14" t="s">
        <v>3290</v>
      </c>
      <c r="I215" s="15">
        <v>384.28</v>
      </c>
      <c r="J215" s="77">
        <v>5</v>
      </c>
      <c r="K215" s="92"/>
    </row>
    <row r="216" spans="1:11" ht="20" x14ac:dyDescent="0.25">
      <c r="A216" s="14" t="s">
        <v>3014</v>
      </c>
      <c r="B216" s="14" t="s">
        <v>3253</v>
      </c>
      <c r="C216" s="14" t="s">
        <v>3291</v>
      </c>
      <c r="D216" s="16">
        <v>45989</v>
      </c>
      <c r="E216" s="16">
        <v>46003</v>
      </c>
      <c r="F216" s="14" t="s">
        <v>3414</v>
      </c>
      <c r="G216" s="14" t="s">
        <v>3292</v>
      </c>
      <c r="H216" s="14" t="s">
        <v>3293</v>
      </c>
      <c r="I216" s="15">
        <v>350</v>
      </c>
      <c r="J216" s="77">
        <v>3</v>
      </c>
      <c r="K216" s="92"/>
    </row>
    <row r="217" spans="1:11" ht="20" x14ac:dyDescent="0.25">
      <c r="A217" s="14" t="s">
        <v>3014</v>
      </c>
      <c r="B217" s="14" t="s">
        <v>3253</v>
      </c>
      <c r="C217" s="14" t="s">
        <v>3294</v>
      </c>
      <c r="D217" s="16">
        <v>45989</v>
      </c>
      <c r="E217" s="16">
        <v>46003</v>
      </c>
      <c r="F217" s="14" t="s">
        <v>3383</v>
      </c>
      <c r="G217" s="14" t="s">
        <v>3292</v>
      </c>
      <c r="H217" s="14" t="s">
        <v>3293</v>
      </c>
      <c r="I217" s="15">
        <v>350</v>
      </c>
      <c r="J217" s="77">
        <v>3</v>
      </c>
      <c r="K217" s="92"/>
    </row>
    <row r="218" spans="1:11" ht="30" x14ac:dyDescent="0.25">
      <c r="A218" s="14" t="s">
        <v>3014</v>
      </c>
      <c r="B218" s="14" t="s">
        <v>3253</v>
      </c>
      <c r="C218" s="14" t="s">
        <v>3295</v>
      </c>
      <c r="D218" s="16">
        <v>45943</v>
      </c>
      <c r="E218" s="16">
        <v>46003</v>
      </c>
      <c r="F218" s="14" t="s">
        <v>3349</v>
      </c>
      <c r="G218" s="14" t="s">
        <v>3296</v>
      </c>
      <c r="H218" s="14" t="s">
        <v>3297</v>
      </c>
      <c r="I218" s="15">
        <v>225.85</v>
      </c>
      <c r="J218" s="77">
        <v>5</v>
      </c>
      <c r="K218" s="92"/>
    </row>
    <row r="219" spans="1:11" ht="12.5" x14ac:dyDescent="0.25">
      <c r="A219" s="14" t="s">
        <v>3014</v>
      </c>
      <c r="B219" s="14" t="s">
        <v>3298</v>
      </c>
      <c r="C219" s="14" t="s">
        <v>3300</v>
      </c>
      <c r="D219" s="16"/>
      <c r="E219" s="16">
        <v>46003</v>
      </c>
      <c r="F219" s="14" t="s">
        <v>3299</v>
      </c>
      <c r="G219" s="14" t="s">
        <v>3071</v>
      </c>
      <c r="H219" s="14" t="s">
        <v>3072</v>
      </c>
      <c r="I219" s="15">
        <v>30.75</v>
      </c>
      <c r="J219" s="77">
        <v>4</v>
      </c>
      <c r="K219" s="92"/>
    </row>
    <row r="220" spans="1:11" ht="30" x14ac:dyDescent="0.25">
      <c r="A220" s="14" t="s">
        <v>3014</v>
      </c>
      <c r="B220" s="14" t="s">
        <v>3253</v>
      </c>
      <c r="C220" s="14" t="s">
        <v>3301</v>
      </c>
      <c r="D220" s="16">
        <v>45974</v>
      </c>
      <c r="E220" s="16">
        <v>46006</v>
      </c>
      <c r="F220" s="14" t="s">
        <v>3415</v>
      </c>
      <c r="G220" s="14" t="s">
        <v>3302</v>
      </c>
      <c r="H220" s="14" t="s">
        <v>3303</v>
      </c>
      <c r="I220" s="15">
        <v>391</v>
      </c>
      <c r="J220" s="77">
        <v>3</v>
      </c>
      <c r="K220" s="92"/>
    </row>
    <row r="221" spans="1:11" ht="30" x14ac:dyDescent="0.25">
      <c r="A221" s="14" t="s">
        <v>3014</v>
      </c>
      <c r="B221" s="14" t="s">
        <v>3253</v>
      </c>
      <c r="C221" s="14" t="s">
        <v>3304</v>
      </c>
      <c r="D221" s="16">
        <v>46001</v>
      </c>
      <c r="E221" s="16">
        <v>46006</v>
      </c>
      <c r="F221" s="14" t="s">
        <v>3416</v>
      </c>
      <c r="G221" s="14" t="s">
        <v>3302</v>
      </c>
      <c r="H221" s="14" t="s">
        <v>3303</v>
      </c>
      <c r="I221" s="15">
        <v>508.94</v>
      </c>
      <c r="J221" s="77">
        <v>2</v>
      </c>
      <c r="K221" s="92"/>
    </row>
    <row r="222" spans="1:11" ht="130" x14ac:dyDescent="0.25">
      <c r="A222" s="14" t="s">
        <v>3014</v>
      </c>
      <c r="B222" s="14" t="s">
        <v>3253</v>
      </c>
      <c r="C222" s="14" t="s">
        <v>3305</v>
      </c>
      <c r="D222" s="16">
        <v>45888</v>
      </c>
      <c r="E222" s="16">
        <v>46006</v>
      </c>
      <c r="F222" s="14" t="s">
        <v>3384</v>
      </c>
      <c r="G222" s="14" t="s">
        <v>3306</v>
      </c>
      <c r="H222" s="14" t="s">
        <v>3307</v>
      </c>
      <c r="I222" s="15">
        <v>160</v>
      </c>
      <c r="J222" s="77">
        <v>1</v>
      </c>
      <c r="K222" s="92"/>
    </row>
    <row r="223" spans="1:11" ht="70" x14ac:dyDescent="0.25">
      <c r="A223" s="14" t="s">
        <v>3014</v>
      </c>
      <c r="B223" s="14" t="s">
        <v>3253</v>
      </c>
      <c r="C223" s="14" t="s">
        <v>3309</v>
      </c>
      <c r="D223" s="16">
        <v>45978</v>
      </c>
      <c r="E223" s="16">
        <v>46006</v>
      </c>
      <c r="F223" s="14" t="s">
        <v>3417</v>
      </c>
      <c r="G223" s="14" t="s">
        <v>3292</v>
      </c>
      <c r="H223" s="14" t="s">
        <v>3308</v>
      </c>
      <c r="I223" s="15">
        <v>1121.8599999999999</v>
      </c>
      <c r="J223" s="77">
        <v>1</v>
      </c>
      <c r="K223" s="92"/>
    </row>
    <row r="224" spans="1:11" ht="70" x14ac:dyDescent="0.25">
      <c r="A224" s="14" t="s">
        <v>3014</v>
      </c>
      <c r="B224" s="14" t="s">
        <v>3253</v>
      </c>
      <c r="C224" s="14" t="s">
        <v>3310</v>
      </c>
      <c r="D224" s="16">
        <v>45991</v>
      </c>
      <c r="E224" s="16">
        <v>46006</v>
      </c>
      <c r="F224" s="14" t="s">
        <v>3385</v>
      </c>
      <c r="G224" s="14" t="s">
        <v>3311</v>
      </c>
      <c r="H224" s="14" t="s">
        <v>3312</v>
      </c>
      <c r="I224" s="15">
        <v>1780.43</v>
      </c>
      <c r="J224" s="77">
        <v>3</v>
      </c>
      <c r="K224" s="92"/>
    </row>
    <row r="225" spans="1:11" ht="30" x14ac:dyDescent="0.25">
      <c r="A225" s="14" t="s">
        <v>3014</v>
      </c>
      <c r="B225" s="14" t="s">
        <v>3253</v>
      </c>
      <c r="C225" s="14"/>
      <c r="D225" s="16">
        <v>45854</v>
      </c>
      <c r="E225" s="16">
        <v>46006</v>
      </c>
      <c r="F225" s="14" t="s">
        <v>3386</v>
      </c>
      <c r="G225" s="14"/>
      <c r="H225" s="14" t="s">
        <v>3313</v>
      </c>
      <c r="I225" s="15">
        <v>442.99</v>
      </c>
      <c r="J225" s="77">
        <v>3</v>
      </c>
      <c r="K225" s="92"/>
    </row>
    <row r="226" spans="1:11" ht="30" x14ac:dyDescent="0.25">
      <c r="A226" s="14" t="s">
        <v>3014</v>
      </c>
      <c r="B226" s="14" t="s">
        <v>3253</v>
      </c>
      <c r="C226" s="14"/>
      <c r="D226" s="16">
        <v>45854</v>
      </c>
      <c r="E226" s="16">
        <v>46006</v>
      </c>
      <c r="F226" s="14" t="s">
        <v>3387</v>
      </c>
      <c r="G226" s="14"/>
      <c r="H226" s="14" t="s">
        <v>3314</v>
      </c>
      <c r="I226" s="15">
        <v>442.99</v>
      </c>
      <c r="J226" s="77">
        <v>3</v>
      </c>
      <c r="K226" s="92"/>
    </row>
    <row r="227" spans="1:11" ht="30" x14ac:dyDescent="0.25">
      <c r="A227" s="14" t="s">
        <v>3014</v>
      </c>
      <c r="B227" s="14" t="s">
        <v>3253</v>
      </c>
      <c r="C227" s="14"/>
      <c r="D227" s="16">
        <v>45854</v>
      </c>
      <c r="E227" s="16">
        <v>46006</v>
      </c>
      <c r="F227" s="14" t="s">
        <v>3388</v>
      </c>
      <c r="G227" s="14"/>
      <c r="H227" s="14" t="s">
        <v>3315</v>
      </c>
      <c r="I227" s="15">
        <v>442.99</v>
      </c>
      <c r="J227" s="77">
        <v>3</v>
      </c>
      <c r="K227" s="92"/>
    </row>
    <row r="228" spans="1:11" ht="170" x14ac:dyDescent="0.25">
      <c r="A228" s="14" t="s">
        <v>3014</v>
      </c>
      <c r="B228" s="14" t="s">
        <v>3253</v>
      </c>
      <c r="C228" s="14" t="s">
        <v>3316</v>
      </c>
      <c r="D228" s="16">
        <v>45964</v>
      </c>
      <c r="E228" s="16">
        <v>46007</v>
      </c>
      <c r="F228" s="14" t="s">
        <v>3389</v>
      </c>
      <c r="G228" s="14" t="s">
        <v>3318</v>
      </c>
      <c r="H228" s="14" t="s">
        <v>3317</v>
      </c>
      <c r="I228" s="15">
        <v>203.94</v>
      </c>
      <c r="J228" s="77">
        <v>5</v>
      </c>
      <c r="K228" s="92"/>
    </row>
    <row r="229" spans="1:11" ht="90" x14ac:dyDescent="0.25">
      <c r="A229" s="14" t="s">
        <v>3014</v>
      </c>
      <c r="B229" s="14" t="s">
        <v>3253</v>
      </c>
      <c r="C229" s="14" t="s">
        <v>3319</v>
      </c>
      <c r="D229" s="16">
        <v>45844</v>
      </c>
      <c r="E229" s="16">
        <v>46008</v>
      </c>
      <c r="F229" s="14" t="s">
        <v>3320</v>
      </c>
      <c r="G229" s="14" t="s">
        <v>3321</v>
      </c>
      <c r="H229" s="14" t="s">
        <v>3322</v>
      </c>
      <c r="I229" s="15">
        <v>326</v>
      </c>
      <c r="J229" s="77">
        <v>1</v>
      </c>
      <c r="K229" s="92"/>
    </row>
    <row r="230" spans="1:11" ht="30" x14ac:dyDescent="0.25">
      <c r="A230" s="14" t="s">
        <v>3014</v>
      </c>
      <c r="B230" s="14" t="s">
        <v>3253</v>
      </c>
      <c r="C230" s="14" t="s">
        <v>3323</v>
      </c>
      <c r="D230" s="16">
        <v>45950</v>
      </c>
      <c r="E230" s="16">
        <v>46008</v>
      </c>
      <c r="F230" s="14" t="s">
        <v>3326</v>
      </c>
      <c r="G230" s="14" t="s">
        <v>3325</v>
      </c>
      <c r="H230" s="14" t="s">
        <v>3324</v>
      </c>
      <c r="I230" s="15">
        <v>163</v>
      </c>
      <c r="J230" s="77">
        <v>1</v>
      </c>
      <c r="K230" s="92"/>
    </row>
    <row r="231" spans="1:11" ht="30" x14ac:dyDescent="0.25">
      <c r="A231" s="14" t="s">
        <v>3014</v>
      </c>
      <c r="B231" s="14" t="s">
        <v>3253</v>
      </c>
      <c r="C231" s="14" t="s">
        <v>3327</v>
      </c>
      <c r="D231" s="16">
        <v>45966</v>
      </c>
      <c r="E231" s="16">
        <v>46008</v>
      </c>
      <c r="F231" s="14" t="s">
        <v>3329</v>
      </c>
      <c r="G231" s="14" t="s">
        <v>3325</v>
      </c>
      <c r="H231" s="14" t="s">
        <v>3328</v>
      </c>
      <c r="I231" s="15">
        <v>158.43</v>
      </c>
      <c r="J231" s="77">
        <v>5</v>
      </c>
      <c r="K231" s="92"/>
    </row>
    <row r="232" spans="1:11" ht="40" x14ac:dyDescent="0.25">
      <c r="A232" s="14" t="s">
        <v>3014</v>
      </c>
      <c r="B232" s="14" t="s">
        <v>3253</v>
      </c>
      <c r="C232" s="14" t="s">
        <v>3330</v>
      </c>
      <c r="D232" s="16">
        <v>46007</v>
      </c>
      <c r="E232" s="16">
        <v>46009</v>
      </c>
      <c r="F232" s="14" t="s">
        <v>3331</v>
      </c>
      <c r="G232" s="14" t="s">
        <v>3332</v>
      </c>
      <c r="H232" s="14" t="s">
        <v>3333</v>
      </c>
      <c r="I232" s="15">
        <v>258.97000000000003</v>
      </c>
      <c r="J232" s="77">
        <v>5</v>
      </c>
      <c r="K232" s="92"/>
    </row>
    <row r="233" spans="1:11" ht="70" x14ac:dyDescent="0.25">
      <c r="A233" s="14" t="s">
        <v>3014</v>
      </c>
      <c r="B233" s="14" t="s">
        <v>3253</v>
      </c>
      <c r="C233" s="14" t="s">
        <v>3334</v>
      </c>
      <c r="D233" s="16">
        <v>46007</v>
      </c>
      <c r="E233" s="16">
        <v>46009</v>
      </c>
      <c r="F233" s="14" t="s">
        <v>3390</v>
      </c>
      <c r="G233" s="14" t="s">
        <v>3335</v>
      </c>
      <c r="H233" s="14" t="s">
        <v>3336</v>
      </c>
      <c r="I233" s="15">
        <v>481.39</v>
      </c>
      <c r="J233" s="77">
        <v>1</v>
      </c>
      <c r="K233" s="92"/>
    </row>
    <row r="234" spans="1:11" ht="50" x14ac:dyDescent="0.25">
      <c r="A234" s="14" t="s">
        <v>3014</v>
      </c>
      <c r="B234" s="14" t="s">
        <v>3253</v>
      </c>
      <c r="C234" s="14"/>
      <c r="D234" s="16">
        <v>45839</v>
      </c>
      <c r="E234" s="16">
        <v>46009</v>
      </c>
      <c r="F234" s="14" t="s">
        <v>3337</v>
      </c>
      <c r="G234" s="14"/>
      <c r="H234" s="14" t="s">
        <v>3338</v>
      </c>
      <c r="I234" s="15">
        <v>568.1</v>
      </c>
      <c r="J234" s="77">
        <v>3</v>
      </c>
      <c r="K234" s="92"/>
    </row>
    <row r="235" spans="1:11" ht="170" x14ac:dyDescent="0.25">
      <c r="A235" s="14" t="s">
        <v>3014</v>
      </c>
      <c r="B235" s="14" t="s">
        <v>3253</v>
      </c>
      <c r="C235" s="14" t="s">
        <v>3348</v>
      </c>
      <c r="D235" s="16">
        <v>45967</v>
      </c>
      <c r="E235" s="16">
        <v>46010</v>
      </c>
      <c r="F235" s="14" t="s">
        <v>3391</v>
      </c>
      <c r="G235" s="14" t="s">
        <v>1739</v>
      </c>
      <c r="H235" s="14" t="s">
        <v>1740</v>
      </c>
      <c r="I235" s="15">
        <v>1466</v>
      </c>
      <c r="J235" s="77">
        <v>1</v>
      </c>
      <c r="K235" s="92"/>
    </row>
    <row r="236" spans="1:11" ht="12.5" x14ac:dyDescent="0.25">
      <c r="A236" s="14" t="s">
        <v>3014</v>
      </c>
      <c r="B236" s="14" t="s">
        <v>3339</v>
      </c>
      <c r="C236" s="14" t="s">
        <v>3340</v>
      </c>
      <c r="D236" s="16"/>
      <c r="E236" s="16">
        <v>46020</v>
      </c>
      <c r="F236" s="14" t="s">
        <v>3341</v>
      </c>
      <c r="G236" s="14" t="s">
        <v>3018</v>
      </c>
      <c r="H236" s="14" t="s">
        <v>3019</v>
      </c>
      <c r="I236" s="15">
        <v>1200</v>
      </c>
      <c r="J236" s="77">
        <v>4</v>
      </c>
      <c r="K236" s="92"/>
    </row>
    <row r="237" spans="1:11" ht="12.5" x14ac:dyDescent="0.25">
      <c r="A237" s="14" t="s">
        <v>3014</v>
      </c>
      <c r="B237" s="14" t="s">
        <v>3342</v>
      </c>
      <c r="C237" s="14" t="s">
        <v>3344</v>
      </c>
      <c r="D237" s="16"/>
      <c r="E237" s="16">
        <v>46021</v>
      </c>
      <c r="F237" s="14" t="s">
        <v>3362</v>
      </c>
      <c r="G237" s="14" t="s">
        <v>3081</v>
      </c>
      <c r="H237" s="14" t="s">
        <v>3343</v>
      </c>
      <c r="I237" s="15">
        <v>194.83</v>
      </c>
      <c r="J237" s="77">
        <v>4</v>
      </c>
      <c r="K237" s="92"/>
    </row>
    <row r="238" spans="1:11" ht="12.5" x14ac:dyDescent="0.25">
      <c r="A238" s="14" t="s">
        <v>3014</v>
      </c>
      <c r="B238" s="14" t="s">
        <v>3345</v>
      </c>
      <c r="C238" s="14" t="s">
        <v>3346</v>
      </c>
      <c r="D238" s="16"/>
      <c r="E238" s="16">
        <v>46022</v>
      </c>
      <c r="F238" s="14" t="s">
        <v>3347</v>
      </c>
      <c r="G238" s="14" t="s">
        <v>3263</v>
      </c>
      <c r="H238" s="14" t="s">
        <v>3144</v>
      </c>
      <c r="I238" s="15">
        <v>850</v>
      </c>
      <c r="J238" s="77">
        <v>4</v>
      </c>
      <c r="K238" s="92"/>
    </row>
    <row r="239" spans="1:11" ht="12.5" x14ac:dyDescent="0.25">
      <c r="A239" s="14" t="s">
        <v>3014</v>
      </c>
      <c r="B239" s="14" t="s">
        <v>3253</v>
      </c>
      <c r="C239" s="14"/>
      <c r="D239" s="16"/>
      <c r="E239" s="16">
        <v>46022</v>
      </c>
      <c r="F239" s="14" t="s">
        <v>3028</v>
      </c>
      <c r="G239" s="14" t="s">
        <v>3029</v>
      </c>
      <c r="H239" s="14" t="s">
        <v>3030</v>
      </c>
      <c r="I239" s="15">
        <v>7</v>
      </c>
      <c r="J239" s="77">
        <v>4</v>
      </c>
      <c r="K239" s="92"/>
    </row>
    <row r="240" spans="1:11" ht="12.5" x14ac:dyDescent="0.25">
      <c r="A240" s="14" t="s">
        <v>3014</v>
      </c>
      <c r="B240" s="14" t="s">
        <v>3253</v>
      </c>
      <c r="C240" s="14"/>
      <c r="D240" s="16"/>
      <c r="E240" s="16">
        <v>46022</v>
      </c>
      <c r="F240" s="14" t="s">
        <v>3028</v>
      </c>
      <c r="G240" s="14" t="s">
        <v>3029</v>
      </c>
      <c r="H240" s="14" t="s">
        <v>3030</v>
      </c>
      <c r="I240" s="15">
        <v>9.6</v>
      </c>
      <c r="J240" s="77">
        <v>4</v>
      </c>
      <c r="K240" s="92"/>
    </row>
    <row r="241" spans="1:11" ht="12.5" x14ac:dyDescent="0.25">
      <c r="A241" s="14" t="s">
        <v>3014</v>
      </c>
      <c r="B241" s="14" t="s">
        <v>3253</v>
      </c>
      <c r="C241" s="14"/>
      <c r="D241" s="16"/>
      <c r="E241" s="16">
        <v>46022</v>
      </c>
      <c r="F241" s="14" t="s">
        <v>3028</v>
      </c>
      <c r="G241" s="14" t="s">
        <v>3029</v>
      </c>
      <c r="H241" s="14" t="s">
        <v>3030</v>
      </c>
      <c r="I241" s="15">
        <v>2</v>
      </c>
      <c r="J241" s="77">
        <v>4</v>
      </c>
      <c r="K241" s="92"/>
    </row>
    <row r="242" spans="1:11" ht="40" x14ac:dyDescent="0.25">
      <c r="A242" s="14" t="s">
        <v>3014</v>
      </c>
      <c r="B242" s="14" t="s">
        <v>3350</v>
      </c>
      <c r="C242" s="14" t="s">
        <v>3351</v>
      </c>
      <c r="D242" s="16">
        <v>45897</v>
      </c>
      <c r="E242" s="16"/>
      <c r="F242" s="14" t="s">
        <v>3392</v>
      </c>
      <c r="G242" s="14" t="s">
        <v>3200</v>
      </c>
      <c r="H242" s="14" t="s">
        <v>3201</v>
      </c>
      <c r="I242" s="15">
        <v>480</v>
      </c>
      <c r="J242" s="77">
        <v>3</v>
      </c>
      <c r="K242" s="92"/>
    </row>
    <row r="243" spans="1:11" ht="30" x14ac:dyDescent="0.25">
      <c r="A243" s="14" t="s">
        <v>3014</v>
      </c>
      <c r="B243" s="14" t="s">
        <v>3151</v>
      </c>
      <c r="C243" s="14"/>
      <c r="D243" s="16">
        <v>45902</v>
      </c>
      <c r="E243" s="16">
        <v>45938</v>
      </c>
      <c r="F243" s="14" t="s">
        <v>3352</v>
      </c>
      <c r="G243" s="14"/>
      <c r="H243" s="14" t="s">
        <v>3353</v>
      </c>
      <c r="I243" s="15">
        <v>843.88</v>
      </c>
      <c r="J243" s="77">
        <v>5</v>
      </c>
      <c r="K243" s="92"/>
    </row>
    <row r="244" spans="1:11" ht="50" x14ac:dyDescent="0.25">
      <c r="A244" s="14" t="s">
        <v>3014</v>
      </c>
      <c r="B244" s="14" t="s">
        <v>3356</v>
      </c>
      <c r="C244" s="14" t="s">
        <v>3357</v>
      </c>
      <c r="D244" s="16">
        <v>45889</v>
      </c>
      <c r="E244" s="16"/>
      <c r="F244" s="14" t="s">
        <v>3358</v>
      </c>
      <c r="G244" s="14" t="s">
        <v>3210</v>
      </c>
      <c r="H244" s="14" t="s">
        <v>3211</v>
      </c>
      <c r="I244" s="15">
        <v>246</v>
      </c>
      <c r="J244" s="77">
        <v>3</v>
      </c>
      <c r="K244" s="92"/>
    </row>
    <row r="245" spans="1:11" ht="70" x14ac:dyDescent="0.25">
      <c r="A245" s="14" t="s">
        <v>3014</v>
      </c>
      <c r="B245" s="14" t="s">
        <v>3086</v>
      </c>
      <c r="C245" s="14" t="s">
        <v>3359</v>
      </c>
      <c r="D245" s="16">
        <v>45903</v>
      </c>
      <c r="E245" s="16">
        <v>45924</v>
      </c>
      <c r="F245" s="14" t="s">
        <v>3393</v>
      </c>
      <c r="G245" s="14" t="s">
        <v>3360</v>
      </c>
      <c r="H245" s="14" t="s">
        <v>3361</v>
      </c>
      <c r="I245" s="15">
        <v>672.75</v>
      </c>
      <c r="J245" s="77">
        <v>5</v>
      </c>
      <c r="K245" s="92"/>
    </row>
    <row r="246" spans="1:11" ht="12.5" x14ac:dyDescent="0.25">
      <c r="K246" s="92"/>
    </row>
    <row r="247" spans="1:11" ht="12.5" x14ac:dyDescent="0.25">
      <c r="A247" s="14"/>
      <c r="B247" s="14"/>
      <c r="C247" s="14"/>
      <c r="D247" s="16"/>
      <c r="E247" s="16"/>
      <c r="F247" s="14"/>
      <c r="G247" s="14"/>
      <c r="H247" s="14"/>
      <c r="I247" s="15"/>
      <c r="J247" s="77"/>
      <c r="K247" s="92"/>
    </row>
    <row r="248" spans="1:11" ht="12.5" x14ac:dyDescent="0.25">
      <c r="K248" s="92"/>
    </row>
    <row r="249" spans="1:11" ht="12.5" x14ac:dyDescent="0.25">
      <c r="A249" s="14"/>
      <c r="B249" s="14"/>
      <c r="C249" s="14"/>
      <c r="D249" s="16"/>
      <c r="E249" s="16"/>
      <c r="F249" s="14"/>
      <c r="G249" s="14"/>
      <c r="H249" s="14"/>
      <c r="I249" s="15"/>
      <c r="J249" s="77"/>
      <c r="K249" s="92"/>
    </row>
    <row r="250" spans="1:11" ht="12.5" x14ac:dyDescent="0.25">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7:J245 A247:J247 A249:J249 A251:J5000">
    <cfRule type="expression" dxfId="78" priority="35" stopIfTrue="1">
      <formula>$A107&lt;&gt;""</formula>
    </cfRule>
  </conditionalFormatting>
  <conditionalFormatting sqref="B472:E477">
    <cfRule type="expression" dxfId="77" priority="137" stopIfTrue="1">
      <formula>$A472&lt;&gt;""</formula>
    </cfRule>
  </conditionalFormatting>
  <conditionalFormatting sqref="B484:E488">
    <cfRule type="expression" dxfId="76" priority="172" stopIfTrue="1">
      <formula>$A484&lt;&gt;""</formula>
    </cfRule>
  </conditionalFormatting>
  <conditionalFormatting sqref="B689:E689">
    <cfRule type="expression" dxfId="75" priority="64" stopIfTrue="1">
      <formula>$A689&lt;&gt;""</formula>
    </cfRule>
  </conditionalFormatting>
  <conditionalFormatting sqref="B691:E691 H691:I691 B692:I693 B694:E699 H694:I699">
    <cfRule type="expression" dxfId="74" priority="24" stopIfTrue="1">
      <formula>$A691&lt;&gt;""</formula>
    </cfRule>
  </conditionalFormatting>
  <conditionalFormatting sqref="B701:E701 H701:I701">
    <cfRule type="expression" dxfId="73" priority="15" stopIfTrue="1">
      <formula>$A701&lt;&gt;""</formula>
    </cfRule>
  </conditionalFormatting>
  <conditionalFormatting sqref="B819:E819">
    <cfRule type="expression" dxfId="72" priority="87" stopIfTrue="1">
      <formula>$A819&lt;&gt;""</formula>
    </cfRule>
  </conditionalFormatting>
  <conditionalFormatting sqref="B1110:E1110">
    <cfRule type="expression" dxfId="71" priority="133" stopIfTrue="1">
      <formula>$A1110&lt;&gt;""</formula>
    </cfRule>
  </conditionalFormatting>
  <conditionalFormatting sqref="B1114:E1114">
    <cfRule type="expression" dxfId="70" priority="189" stopIfTrue="1">
      <formula>$A1114&lt;&gt;""</formula>
    </cfRule>
  </conditionalFormatting>
  <conditionalFormatting sqref="B1131:E1136">
    <cfRule type="expression" dxfId="69" priority="179" stopIfTrue="1">
      <formula>$A1131&lt;&gt;""</formula>
    </cfRule>
  </conditionalFormatting>
  <conditionalFormatting sqref="B1138:E1148">
    <cfRule type="expression" dxfId="68" priority="47" stopIfTrue="1">
      <formula>$A1138&lt;&gt;""</formula>
    </cfRule>
  </conditionalFormatting>
  <conditionalFormatting sqref="B1152:E1152">
    <cfRule type="expression" dxfId="67" priority="73" stopIfTrue="1">
      <formula>$A1152&lt;&gt;""</formula>
    </cfRule>
  </conditionalFormatting>
  <conditionalFormatting sqref="B1253:E1260 I1253:J1270">
    <cfRule type="expression" dxfId="66" priority="123" stopIfTrue="1">
      <formula>$A1253&lt;&gt;""</formula>
    </cfRule>
  </conditionalFormatting>
  <conditionalFormatting sqref="B1293:E1301">
    <cfRule type="expression" dxfId="65" priority="158" stopIfTrue="1">
      <formula>$A1293&lt;&gt;""</formula>
    </cfRule>
  </conditionalFormatting>
  <conditionalFormatting sqref="B1303:E1326">
    <cfRule type="expression" dxfId="64" priority="37" stopIfTrue="1">
      <formula>$A1303&lt;&gt;""</formula>
    </cfRule>
  </conditionalFormatting>
  <conditionalFormatting sqref="B1360:E1363">
    <cfRule type="expression" dxfId="63" priority="54" stopIfTrue="1">
      <formula>$A1360&lt;&gt;""</formula>
    </cfRule>
  </conditionalFormatting>
  <conditionalFormatting sqref="B1365:E1367">
    <cfRule type="expression" dxfId="62" priority="259" stopIfTrue="1">
      <formula>$A1365&lt;&gt;""</formula>
    </cfRule>
  </conditionalFormatting>
  <conditionalFormatting sqref="B1369:E1379">
    <cfRule type="expression" dxfId="61" priority="78" stopIfTrue="1">
      <formula>$A1369&lt;&gt;""</formula>
    </cfRule>
  </conditionalFormatting>
  <conditionalFormatting sqref="B1393:E1404">
    <cfRule type="expression" dxfId="60" priority="116" stopIfTrue="1">
      <formula>$A1393&lt;&gt;""</formula>
    </cfRule>
  </conditionalFormatting>
  <conditionalFormatting sqref="B1412:E1450">
    <cfRule type="expression" dxfId="59" priority="153" stopIfTrue="1">
      <formula>$A1412&lt;&gt;""</formula>
    </cfRule>
  </conditionalFormatting>
  <conditionalFormatting sqref="B1453:E1458">
    <cfRule type="expression" dxfId="58" priority="223" stopIfTrue="1">
      <formula>$A1453&lt;&gt;""</formula>
    </cfRule>
  </conditionalFormatting>
  <conditionalFormatting sqref="B489:G489">
    <cfRule type="expression" dxfId="57" priority="173" stopIfTrue="1">
      <formula>$A489&lt;&gt;""</formula>
    </cfRule>
  </conditionalFormatting>
  <conditionalFormatting sqref="B478:H483">
    <cfRule type="expression" dxfId="56" priority="193" stopIfTrue="1">
      <formula>$A478&lt;&gt;""</formula>
    </cfRule>
  </conditionalFormatting>
  <conditionalFormatting sqref="B490:H496">
    <cfRule type="expression" dxfId="55" priority="149" stopIfTrue="1">
      <formula>$A490&lt;&gt;""</formula>
    </cfRule>
  </conditionalFormatting>
  <conditionalFormatting sqref="B1067:H1082">
    <cfRule type="expression" dxfId="54" priority="219" stopIfTrue="1">
      <formula>$A1067&lt;&gt;""</formula>
    </cfRule>
  </conditionalFormatting>
  <conditionalFormatting sqref="B1272:H1274 B1275:E1288 H1275:H1288">
    <cfRule type="expression" dxfId="53" priority="148" stopIfTrue="1">
      <formula>$A1272&lt;&gt;""</formula>
    </cfRule>
  </conditionalFormatting>
  <conditionalFormatting sqref="B1290:H1292">
    <cfRule type="expression" dxfId="52" priority="43" stopIfTrue="1">
      <formula>$A1290&lt;&gt;""</formula>
    </cfRule>
  </conditionalFormatting>
  <conditionalFormatting sqref="B1364:H1364">
    <cfRule type="expression" dxfId="51" priority="289" stopIfTrue="1">
      <formula>$A1364&lt;&gt;""</formula>
    </cfRule>
  </conditionalFormatting>
  <conditionalFormatting sqref="B1380:H1385">
    <cfRule type="expression" dxfId="50" priority="17" stopIfTrue="1">
      <formula>$A1380&lt;&gt;""</formula>
    </cfRule>
  </conditionalFormatting>
  <conditionalFormatting sqref="B1410:H1411">
    <cfRule type="expression" dxfId="49" priority="196" stopIfTrue="1">
      <formula>$A1410&lt;&gt;""</formula>
    </cfRule>
  </conditionalFormatting>
  <conditionalFormatting sqref="B175:I189">
    <cfRule type="expression" dxfId="48" priority="246" stopIfTrue="1">
      <formula>$A175&lt;&gt;""</formula>
    </cfRule>
  </conditionalFormatting>
  <conditionalFormatting sqref="B276:I320">
    <cfRule type="expression" dxfId="47" priority="93" stopIfTrue="1">
      <formula>$A276&lt;&gt;""</formula>
    </cfRule>
  </conditionalFormatting>
  <conditionalFormatting sqref="B497:I499">
    <cfRule type="expression" dxfId="46" priority="95" stopIfTrue="1">
      <formula>$A497&lt;&gt;""</formula>
    </cfRule>
  </conditionalFormatting>
  <conditionalFormatting sqref="B645:I688">
    <cfRule type="expression" dxfId="45" priority="256" stopIfTrue="1">
      <formula>$A645&lt;&gt;""</formula>
    </cfRule>
  </conditionalFormatting>
  <conditionalFormatting sqref="B690:I690">
    <cfRule type="expression" dxfId="44" priority="22" stopIfTrue="1">
      <formula>$A690&lt;&gt;""</formula>
    </cfRule>
  </conditionalFormatting>
  <conditionalFormatting sqref="B1137:I1137">
    <cfRule type="expression" dxfId="43" priority="147" stopIfTrue="1">
      <formula>$A1137&lt;&gt;""</formula>
    </cfRule>
  </conditionalFormatting>
  <conditionalFormatting sqref="B1149:I1151">
    <cfRule type="expression" dxfId="42" priority="16" stopIfTrue="1">
      <formula>$A1149&lt;&gt;""</formula>
    </cfRule>
  </conditionalFormatting>
  <conditionalFormatting sqref="B1153:I1157">
    <cfRule type="expression" dxfId="41" priority="18" stopIfTrue="1">
      <formula>$A1153&lt;&gt;""</formula>
    </cfRule>
  </conditionalFormatting>
  <conditionalFormatting sqref="B1271:I1271 I1272:I1288">
    <cfRule type="expression" dxfId="40" priority="151" stopIfTrue="1">
      <formula>$A1271&lt;&gt;""</formula>
    </cfRule>
  </conditionalFormatting>
  <conditionalFormatting sqref="B1368:I1368">
    <cfRule type="expression" dxfId="39" priority="146" stopIfTrue="1">
      <formula>$A1368&lt;&gt;""</formula>
    </cfRule>
  </conditionalFormatting>
  <conditionalFormatting sqref="B135:J163">
    <cfRule type="expression" dxfId="38" priority="69" stopIfTrue="1">
      <formula>$A135&lt;&gt;""</formula>
    </cfRule>
  </conditionalFormatting>
  <conditionalFormatting sqref="B360:J420">
    <cfRule type="expression" dxfId="37" priority="261" stopIfTrue="1">
      <formula>$A360&lt;&gt;""</formula>
    </cfRule>
  </conditionalFormatting>
  <conditionalFormatting sqref="B457:J458">
    <cfRule type="expression" dxfId="36" priority="222" stopIfTrue="1">
      <formula>$A457&lt;&gt;""</formula>
    </cfRule>
  </conditionalFormatting>
  <conditionalFormatting sqref="B599:J625">
    <cfRule type="expression" dxfId="35" priority="2" stopIfTrue="1">
      <formula>$A599&lt;&gt;""</formula>
    </cfRule>
  </conditionalFormatting>
  <conditionalFormatting sqref="B1053:J1054">
    <cfRule type="expression" dxfId="34" priority="217" stopIfTrue="1">
      <formula>$A1053&lt;&gt;""</formula>
    </cfRule>
  </conditionalFormatting>
  <conditionalFormatting sqref="B1127:J1130">
    <cfRule type="expression" dxfId="33" priority="7" stopIfTrue="1">
      <formula>$A1127&lt;&gt;""</formula>
    </cfRule>
  </conditionalFormatting>
  <conditionalFormatting sqref="B1158:J1252">
    <cfRule type="expression" dxfId="32" priority="33" stopIfTrue="1">
      <formula>$A1158&lt;&gt;""</formula>
    </cfRule>
  </conditionalFormatting>
  <conditionalFormatting sqref="B1406:J1406">
    <cfRule type="expression" dxfId="31" priority="198" stopIfTrue="1">
      <formula>$A1406&lt;&gt;""</formula>
    </cfRule>
  </conditionalFormatting>
  <conditionalFormatting sqref="B1461:J4374">
    <cfRule type="expression" dxfId="30" priority="42" stopIfTrue="1">
      <formula>$A1461&lt;&gt;""</formula>
    </cfRule>
  </conditionalFormatting>
  <conditionalFormatting sqref="F472:H473">
    <cfRule type="expression" dxfId="29" priority="139" stopIfTrue="1">
      <formula>$A472&lt;&gt;""</formula>
    </cfRule>
  </conditionalFormatting>
  <conditionalFormatting sqref="F476:H477">
    <cfRule type="expression" dxfId="28" priority="229" stopIfTrue="1">
      <formula>$A476&lt;&gt;""</formula>
    </cfRule>
  </conditionalFormatting>
  <conditionalFormatting sqref="F484:H486 H487:H489">
    <cfRule type="expression" dxfId="27" priority="171" stopIfTrue="1">
      <formula>$A484&lt;&gt;""</formula>
    </cfRule>
  </conditionalFormatting>
  <conditionalFormatting sqref="F1131:H1131">
    <cfRule type="expression" dxfId="26" priority="280" stopIfTrue="1">
      <formula>$A1131&lt;&gt;""</formula>
    </cfRule>
  </conditionalFormatting>
  <conditionalFormatting sqref="F1255:H1260">
    <cfRule type="expression" dxfId="25" priority="122" stopIfTrue="1">
      <formula>$A1255&lt;&gt;""</formula>
    </cfRule>
  </conditionalFormatting>
  <conditionalFormatting sqref="F170:I172">
    <cfRule type="expression" dxfId="24" priority="250" stopIfTrue="1">
      <formula>$A170&lt;&gt;""</formula>
    </cfRule>
  </conditionalFormatting>
  <conditionalFormatting sqref="F164:J169 B164:E174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3" priority="290" stopIfTrue="1">
      <formula>$A164&lt;&gt;""</formula>
    </cfRule>
  </conditionalFormatting>
  <conditionalFormatting sqref="H190">
    <cfRule type="expression" dxfId="22" priority="130" stopIfTrue="1">
      <formula>$A190&lt;&gt;""</formula>
    </cfRule>
  </conditionalFormatting>
  <conditionalFormatting sqref="H474:H475">
    <cfRule type="expression" dxfId="21" priority="143" stopIfTrue="1">
      <formula>$A474&lt;&gt;""</formula>
    </cfRule>
  </conditionalFormatting>
  <conditionalFormatting sqref="H1132:H1136">
    <cfRule type="expression" dxfId="20" priority="181" stopIfTrue="1">
      <formula>$A1132&lt;&gt;""</formula>
    </cfRule>
  </conditionalFormatting>
  <conditionalFormatting sqref="H1254">
    <cfRule type="expression" dxfId="19" priority="192" stopIfTrue="1">
      <formula>$A1254&lt;&gt;""</formula>
    </cfRule>
  </conditionalFormatting>
  <conditionalFormatting sqref="H1293:H1301">
    <cfRule type="expression" dxfId="18" priority="160" stopIfTrue="1">
      <formula>$A1293&lt;&gt;""</formula>
    </cfRule>
  </conditionalFormatting>
  <conditionalFormatting sqref="H1303:H1326">
    <cfRule type="expression" dxfId="17" priority="39" stopIfTrue="1">
      <formula>$A1303&lt;&gt;""</formula>
    </cfRule>
  </conditionalFormatting>
  <conditionalFormatting sqref="H1365:H1367">
    <cfRule type="expression" dxfId="16" priority="258" stopIfTrue="1">
      <formula>$A1365&lt;&gt;""</formula>
    </cfRule>
  </conditionalFormatting>
  <conditionalFormatting sqref="H1369:H1379">
    <cfRule type="expression" dxfId="15" priority="19" stopIfTrue="1">
      <formula>$A1369&lt;&gt;""</formula>
    </cfRule>
  </conditionalFormatting>
  <conditionalFormatting sqref="H1412">
    <cfRule type="expression" dxfId="14" priority="155" stopIfTrue="1">
      <formula>$A1412&lt;&gt;""</formula>
    </cfRule>
  </conditionalFormatting>
  <conditionalFormatting sqref="H1453:H1458">
    <cfRule type="expression" dxfId="13" priority="225" stopIfTrue="1">
      <formula>$A1453&lt;&gt;""</formula>
    </cfRule>
  </conditionalFormatting>
  <conditionalFormatting sqref="H173:I174">
    <cfRule type="expression" dxfId="12" priority="247" stopIfTrue="1">
      <formula>$A173&lt;&gt;""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249 F251:F5000 F107:F245 F247" xr:uid="{255B499D-B3E6-47A9-A857-DBFE56F071D9}">
      <formula1>$F$96:$F$99</formula1>
    </dataValidation>
    <dataValidation type="list" allowBlank="1" showInputMessage="1" showErrorMessage="1" sqref="A249 A251:A5000 A107:A245 A247" xr:uid="{540C0DA9-E9CD-4805-B659-E67C1C32B21C}">
      <formula1>OFFSET($A$1,0,0,$B$3,1)</formula1>
    </dataValidation>
    <dataValidation allowBlank="1" sqref="G249 G251:G5000 G107:G245 G247" xr:uid="{B36265DD-F5DD-4F0A-AD93-4A0388363C0B}"/>
    <dataValidation type="list" allowBlank="1" showInputMessage="1" showErrorMessage="1" errorTitle="Chyba !" error="zadajte (vyberte zo zoznamu) platný analytický kód podľa nápovedy k bunke I104" sqref="J249 J251:J10000 J107:J245 J247"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2246</v>
      </c>
      <c r="N1" s="274" t="s">
        <v>2993</v>
      </c>
      <c r="O1" s="274" t="s">
        <v>421</v>
      </c>
      <c r="P1" s="274" t="s">
        <v>422</v>
      </c>
    </row>
    <row r="2" spans="1:18" s="213" customFormat="1" x14ac:dyDescent="0.2">
      <c r="A2" s="203" t="s">
        <v>2247</v>
      </c>
      <c r="B2" s="285" t="s">
        <v>2248</v>
      </c>
      <c r="C2" s="285" t="s">
        <v>423</v>
      </c>
      <c r="D2" s="285" t="s">
        <v>2249</v>
      </c>
      <c r="E2" s="285" t="s">
        <v>430</v>
      </c>
      <c r="F2" s="285" t="s">
        <v>441</v>
      </c>
      <c r="G2" s="285" t="s">
        <v>2250</v>
      </c>
      <c r="H2" s="285" t="s">
        <v>2251</v>
      </c>
      <c r="I2" s="285" t="s">
        <v>2252</v>
      </c>
      <c r="J2" s="285" t="s">
        <v>425</v>
      </c>
      <c r="K2" s="285" t="s">
        <v>2252</v>
      </c>
      <c r="L2" s="286">
        <v>421905859671</v>
      </c>
      <c r="M2" s="285" t="s">
        <v>2253</v>
      </c>
      <c r="N2" s="285"/>
      <c r="O2" s="285"/>
      <c r="P2" s="285"/>
      <c r="R2" s="276"/>
    </row>
    <row r="3" spans="1:18" s="213" customFormat="1" x14ac:dyDescent="0.2">
      <c r="A3" s="203" t="s">
        <v>2254</v>
      </c>
      <c r="B3" s="285" t="s">
        <v>2255</v>
      </c>
      <c r="C3" s="285" t="s">
        <v>423</v>
      </c>
      <c r="D3" s="285" t="s">
        <v>2256</v>
      </c>
      <c r="E3" s="285" t="s">
        <v>2257</v>
      </c>
      <c r="F3" s="285" t="s">
        <v>1768</v>
      </c>
      <c r="G3" s="285" t="s">
        <v>2258</v>
      </c>
      <c r="H3" s="285" t="s">
        <v>2259</v>
      </c>
      <c r="I3" s="285" t="s">
        <v>2260</v>
      </c>
      <c r="J3" s="285" t="s">
        <v>425</v>
      </c>
      <c r="K3" s="285" t="s">
        <v>2261</v>
      </c>
      <c r="L3" s="286">
        <v>421915992124</v>
      </c>
      <c r="M3" s="285" t="s">
        <v>2262</v>
      </c>
      <c r="N3" s="285"/>
      <c r="O3" s="285"/>
      <c r="P3" s="285"/>
      <c r="R3" s="276"/>
    </row>
    <row r="4" spans="1:18" s="213" customFormat="1" x14ac:dyDescent="0.2">
      <c r="A4" s="203" t="s">
        <v>2263</v>
      </c>
      <c r="B4" s="285" t="s">
        <v>2264</v>
      </c>
      <c r="C4" s="285" t="s">
        <v>423</v>
      </c>
      <c r="D4" s="285" t="s">
        <v>2265</v>
      </c>
      <c r="E4" s="285" t="s">
        <v>2266</v>
      </c>
      <c r="F4" s="285" t="s">
        <v>2267</v>
      </c>
      <c r="G4" s="285" t="s">
        <v>2268</v>
      </c>
      <c r="H4" s="285" t="s">
        <v>2269</v>
      </c>
      <c r="I4" s="285" t="s">
        <v>2270</v>
      </c>
      <c r="J4" s="285" t="s">
        <v>425</v>
      </c>
      <c r="K4" s="285" t="s">
        <v>2270</v>
      </c>
      <c r="L4" s="286">
        <v>421905262613</v>
      </c>
      <c r="M4" s="285" t="s">
        <v>2271</v>
      </c>
      <c r="N4" s="285"/>
      <c r="O4" s="285"/>
      <c r="P4" s="285"/>
      <c r="R4" s="276"/>
    </row>
    <row r="5" spans="1:18" s="213" customFormat="1" x14ac:dyDescent="0.2">
      <c r="A5" s="203" t="s">
        <v>2272</v>
      </c>
      <c r="B5" s="285" t="s">
        <v>2273</v>
      </c>
      <c r="C5" s="285" t="s">
        <v>423</v>
      </c>
      <c r="D5" s="285" t="s">
        <v>2274</v>
      </c>
      <c r="E5" s="285" t="s">
        <v>2275</v>
      </c>
      <c r="F5" s="285" t="s">
        <v>2276</v>
      </c>
      <c r="G5" s="285" t="s">
        <v>2277</v>
      </c>
      <c r="H5" s="285" t="s">
        <v>2278</v>
      </c>
      <c r="I5" s="285" t="s">
        <v>2279</v>
      </c>
      <c r="J5" s="285" t="s">
        <v>425</v>
      </c>
      <c r="K5" s="285" t="s">
        <v>2279</v>
      </c>
      <c r="L5" s="286">
        <v>421915064990</v>
      </c>
      <c r="M5" s="285" t="s">
        <v>2280</v>
      </c>
      <c r="N5" s="285"/>
      <c r="O5" s="285"/>
      <c r="P5" s="285"/>
      <c r="R5" s="276"/>
    </row>
    <row r="6" spans="1:18" s="213" customFormat="1" x14ac:dyDescent="0.2">
      <c r="A6" s="203" t="s">
        <v>2281</v>
      </c>
      <c r="B6" s="285" t="s">
        <v>2282</v>
      </c>
      <c r="C6" s="285" t="s">
        <v>423</v>
      </c>
      <c r="D6" s="285" t="s">
        <v>2283</v>
      </c>
      <c r="E6" s="285" t="s">
        <v>430</v>
      </c>
      <c r="F6" s="285" t="s">
        <v>441</v>
      </c>
      <c r="G6" s="285" t="s">
        <v>2284</v>
      </c>
      <c r="H6" s="285" t="s">
        <v>2285</v>
      </c>
      <c r="I6" s="285" t="s">
        <v>2286</v>
      </c>
      <c r="J6" s="285" t="s">
        <v>425</v>
      </c>
      <c r="K6" s="285" t="s">
        <v>2286</v>
      </c>
      <c r="L6" s="286">
        <v>421908174487</v>
      </c>
      <c r="M6" s="285" t="s">
        <v>2287</v>
      </c>
      <c r="N6" s="285"/>
      <c r="O6" s="285"/>
      <c r="P6" s="285"/>
      <c r="R6" s="276"/>
    </row>
    <row r="7" spans="1:18" s="213" customFormat="1" x14ac:dyDescent="0.2">
      <c r="A7" s="203" t="s">
        <v>2288</v>
      </c>
      <c r="B7" s="285" t="s">
        <v>2289</v>
      </c>
      <c r="C7" s="285" t="s">
        <v>423</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450</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423</v>
      </c>
      <c r="D9" s="285" t="s">
        <v>2311</v>
      </c>
      <c r="E9" s="285" t="s">
        <v>2312</v>
      </c>
      <c r="F9" s="285" t="s">
        <v>2313</v>
      </c>
      <c r="G9" s="285" t="s">
        <v>2314</v>
      </c>
      <c r="H9" s="285" t="s">
        <v>2315</v>
      </c>
      <c r="I9" s="285" t="s">
        <v>2316</v>
      </c>
      <c r="J9" s="285" t="s">
        <v>425</v>
      </c>
      <c r="K9" s="285" t="s">
        <v>2317</v>
      </c>
      <c r="L9" s="286">
        <v>421904567820</v>
      </c>
      <c r="M9" s="285" t="s">
        <v>2318</v>
      </c>
      <c r="N9" s="285"/>
      <c r="O9" s="285"/>
      <c r="P9" s="285"/>
      <c r="R9" s="276"/>
    </row>
    <row r="10" spans="1:18" s="213" customFormat="1" ht="11.5" customHeight="1" x14ac:dyDescent="0.2">
      <c r="A10" s="198" t="s">
        <v>1675</v>
      </c>
      <c r="B10" s="199" t="s">
        <v>1676</v>
      </c>
      <c r="C10" s="200" t="s">
        <v>423</v>
      </c>
      <c r="D10" s="199" t="s">
        <v>1677</v>
      </c>
      <c r="E10" s="199" t="s">
        <v>598</v>
      </c>
      <c r="F10" s="199" t="s">
        <v>599</v>
      </c>
      <c r="G10" s="265" t="s">
        <v>1678</v>
      </c>
      <c r="H10" s="265" t="s">
        <v>1679</v>
      </c>
      <c r="I10" s="275" t="s">
        <v>1680</v>
      </c>
      <c r="J10" s="199" t="s">
        <v>427</v>
      </c>
      <c r="K10" s="275" t="s">
        <v>1681</v>
      </c>
      <c r="L10" s="201">
        <v>421903471398</v>
      </c>
      <c r="M10" s="199" t="s">
        <v>1682</v>
      </c>
      <c r="N10" s="199"/>
      <c r="O10" s="199"/>
      <c r="P10" s="199"/>
      <c r="R10" s="276"/>
    </row>
    <row r="11" spans="1:18" s="213" customFormat="1" x14ac:dyDescent="0.2">
      <c r="A11" s="203" t="s">
        <v>1683</v>
      </c>
      <c r="B11" s="285" t="s">
        <v>1684</v>
      </c>
      <c r="C11" s="285" t="s">
        <v>423</v>
      </c>
      <c r="D11" s="285" t="s">
        <v>1685</v>
      </c>
      <c r="E11" s="285" t="s">
        <v>430</v>
      </c>
      <c r="F11" s="285" t="s">
        <v>975</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423</v>
      </c>
      <c r="D12" s="285" t="s">
        <v>474</v>
      </c>
      <c r="E12" s="285" t="s">
        <v>430</v>
      </c>
      <c r="F12" s="285" t="s">
        <v>475</v>
      </c>
      <c r="G12" s="285" t="s">
        <v>1693</v>
      </c>
      <c r="H12" s="285" t="s">
        <v>1694</v>
      </c>
      <c r="I12" s="285" t="s">
        <v>1695</v>
      </c>
      <c r="J12" s="285" t="s">
        <v>425</v>
      </c>
      <c r="K12" s="285" t="s">
        <v>1695</v>
      </c>
      <c r="L12" s="286">
        <v>421911244266</v>
      </c>
      <c r="M12" s="285" t="s">
        <v>1696</v>
      </c>
      <c r="N12" s="285"/>
      <c r="O12" s="285"/>
      <c r="P12" s="285"/>
      <c r="R12" s="276"/>
    </row>
    <row r="13" spans="1:18" s="213" customFormat="1" x14ac:dyDescent="0.2">
      <c r="A13" s="203" t="s">
        <v>2319</v>
      </c>
      <c r="B13" s="285" t="s">
        <v>2320</v>
      </c>
      <c r="C13" s="285" t="s">
        <v>423</v>
      </c>
      <c r="D13" s="285" t="s">
        <v>2321</v>
      </c>
      <c r="E13" s="285" t="s">
        <v>430</v>
      </c>
      <c r="F13" s="285" t="s">
        <v>1921</v>
      </c>
      <c r="G13" s="285" t="s">
        <v>2322</v>
      </c>
      <c r="H13" s="285" t="s">
        <v>2323</v>
      </c>
      <c r="I13" s="285" t="s">
        <v>2324</v>
      </c>
      <c r="J13" s="285" t="s">
        <v>425</v>
      </c>
      <c r="K13" s="285" t="s">
        <v>2324</v>
      </c>
      <c r="L13" s="286">
        <v>421948780850</v>
      </c>
      <c r="M13" s="285" t="s">
        <v>2325</v>
      </c>
      <c r="N13" s="285"/>
      <c r="O13" s="285"/>
      <c r="P13" s="285"/>
      <c r="R13" s="276" t="str">
        <f>A13</f>
        <v>55184707</v>
      </c>
    </row>
    <row r="14" spans="1:18" s="213" customFormat="1" x14ac:dyDescent="0.2">
      <c r="A14" s="203" t="s">
        <v>2326</v>
      </c>
      <c r="B14" s="285" t="s">
        <v>2327</v>
      </c>
      <c r="C14" s="285" t="s">
        <v>423</v>
      </c>
      <c r="D14" s="285" t="s">
        <v>2328</v>
      </c>
      <c r="E14" s="285" t="s">
        <v>1767</v>
      </c>
      <c r="F14" s="285" t="s">
        <v>1768</v>
      </c>
      <c r="G14" s="285" t="s">
        <v>2329</v>
      </c>
      <c r="H14" s="285" t="s">
        <v>2330</v>
      </c>
      <c r="I14" s="285" t="s">
        <v>2331</v>
      </c>
      <c r="J14" s="285" t="s">
        <v>425</v>
      </c>
      <c r="K14" s="285" t="s">
        <v>2331</v>
      </c>
      <c r="L14" s="286">
        <v>421918706450</v>
      </c>
      <c r="M14" s="285" t="s">
        <v>2332</v>
      </c>
      <c r="N14" s="285"/>
      <c r="O14" s="285"/>
      <c r="P14" s="285"/>
      <c r="R14" s="276" t="str">
        <f>A14</f>
        <v>35629827</v>
      </c>
    </row>
    <row r="15" spans="1:18" s="213" customFormat="1" x14ac:dyDescent="0.2">
      <c r="A15" s="203" t="s">
        <v>2333</v>
      </c>
      <c r="B15" s="285" t="s">
        <v>2334</v>
      </c>
      <c r="C15" s="285" t="s">
        <v>423</v>
      </c>
      <c r="D15" s="285" t="s">
        <v>2335</v>
      </c>
      <c r="E15" s="285" t="s">
        <v>502</v>
      </c>
      <c r="F15" s="285" t="s">
        <v>503</v>
      </c>
      <c r="G15" s="285" t="s">
        <v>2336</v>
      </c>
      <c r="H15" s="285" t="s">
        <v>2337</v>
      </c>
      <c r="I15" s="285" t="s">
        <v>2338</v>
      </c>
      <c r="J15" s="285" t="s">
        <v>425</v>
      </c>
      <c r="K15" s="285" t="s">
        <v>2338</v>
      </c>
      <c r="L15" s="286">
        <v>421905442262</v>
      </c>
      <c r="M15" s="285" t="s">
        <v>2339</v>
      </c>
      <c r="N15" s="285"/>
      <c r="O15" s="285"/>
      <c r="P15" s="285"/>
      <c r="R15" s="276" t="str">
        <f>A15</f>
        <v>37963091</v>
      </c>
    </row>
    <row r="16" spans="1:18" x14ac:dyDescent="0.2">
      <c r="A16" s="203" t="s">
        <v>2340</v>
      </c>
      <c r="B16" s="285" t="s">
        <v>2341</v>
      </c>
      <c r="C16" s="285" t="s">
        <v>423</v>
      </c>
      <c r="D16" s="285" t="s">
        <v>2342</v>
      </c>
      <c r="E16" s="285" t="s">
        <v>431</v>
      </c>
      <c r="F16" s="285" t="s">
        <v>725</v>
      </c>
      <c r="G16" s="285" t="s">
        <v>2343</v>
      </c>
      <c r="H16" s="285" t="s">
        <v>2344</v>
      </c>
      <c r="I16" s="285" t="s">
        <v>2345</v>
      </c>
      <c r="J16" s="285" t="s">
        <v>425</v>
      </c>
      <c r="K16" s="285" t="s">
        <v>2345</v>
      </c>
      <c r="L16" s="286">
        <v>421907188019</v>
      </c>
      <c r="M16" s="285" t="s">
        <v>2346</v>
      </c>
      <c r="N16" s="285"/>
      <c r="O16" s="285"/>
      <c r="P16" s="285"/>
      <c r="Q16" s="213"/>
      <c r="R16" s="276" t="str">
        <f>A16</f>
        <v>42220971</v>
      </c>
    </row>
    <row r="17" spans="1:18" x14ac:dyDescent="0.2">
      <c r="A17" s="203" t="s">
        <v>2347</v>
      </c>
      <c r="B17" s="285" t="s">
        <v>2348</v>
      </c>
      <c r="C17" s="285" t="s">
        <v>423</v>
      </c>
      <c r="D17" s="285" t="s">
        <v>2349</v>
      </c>
      <c r="E17" s="285" t="s">
        <v>2350</v>
      </c>
      <c r="F17" s="285" t="s">
        <v>2351</v>
      </c>
      <c r="G17" s="285" t="s">
        <v>2352</v>
      </c>
      <c r="H17" s="285" t="s">
        <v>2353</v>
      </c>
      <c r="I17" s="285" t="s">
        <v>2354</v>
      </c>
      <c r="J17" s="285" t="s">
        <v>425</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423</v>
      </c>
      <c r="D18" s="285" t="s">
        <v>2358</v>
      </c>
      <c r="E18" s="285" t="s">
        <v>945</v>
      </c>
      <c r="F18" s="285" t="s">
        <v>946</v>
      </c>
      <c r="G18" s="285" t="s">
        <v>2359</v>
      </c>
      <c r="H18" s="285" t="s">
        <v>2360</v>
      </c>
      <c r="I18" s="285" t="s">
        <v>2361</v>
      </c>
      <c r="J18" s="285" t="s">
        <v>438</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430</v>
      </c>
      <c r="F19" s="285" t="s">
        <v>437</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423</v>
      </c>
      <c r="D20" s="199" t="s">
        <v>1375</v>
      </c>
      <c r="E20" s="199" t="s">
        <v>430</v>
      </c>
      <c r="F20" s="199" t="s">
        <v>426</v>
      </c>
      <c r="G20" s="265" t="s">
        <v>1376</v>
      </c>
      <c r="H20" s="265" t="s">
        <v>1377</v>
      </c>
      <c r="I20" s="275" t="s">
        <v>1378</v>
      </c>
      <c r="J20" s="199" t="s">
        <v>427</v>
      </c>
      <c r="K20" s="275" t="s">
        <v>1379</v>
      </c>
      <c r="L20" s="201">
        <v>421911370554</v>
      </c>
      <c r="M20" s="199" t="s">
        <v>1380</v>
      </c>
      <c r="N20" s="199"/>
      <c r="O20" s="199"/>
      <c r="P20" s="199"/>
      <c r="Q20" s="213"/>
      <c r="R20" s="276" t="str">
        <f t="shared" si="0"/>
        <v>42254388</v>
      </c>
    </row>
    <row r="21" spans="1:18" x14ac:dyDescent="0.2">
      <c r="A21" s="203" t="s">
        <v>2371</v>
      </c>
      <c r="B21" s="285" t="s">
        <v>2372</v>
      </c>
      <c r="C21" s="285" t="s">
        <v>423</v>
      </c>
      <c r="D21" s="285" t="s">
        <v>2373</v>
      </c>
      <c r="E21" s="285" t="s">
        <v>2374</v>
      </c>
      <c r="F21" s="285" t="s">
        <v>2375</v>
      </c>
      <c r="G21" s="285" t="s">
        <v>2376</v>
      </c>
      <c r="H21" s="285" t="s">
        <v>2377</v>
      </c>
      <c r="I21" s="285" t="s">
        <v>2378</v>
      </c>
      <c r="J21" s="285" t="s">
        <v>425</v>
      </c>
      <c r="K21" s="285" t="s">
        <v>2378</v>
      </c>
      <c r="L21" s="286">
        <v>421903945335</v>
      </c>
      <c r="M21" s="285" t="s">
        <v>2379</v>
      </c>
      <c r="N21" s="285"/>
      <c r="O21" s="285"/>
      <c r="P21" s="285"/>
      <c r="Q21" s="213"/>
      <c r="R21" s="276"/>
    </row>
    <row r="22" spans="1:18" x14ac:dyDescent="0.2">
      <c r="A22" s="203" t="s">
        <v>2380</v>
      </c>
      <c r="B22" s="285" t="s">
        <v>2381</v>
      </c>
      <c r="C22" s="285" t="s">
        <v>423</v>
      </c>
      <c r="D22" s="285" t="s">
        <v>2382</v>
      </c>
      <c r="E22" s="285" t="s">
        <v>1873</v>
      </c>
      <c r="F22" s="285" t="s">
        <v>1874</v>
      </c>
      <c r="G22" s="285" t="s">
        <v>2383</v>
      </c>
      <c r="H22" s="285" t="s">
        <v>2384</v>
      </c>
      <c r="I22" s="285" t="s">
        <v>2385</v>
      </c>
      <c r="J22" s="285" t="s">
        <v>425</v>
      </c>
      <c r="K22" s="285" t="s">
        <v>2385</v>
      </c>
      <c r="L22" s="286">
        <v>421903604195</v>
      </c>
      <c r="M22" s="285" t="s">
        <v>2386</v>
      </c>
      <c r="N22" s="285"/>
      <c r="O22" s="285"/>
      <c r="P22" s="285"/>
      <c r="Q22" s="213"/>
      <c r="R22" s="276" t="str">
        <f t="shared" si="0"/>
        <v>42103711</v>
      </c>
    </row>
    <row r="23" spans="1:18" x14ac:dyDescent="0.2">
      <c r="A23" s="203" t="s">
        <v>2387</v>
      </c>
      <c r="B23" s="285" t="s">
        <v>2388</v>
      </c>
      <c r="C23" s="285" t="s">
        <v>423</v>
      </c>
      <c r="D23" s="285" t="s">
        <v>2389</v>
      </c>
      <c r="E23" s="285" t="s">
        <v>430</v>
      </c>
      <c r="F23" s="285" t="s">
        <v>2390</v>
      </c>
      <c r="G23" s="285" t="s">
        <v>2391</v>
      </c>
      <c r="H23" s="285" t="s">
        <v>2392</v>
      </c>
      <c r="I23" s="285" t="s">
        <v>2393</v>
      </c>
      <c r="J23" s="285" t="s">
        <v>425</v>
      </c>
      <c r="K23" s="285" t="s">
        <v>2393</v>
      </c>
      <c r="L23" s="286">
        <v>421905613897</v>
      </c>
      <c r="M23" s="285" t="s">
        <v>2394</v>
      </c>
      <c r="N23" s="285"/>
      <c r="O23" s="285"/>
      <c r="P23" s="285"/>
      <c r="Q23" s="213"/>
      <c r="R23" s="276"/>
    </row>
    <row r="24" spans="1:18" x14ac:dyDescent="0.2">
      <c r="A24" s="203" t="s">
        <v>2395</v>
      </c>
      <c r="B24" s="285" t="s">
        <v>2396</v>
      </c>
      <c r="C24" s="285" t="s">
        <v>423</v>
      </c>
      <c r="D24" s="285" t="s">
        <v>2397</v>
      </c>
      <c r="E24" s="285" t="s">
        <v>2398</v>
      </c>
      <c r="F24" s="285" t="s">
        <v>2399</v>
      </c>
      <c r="G24" s="285" t="s">
        <v>2400</v>
      </c>
      <c r="H24" s="285" t="s">
        <v>2401</v>
      </c>
      <c r="I24" s="285" t="s">
        <v>2402</v>
      </c>
      <c r="J24" s="285" t="s">
        <v>425</v>
      </c>
      <c r="K24" s="285" t="s">
        <v>2402</v>
      </c>
      <c r="L24" s="286">
        <v>421905837809</v>
      </c>
      <c r="M24" s="285" t="s">
        <v>2403</v>
      </c>
      <c r="N24" s="285"/>
      <c r="O24" s="285"/>
      <c r="P24" s="285"/>
      <c r="Q24" s="213"/>
      <c r="R24" s="276"/>
    </row>
    <row r="25" spans="1:18" x14ac:dyDescent="0.2">
      <c r="A25" s="203" t="s">
        <v>2404</v>
      </c>
      <c r="B25" s="285" t="s">
        <v>2405</v>
      </c>
      <c r="C25" s="285" t="s">
        <v>423</v>
      </c>
      <c r="D25" s="285" t="s">
        <v>2406</v>
      </c>
      <c r="E25" s="285" t="s">
        <v>2350</v>
      </c>
      <c r="F25" s="285" t="s">
        <v>826</v>
      </c>
      <c r="G25" s="285" t="s">
        <v>2407</v>
      </c>
      <c r="H25" s="285" t="s">
        <v>2408</v>
      </c>
      <c r="I25" s="285" t="s">
        <v>2409</v>
      </c>
      <c r="J25" s="285" t="s">
        <v>425</v>
      </c>
      <c r="K25" s="285" t="s">
        <v>2409</v>
      </c>
      <c r="L25" s="286">
        <v>421903434035</v>
      </c>
      <c r="M25" s="285" t="s">
        <v>2410</v>
      </c>
      <c r="N25" s="285"/>
      <c r="O25" s="285"/>
      <c r="P25" s="285"/>
      <c r="Q25" s="213"/>
      <c r="R25" s="276" t="str">
        <f t="shared" si="0"/>
        <v>42258014</v>
      </c>
    </row>
    <row r="26" spans="1:18" x14ac:dyDescent="0.2">
      <c r="A26" s="203" t="s">
        <v>2411</v>
      </c>
      <c r="B26" s="285" t="s">
        <v>2412</v>
      </c>
      <c r="C26" s="285" t="s">
        <v>423</v>
      </c>
      <c r="D26" s="285" t="s">
        <v>2413</v>
      </c>
      <c r="E26" s="285" t="s">
        <v>449</v>
      </c>
      <c r="F26" s="285" t="s">
        <v>450</v>
      </c>
      <c r="G26" s="285" t="s">
        <v>2414</v>
      </c>
      <c r="H26" s="285" t="s">
        <v>2415</v>
      </c>
      <c r="I26" s="285" t="s">
        <v>2416</v>
      </c>
      <c r="J26" s="285" t="s">
        <v>425</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423</v>
      </c>
      <c r="D28" s="285" t="s">
        <v>2421</v>
      </c>
      <c r="E28" s="285" t="s">
        <v>2060</v>
      </c>
      <c r="F28" s="285" t="s">
        <v>2061</v>
      </c>
      <c r="G28" s="285" t="s">
        <v>2422</v>
      </c>
      <c r="H28" s="285" t="s">
        <v>2423</v>
      </c>
      <c r="I28" s="285" t="s">
        <v>2424</v>
      </c>
      <c r="J28" s="285" t="s">
        <v>425</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2.5" x14ac:dyDescent="0.2">
      <c r="A30" s="198" t="s">
        <v>1707</v>
      </c>
      <c r="B30" s="199" t="s">
        <v>1708</v>
      </c>
      <c r="C30" s="200" t="s">
        <v>423</v>
      </c>
      <c r="D30" s="199" t="s">
        <v>1709</v>
      </c>
      <c r="E30" s="199" t="s">
        <v>1710</v>
      </c>
      <c r="F30" s="199" t="s">
        <v>1711</v>
      </c>
      <c r="G30" s="265" t="s">
        <v>1712</v>
      </c>
      <c r="H30" s="312" t="s">
        <v>2433</v>
      </c>
      <c r="I30" s="275" t="s">
        <v>1713</v>
      </c>
      <c r="J30" s="199" t="s">
        <v>425</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430</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423</v>
      </c>
      <c r="D32" s="199" t="s">
        <v>1727</v>
      </c>
      <c r="E32" s="199" t="s">
        <v>424</v>
      </c>
      <c r="F32" s="199" t="s">
        <v>817</v>
      </c>
      <c r="G32" s="265" t="s">
        <v>1728</v>
      </c>
      <c r="H32" s="265" t="s">
        <v>1729</v>
      </c>
      <c r="I32" s="275" t="s">
        <v>1730</v>
      </c>
      <c r="J32" s="199" t="s">
        <v>427</v>
      </c>
      <c r="K32" s="275"/>
      <c r="L32" s="201"/>
      <c r="M32" s="199" t="s">
        <v>1731</v>
      </c>
      <c r="N32" s="199"/>
      <c r="O32" s="199"/>
      <c r="P32" s="199"/>
      <c r="Q32" s="213"/>
      <c r="R32" s="276" t="str">
        <f t="shared" si="0"/>
        <v>50879391</v>
      </c>
    </row>
    <row r="33" spans="1:18" ht="12.5" x14ac:dyDescent="0.2">
      <c r="A33" s="198" t="s">
        <v>1732</v>
      </c>
      <c r="B33" s="199" t="s">
        <v>1733</v>
      </c>
      <c r="C33" s="200" t="s">
        <v>423</v>
      </c>
      <c r="D33" s="199" t="s">
        <v>1734</v>
      </c>
      <c r="E33" s="199" t="s">
        <v>428</v>
      </c>
      <c r="F33" s="199" t="s">
        <v>429</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423</v>
      </c>
      <c r="D34" s="285" t="s">
        <v>2437</v>
      </c>
      <c r="E34" s="285" t="s">
        <v>2438</v>
      </c>
      <c r="F34" s="285" t="s">
        <v>2439</v>
      </c>
      <c r="G34" s="285" t="s">
        <v>2440</v>
      </c>
      <c r="H34" s="285" t="s">
        <v>2441</v>
      </c>
      <c r="I34" s="285" t="s">
        <v>2442</v>
      </c>
      <c r="J34" s="285" t="s">
        <v>509</v>
      </c>
      <c r="K34" s="285" t="s">
        <v>2442</v>
      </c>
      <c r="L34" s="286">
        <v>421904481001</v>
      </c>
      <c r="M34" s="285" t="s">
        <v>2443</v>
      </c>
      <c r="N34" s="285"/>
      <c r="O34" s="285"/>
      <c r="P34" s="285"/>
      <c r="Q34" s="213"/>
      <c r="R34" s="276" t="str">
        <f t="shared" si="0"/>
        <v>42024536</v>
      </c>
    </row>
    <row r="35" spans="1:18" x14ac:dyDescent="0.2">
      <c r="A35" s="203" t="s">
        <v>1739</v>
      </c>
      <c r="B35" s="285" t="s">
        <v>1740</v>
      </c>
      <c r="C35" s="285" t="s">
        <v>423</v>
      </c>
      <c r="D35" s="285" t="s">
        <v>1741</v>
      </c>
      <c r="E35" s="285" t="s">
        <v>434</v>
      </c>
      <c r="F35" s="285" t="s">
        <v>435</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423</v>
      </c>
      <c r="D36" s="285" t="s">
        <v>2446</v>
      </c>
      <c r="E36" s="285" t="s">
        <v>434</v>
      </c>
      <c r="F36" s="285" t="s">
        <v>435</v>
      </c>
      <c r="G36" s="285" t="s">
        <v>2447</v>
      </c>
      <c r="H36" s="285" t="s">
        <v>2448</v>
      </c>
      <c r="I36" s="285" t="s">
        <v>2449</v>
      </c>
      <c r="J36" s="285" t="s">
        <v>425</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2.5" x14ac:dyDescent="0.25">
      <c r="A38" s="203" t="s">
        <v>1747</v>
      </c>
      <c r="B38" s="285" t="s">
        <v>1748</v>
      </c>
      <c r="C38" s="285" t="s">
        <v>423</v>
      </c>
      <c r="D38" s="285" t="s">
        <v>1749</v>
      </c>
      <c r="E38" s="285" t="s">
        <v>1750</v>
      </c>
      <c r="F38" s="285" t="s">
        <v>1751</v>
      </c>
      <c r="G38" s="313" t="s">
        <v>1752</v>
      </c>
      <c r="H38" s="285" t="s">
        <v>1753</v>
      </c>
      <c r="I38" s="285" t="s">
        <v>1754</v>
      </c>
      <c r="J38" s="285" t="s">
        <v>438</v>
      </c>
      <c r="K38" s="285" t="s">
        <v>1754</v>
      </c>
      <c r="L38" s="286">
        <v>421905262047</v>
      </c>
      <c r="M38" s="285" t="s">
        <v>1755</v>
      </c>
      <c r="N38" s="285"/>
      <c r="O38" s="285"/>
      <c r="P38" s="285"/>
      <c r="Q38" s="213"/>
      <c r="R38" s="276" t="str">
        <f t="shared" si="0"/>
        <v>42234425</v>
      </c>
    </row>
    <row r="39" spans="1:18" x14ac:dyDescent="0.2">
      <c r="A39" s="203" t="s">
        <v>2461</v>
      </c>
      <c r="B39" s="285" t="s">
        <v>2462</v>
      </c>
      <c r="C39" s="285" t="s">
        <v>423</v>
      </c>
      <c r="D39" s="285" t="s">
        <v>2463</v>
      </c>
      <c r="E39" s="285" t="s">
        <v>945</v>
      </c>
      <c r="F39" s="285" t="s">
        <v>946</v>
      </c>
      <c r="G39" s="285" t="s">
        <v>2464</v>
      </c>
      <c r="H39" s="285" t="s">
        <v>2465</v>
      </c>
      <c r="I39" s="285" t="s">
        <v>2466</v>
      </c>
      <c r="J39" s="285" t="s">
        <v>425</v>
      </c>
      <c r="K39" s="285" t="s">
        <v>2466</v>
      </c>
      <c r="L39" s="286">
        <v>421907672006</v>
      </c>
      <c r="M39" s="285" t="s">
        <v>2467</v>
      </c>
      <c r="N39" s="285"/>
      <c r="O39" s="285"/>
      <c r="P39" s="285"/>
      <c r="Q39" s="213"/>
      <c r="R39" s="276" t="str">
        <f t="shared" si="0"/>
        <v>14222230</v>
      </c>
    </row>
    <row r="40" spans="1:18" x14ac:dyDescent="0.2">
      <c r="A40" s="203" t="s">
        <v>1756</v>
      </c>
      <c r="B40" s="285" t="s">
        <v>1757</v>
      </c>
      <c r="C40" s="285" t="s">
        <v>423</v>
      </c>
      <c r="D40" s="285" t="s">
        <v>1758</v>
      </c>
      <c r="E40" s="285" t="s">
        <v>1759</v>
      </c>
      <c r="F40" s="285" t="s">
        <v>1760</v>
      </c>
      <c r="G40" s="285" t="s">
        <v>1761</v>
      </c>
      <c r="H40" s="285" t="s">
        <v>1762</v>
      </c>
      <c r="I40" s="285" t="s">
        <v>1763</v>
      </c>
      <c r="J40" s="285" t="s">
        <v>425</v>
      </c>
      <c r="K40" s="285" t="s">
        <v>1763</v>
      </c>
      <c r="L40" s="286">
        <v>421915178155</v>
      </c>
      <c r="M40" s="285" t="s">
        <v>1764</v>
      </c>
      <c r="N40" s="285"/>
      <c r="O40" s="285"/>
      <c r="P40" s="285"/>
      <c r="Q40" s="213"/>
      <c r="R40" s="276" t="str">
        <f t="shared" si="0"/>
        <v>00609153</v>
      </c>
    </row>
    <row r="41" spans="1:18" x14ac:dyDescent="0.2">
      <c r="A41" s="203" t="s">
        <v>2468</v>
      </c>
      <c r="B41" s="285" t="s">
        <v>2469</v>
      </c>
      <c r="C41" s="285" t="s">
        <v>423</v>
      </c>
      <c r="D41" s="285" t="s">
        <v>2470</v>
      </c>
      <c r="E41" s="285" t="s">
        <v>2471</v>
      </c>
      <c r="F41" s="285" t="s">
        <v>2472</v>
      </c>
      <c r="G41" s="285" t="s">
        <v>2473</v>
      </c>
      <c r="H41" s="285" t="s">
        <v>2474</v>
      </c>
      <c r="I41" s="285" t="s">
        <v>2475</v>
      </c>
      <c r="J41" s="285" t="s">
        <v>425</v>
      </c>
      <c r="K41" s="285" t="s">
        <v>2476</v>
      </c>
      <c r="L41" s="286">
        <v>421903623498</v>
      </c>
      <c r="M41" s="285" t="s">
        <v>2477</v>
      </c>
      <c r="N41" s="285"/>
      <c r="O41" s="285"/>
      <c r="P41" s="285"/>
      <c r="Q41" s="213"/>
      <c r="R41" s="276" t="str">
        <f t="shared" si="0"/>
        <v>35533099</v>
      </c>
    </row>
    <row r="42" spans="1:18" x14ac:dyDescent="0.2">
      <c r="A42" s="203" t="s">
        <v>2478</v>
      </c>
      <c r="B42" s="285" t="s">
        <v>2479</v>
      </c>
      <c r="C42" s="285" t="s">
        <v>423</v>
      </c>
      <c r="D42" s="285" t="s">
        <v>2480</v>
      </c>
      <c r="E42" s="285" t="s">
        <v>808</v>
      </c>
      <c r="F42" s="285" t="s">
        <v>809</v>
      </c>
      <c r="G42" s="285" t="s">
        <v>2481</v>
      </c>
      <c r="H42" s="285" t="s">
        <v>2482</v>
      </c>
      <c r="I42" s="285" t="s">
        <v>2483</v>
      </c>
      <c r="J42" s="285" t="s">
        <v>425</v>
      </c>
      <c r="K42" s="285" t="s">
        <v>2483</v>
      </c>
      <c r="L42" s="286">
        <v>421907450644</v>
      </c>
      <c r="M42" s="285" t="s">
        <v>2484</v>
      </c>
      <c r="N42" s="285"/>
      <c r="O42" s="285"/>
      <c r="P42" s="285"/>
      <c r="Q42" s="213"/>
      <c r="R42" s="276" t="str">
        <f t="shared" si="0"/>
        <v>42074355</v>
      </c>
    </row>
    <row r="43" spans="1:18" x14ac:dyDescent="0.2">
      <c r="A43" s="203" t="s">
        <v>2485</v>
      </c>
      <c r="B43" s="285" t="s">
        <v>2486</v>
      </c>
      <c r="C43" s="285" t="s">
        <v>423</v>
      </c>
      <c r="D43" s="285" t="s">
        <v>2487</v>
      </c>
      <c r="E43" s="285" t="s">
        <v>434</v>
      </c>
      <c r="F43" s="285" t="s">
        <v>433</v>
      </c>
      <c r="G43" s="285" t="s">
        <v>2488</v>
      </c>
      <c r="H43" s="285" t="s">
        <v>2489</v>
      </c>
      <c r="I43" s="285" t="s">
        <v>2490</v>
      </c>
      <c r="J43" s="285" t="s">
        <v>425</v>
      </c>
      <c r="K43" s="285" t="s">
        <v>2490</v>
      </c>
      <c r="L43" s="286">
        <v>421905321899</v>
      </c>
      <c r="M43" s="285" t="s">
        <v>2491</v>
      </c>
      <c r="N43" s="285"/>
      <c r="O43" s="285"/>
      <c r="P43" s="285"/>
      <c r="Q43" s="213"/>
      <c r="R43" s="276" t="str">
        <f t="shared" si="0"/>
        <v>35545127</v>
      </c>
    </row>
    <row r="44" spans="1:18" x14ac:dyDescent="0.2">
      <c r="A44" s="203" t="s">
        <v>2492</v>
      </c>
      <c r="B44" s="285" t="s">
        <v>2493</v>
      </c>
      <c r="C44" s="285" t="s">
        <v>423</v>
      </c>
      <c r="D44" s="285" t="s">
        <v>2494</v>
      </c>
      <c r="E44" s="285" t="s">
        <v>436</v>
      </c>
      <c r="F44" s="285" t="s">
        <v>494</v>
      </c>
      <c r="G44" s="285" t="s">
        <v>2495</v>
      </c>
      <c r="H44" s="285" t="s">
        <v>2496</v>
      </c>
      <c r="I44" s="285" t="s">
        <v>2497</v>
      </c>
      <c r="J44" s="285" t="s">
        <v>425</v>
      </c>
      <c r="K44" s="285" t="s">
        <v>2497</v>
      </c>
      <c r="L44" s="286">
        <v>421907778064</v>
      </c>
      <c r="M44" s="285" t="s">
        <v>2498</v>
      </c>
      <c r="N44" s="285"/>
      <c r="O44" s="285"/>
      <c r="P44" s="285"/>
      <c r="Q44" s="213"/>
      <c r="R44" s="276" t="str">
        <f t="shared" si="0"/>
        <v>36130605</v>
      </c>
    </row>
    <row r="45" spans="1:18" x14ac:dyDescent="0.2">
      <c r="A45" s="203" t="s">
        <v>2499</v>
      </c>
      <c r="B45" s="285" t="s">
        <v>2500</v>
      </c>
      <c r="C45" s="285" t="s">
        <v>423</v>
      </c>
      <c r="D45" s="285" t="s">
        <v>2501</v>
      </c>
      <c r="E45" s="285" t="s">
        <v>1710</v>
      </c>
      <c r="F45" s="285" t="s">
        <v>725</v>
      </c>
      <c r="G45" s="285" t="s">
        <v>2502</v>
      </c>
      <c r="H45" s="285" t="s">
        <v>2503</v>
      </c>
      <c r="I45" s="285" t="s">
        <v>2504</v>
      </c>
      <c r="J45" s="285" t="s">
        <v>425</v>
      </c>
      <c r="K45" s="285" t="s">
        <v>2504</v>
      </c>
      <c r="L45" s="286">
        <v>421948900425</v>
      </c>
      <c r="M45" s="285" t="s">
        <v>2505</v>
      </c>
      <c r="N45" s="285"/>
      <c r="O45" s="285"/>
      <c r="P45" s="285"/>
      <c r="Q45" s="213"/>
      <c r="R45" s="276" t="str">
        <f t="shared" si="0"/>
        <v>30230152</v>
      </c>
    </row>
    <row r="46" spans="1:18" x14ac:dyDescent="0.2">
      <c r="A46" s="203" t="s">
        <v>2506</v>
      </c>
      <c r="B46" s="285" t="s">
        <v>2507</v>
      </c>
      <c r="C46" s="285" t="s">
        <v>423</v>
      </c>
      <c r="D46" s="285" t="s">
        <v>2508</v>
      </c>
      <c r="E46" s="285" t="s">
        <v>1759</v>
      </c>
      <c r="F46" s="285" t="s">
        <v>1760</v>
      </c>
      <c r="G46" s="285" t="s">
        <v>2509</v>
      </c>
      <c r="H46" s="285" t="s">
        <v>2510</v>
      </c>
      <c r="I46" s="285" t="s">
        <v>2511</v>
      </c>
      <c r="J46" s="285" t="s">
        <v>427</v>
      </c>
      <c r="K46" s="285" t="s">
        <v>2511</v>
      </c>
      <c r="L46" s="286">
        <v>421948022784</v>
      </c>
      <c r="M46" s="285" t="s">
        <v>2512</v>
      </c>
      <c r="N46" s="285"/>
      <c r="O46" s="285"/>
      <c r="P46" s="285"/>
      <c r="Q46" s="213"/>
      <c r="R46" s="276"/>
    </row>
    <row r="47" spans="1:18" x14ac:dyDescent="0.2">
      <c r="A47" s="203" t="s">
        <v>1765</v>
      </c>
      <c r="B47" s="285" t="s">
        <v>1766</v>
      </c>
      <c r="C47" s="285" t="s">
        <v>423</v>
      </c>
      <c r="D47" s="285" t="s">
        <v>2513</v>
      </c>
      <c r="E47" s="285" t="s">
        <v>1767</v>
      </c>
      <c r="F47" s="285" t="s">
        <v>1768</v>
      </c>
      <c r="G47" s="285" t="s">
        <v>2514</v>
      </c>
      <c r="H47" s="285" t="s">
        <v>2981</v>
      </c>
      <c r="I47" s="285" t="s">
        <v>1769</v>
      </c>
      <c r="J47" s="285" t="s">
        <v>425</v>
      </c>
      <c r="K47" s="285" t="s">
        <v>2982</v>
      </c>
      <c r="L47" s="286">
        <v>421905811054</v>
      </c>
      <c r="M47" s="285" t="s">
        <v>2515</v>
      </c>
      <c r="N47" s="285"/>
      <c r="O47" s="285"/>
      <c r="P47" s="285"/>
      <c r="Q47" s="213"/>
      <c r="R47" s="276" t="str">
        <f t="shared" si="0"/>
        <v>45011893</v>
      </c>
    </row>
    <row r="48" spans="1:18" x14ac:dyDescent="0.2">
      <c r="A48" s="203" t="s">
        <v>2516</v>
      </c>
      <c r="B48" s="285" t="s">
        <v>2517</v>
      </c>
      <c r="C48" s="285" t="s">
        <v>423</v>
      </c>
      <c r="D48" s="285" t="s">
        <v>2518</v>
      </c>
      <c r="E48" s="285" t="s">
        <v>430</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423</v>
      </c>
      <c r="D49" s="285" t="s">
        <v>1741</v>
      </c>
      <c r="E49" s="285" t="s">
        <v>434</v>
      </c>
      <c r="F49" s="285" t="s">
        <v>435</v>
      </c>
      <c r="G49" s="285" t="s">
        <v>1772</v>
      </c>
      <c r="H49" s="285" t="s">
        <v>1773</v>
      </c>
      <c r="I49" s="285" t="s">
        <v>1774</v>
      </c>
      <c r="J49" s="285" t="s">
        <v>425</v>
      </c>
      <c r="K49" s="285" t="s">
        <v>1774</v>
      </c>
      <c r="L49" s="286">
        <v>421915872938</v>
      </c>
      <c r="M49" s="285" t="s">
        <v>1775</v>
      </c>
      <c r="N49" s="285"/>
      <c r="O49" s="285"/>
      <c r="P49" s="285"/>
      <c r="Q49" s="213"/>
      <c r="R49" s="276" t="str">
        <f t="shared" si="0"/>
        <v>51565153</v>
      </c>
    </row>
    <row r="50" spans="1:18" ht="12.5" x14ac:dyDescent="0.25">
      <c r="A50" s="203" t="s">
        <v>1776</v>
      </c>
      <c r="B50" s="285" t="s">
        <v>1777</v>
      </c>
      <c r="C50" s="285" t="s">
        <v>423</v>
      </c>
      <c r="D50" s="285" t="s">
        <v>1778</v>
      </c>
      <c r="E50" s="285" t="s">
        <v>431</v>
      </c>
      <c r="F50" s="285" t="s">
        <v>1779</v>
      </c>
      <c r="G50" s="313" t="s">
        <v>1780</v>
      </c>
      <c r="H50" s="285" t="s">
        <v>1781</v>
      </c>
      <c r="I50" s="285" t="s">
        <v>1782</v>
      </c>
      <c r="J50" s="285" t="s">
        <v>425</v>
      </c>
      <c r="K50" s="285" t="s">
        <v>1782</v>
      </c>
      <c r="L50" s="286">
        <v>421904457419</v>
      </c>
      <c r="M50" s="285" t="s">
        <v>1783</v>
      </c>
      <c r="N50" s="285"/>
      <c r="O50" s="285"/>
      <c r="P50" s="285"/>
      <c r="Q50" s="213"/>
      <c r="R50" s="276" t="str">
        <f t="shared" si="0"/>
        <v>31940803</v>
      </c>
    </row>
    <row r="51" spans="1:18" ht="12.5" x14ac:dyDescent="0.25">
      <c r="A51" s="203" t="s">
        <v>1784</v>
      </c>
      <c r="B51" s="285" t="s">
        <v>1785</v>
      </c>
      <c r="C51" s="285" t="s">
        <v>423</v>
      </c>
      <c r="D51" s="285" t="s">
        <v>1786</v>
      </c>
      <c r="E51" s="285" t="s">
        <v>1767</v>
      </c>
      <c r="F51" s="285" t="s">
        <v>1787</v>
      </c>
      <c r="G51" s="313" t="s">
        <v>1788</v>
      </c>
      <c r="H51" s="285" t="s">
        <v>1789</v>
      </c>
      <c r="I51" s="285" t="s">
        <v>1790</v>
      </c>
      <c r="J51" s="285" t="s">
        <v>425</v>
      </c>
      <c r="K51" s="285" t="s">
        <v>1790</v>
      </c>
      <c r="L51" s="286">
        <v>421908119697</v>
      </c>
      <c r="M51" s="285" t="s">
        <v>1791</v>
      </c>
      <c r="N51" s="285"/>
      <c r="O51" s="285"/>
      <c r="P51" s="285"/>
      <c r="Q51" s="213"/>
      <c r="R51" s="276" t="str">
        <f t="shared" si="0"/>
        <v>36082538</v>
      </c>
    </row>
    <row r="52" spans="1:18" x14ac:dyDescent="0.2">
      <c r="A52" s="198" t="s">
        <v>1381</v>
      </c>
      <c r="B52" s="199" t="s">
        <v>1382</v>
      </c>
      <c r="C52" s="200" t="s">
        <v>423</v>
      </c>
      <c r="D52" s="199" t="s">
        <v>1383</v>
      </c>
      <c r="E52" s="199" t="s">
        <v>430</v>
      </c>
      <c r="F52" s="199" t="s">
        <v>432</v>
      </c>
      <c r="G52" s="199" t="s">
        <v>1384</v>
      </c>
      <c r="H52" s="199" t="s">
        <v>1385</v>
      </c>
      <c r="I52" s="199" t="s">
        <v>1386</v>
      </c>
      <c r="J52" s="199" t="s">
        <v>425</v>
      </c>
      <c r="K52" s="199" t="s">
        <v>1387</v>
      </c>
      <c r="L52" s="201">
        <v>421903705119</v>
      </c>
      <c r="M52" s="199" t="s">
        <v>1388</v>
      </c>
      <c r="N52" s="199"/>
      <c r="O52" s="199"/>
      <c r="P52" s="199"/>
      <c r="Q52" s="213"/>
      <c r="R52" s="276" t="str">
        <f t="shared" si="0"/>
        <v>00688312</v>
      </c>
    </row>
    <row r="53" spans="1:18" x14ac:dyDescent="0.2">
      <c r="A53" s="203" t="s">
        <v>2525</v>
      </c>
      <c r="B53" s="285" t="s">
        <v>2526</v>
      </c>
      <c r="C53" s="285" t="s">
        <v>423</v>
      </c>
      <c r="D53" s="285" t="s">
        <v>2527</v>
      </c>
      <c r="E53" s="285" t="s">
        <v>434</v>
      </c>
      <c r="F53" s="285" t="s">
        <v>435</v>
      </c>
      <c r="G53" s="285" t="s">
        <v>2528</v>
      </c>
      <c r="H53" s="285" t="s">
        <v>2529</v>
      </c>
      <c r="I53" s="285" t="s">
        <v>2530</v>
      </c>
      <c r="J53" s="285" t="s">
        <v>425</v>
      </c>
      <c r="K53" s="285" t="s">
        <v>2530</v>
      </c>
      <c r="L53" s="286">
        <v>421908744859</v>
      </c>
      <c r="M53" s="285" t="s">
        <v>2531</v>
      </c>
      <c r="N53" s="285"/>
      <c r="O53" s="285"/>
      <c r="P53" s="285"/>
      <c r="Q53" s="213"/>
      <c r="R53" s="276" t="str">
        <f t="shared" si="0"/>
        <v>42329809</v>
      </c>
    </row>
    <row r="54" spans="1:18" x14ac:dyDescent="0.2">
      <c r="A54" s="203" t="s">
        <v>2532</v>
      </c>
      <c r="B54" s="285" t="s">
        <v>2533</v>
      </c>
      <c r="C54" s="285" t="s">
        <v>423</v>
      </c>
      <c r="D54" s="285" t="s">
        <v>2534</v>
      </c>
      <c r="E54" s="285" t="s">
        <v>430</v>
      </c>
      <c r="F54" s="285" t="s">
        <v>2535</v>
      </c>
      <c r="G54" s="285" t="s">
        <v>2536</v>
      </c>
      <c r="H54" s="285" t="s">
        <v>2537</v>
      </c>
      <c r="I54" s="285" t="s">
        <v>2538</v>
      </c>
      <c r="J54" s="285" t="s">
        <v>425</v>
      </c>
      <c r="K54" s="285" t="s">
        <v>2538</v>
      </c>
      <c r="L54" s="286">
        <v>421902299675</v>
      </c>
      <c r="M54" s="285" t="s">
        <v>2539</v>
      </c>
      <c r="N54" s="285"/>
      <c r="O54" s="285"/>
      <c r="P54" s="285"/>
      <c r="Q54" s="213"/>
      <c r="R54" s="276" t="str">
        <f t="shared" si="0"/>
        <v>30857791</v>
      </c>
    </row>
    <row r="55" spans="1:18" x14ac:dyDescent="0.2">
      <c r="A55" s="203" t="s">
        <v>2540</v>
      </c>
      <c r="B55" s="285" t="s">
        <v>2541</v>
      </c>
      <c r="C55" s="285" t="s">
        <v>423</v>
      </c>
      <c r="D55" s="285" t="s">
        <v>1727</v>
      </c>
      <c r="E55" s="285" t="s">
        <v>2542</v>
      </c>
      <c r="F55" s="285" t="s">
        <v>817</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423</v>
      </c>
      <c r="D56" s="285" t="s">
        <v>2550</v>
      </c>
      <c r="E56" s="285" t="s">
        <v>2060</v>
      </c>
      <c r="F56" s="285" t="s">
        <v>2061</v>
      </c>
      <c r="G56" s="285" t="s">
        <v>2551</v>
      </c>
      <c r="H56" s="285" t="s">
        <v>2552</v>
      </c>
      <c r="I56" s="285" t="s">
        <v>2553</v>
      </c>
      <c r="J56" s="285" t="s">
        <v>425</v>
      </c>
      <c r="K56" s="285"/>
      <c r="L56" s="286">
        <v>421902677720</v>
      </c>
      <c r="M56" s="285" t="s">
        <v>2554</v>
      </c>
      <c r="N56" s="285"/>
      <c r="O56" s="285"/>
      <c r="P56" s="285"/>
      <c r="Q56" s="213"/>
      <c r="R56" s="276" t="str">
        <f t="shared" si="0"/>
        <v>53942663</v>
      </c>
    </row>
    <row r="57" spans="1:18" x14ac:dyDescent="0.2">
      <c r="A57" s="203" t="s">
        <v>2555</v>
      </c>
      <c r="B57" s="285" t="s">
        <v>2556</v>
      </c>
      <c r="C57" s="285" t="s">
        <v>423</v>
      </c>
      <c r="D57" s="285" t="s">
        <v>2557</v>
      </c>
      <c r="E57" s="285" t="s">
        <v>2558</v>
      </c>
      <c r="F57" s="285" t="s">
        <v>2559</v>
      </c>
      <c r="G57" s="285" t="s">
        <v>2560</v>
      </c>
      <c r="H57" s="285" t="s">
        <v>2561</v>
      </c>
      <c r="I57" s="285" t="s">
        <v>2562</v>
      </c>
      <c r="J57" s="285" t="s">
        <v>509</v>
      </c>
      <c r="K57" s="285" t="s">
        <v>2562</v>
      </c>
      <c r="L57" s="286">
        <v>421905892677</v>
      </c>
      <c r="M57" s="285" t="s">
        <v>2563</v>
      </c>
      <c r="N57" s="285"/>
      <c r="O57" s="285"/>
      <c r="P57" s="285"/>
      <c r="Q57" s="213"/>
      <c r="R57" s="276" t="str">
        <f t="shared" si="0"/>
        <v>37951343</v>
      </c>
    </row>
    <row r="58" spans="1:18" x14ac:dyDescent="0.2">
      <c r="A58" s="203" t="s">
        <v>2564</v>
      </c>
      <c r="B58" s="285" t="s">
        <v>2565</v>
      </c>
      <c r="C58" s="285" t="s">
        <v>423</v>
      </c>
      <c r="D58" s="285" t="s">
        <v>2566</v>
      </c>
      <c r="E58" s="285" t="s">
        <v>430</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423</v>
      </c>
      <c r="D59" s="285" t="s">
        <v>2575</v>
      </c>
      <c r="E59" s="285" t="s">
        <v>2576</v>
      </c>
      <c r="F59" s="285" t="s">
        <v>2577</v>
      </c>
      <c r="G59" s="285" t="s">
        <v>2578</v>
      </c>
      <c r="H59" s="285" t="s">
        <v>2579</v>
      </c>
      <c r="I59" s="285" t="s">
        <v>2580</v>
      </c>
      <c r="J59" s="285" t="s">
        <v>425</v>
      </c>
      <c r="K59" s="285" t="s">
        <v>2580</v>
      </c>
      <c r="L59" s="286">
        <v>421948800954</v>
      </c>
      <c r="M59" s="285" t="s">
        <v>2581</v>
      </c>
      <c r="N59" s="285"/>
      <c r="O59" s="285"/>
      <c r="P59" s="285"/>
      <c r="Q59" s="213"/>
      <c r="R59" s="276" t="str">
        <f t="shared" si="0"/>
        <v>35992204</v>
      </c>
    </row>
    <row r="60" spans="1:18" x14ac:dyDescent="0.2">
      <c r="A60" s="198" t="s">
        <v>1792</v>
      </c>
      <c r="B60" s="199" t="s">
        <v>1793</v>
      </c>
      <c r="C60" s="200" t="s">
        <v>423</v>
      </c>
      <c r="D60" s="199" t="s">
        <v>1794</v>
      </c>
      <c r="E60" s="199" t="s">
        <v>430</v>
      </c>
      <c r="F60" s="199" t="s">
        <v>1795</v>
      </c>
      <c r="G60" s="199" t="s">
        <v>1796</v>
      </c>
      <c r="H60" s="265" t="s">
        <v>1797</v>
      </c>
      <c r="I60" s="199" t="s">
        <v>1798</v>
      </c>
      <c r="J60" s="199" t="s">
        <v>427</v>
      </c>
      <c r="K60" s="199" t="s">
        <v>1799</v>
      </c>
      <c r="L60" s="201">
        <v>421903555547</v>
      </c>
      <c r="M60" s="199" t="s">
        <v>1800</v>
      </c>
      <c r="N60" s="199"/>
      <c r="O60" s="199"/>
      <c r="P60" s="199"/>
      <c r="Q60" s="213"/>
      <c r="R60" s="276" t="str">
        <f t="shared" si="0"/>
        <v>42269423</v>
      </c>
    </row>
    <row r="61" spans="1:18" x14ac:dyDescent="0.2">
      <c r="A61" s="203" t="s">
        <v>1801</v>
      </c>
      <c r="B61" s="285" t="s">
        <v>1802</v>
      </c>
      <c r="C61" s="285" t="s">
        <v>423</v>
      </c>
      <c r="D61" s="285" t="s">
        <v>1803</v>
      </c>
      <c r="E61" s="285" t="s">
        <v>1804</v>
      </c>
      <c r="F61" s="285" t="s">
        <v>1805</v>
      </c>
      <c r="G61" s="285" t="s">
        <v>1806</v>
      </c>
      <c r="H61" s="285" t="s">
        <v>1807</v>
      </c>
      <c r="I61" s="285" t="s">
        <v>1808</v>
      </c>
      <c r="J61" s="285" t="s">
        <v>425</v>
      </c>
      <c r="K61" s="285" t="s">
        <v>1808</v>
      </c>
      <c r="L61" s="286">
        <v>421903175665</v>
      </c>
      <c r="M61" s="285" t="s">
        <v>1809</v>
      </c>
      <c r="N61" s="285"/>
      <c r="O61" s="285"/>
      <c r="P61" s="285"/>
      <c r="Q61" s="213"/>
      <c r="R61" s="276"/>
    </row>
    <row r="62" spans="1:18" x14ac:dyDescent="0.2">
      <c r="A62" s="198" t="s">
        <v>1389</v>
      </c>
      <c r="B62" s="199" t="s">
        <v>1390</v>
      </c>
      <c r="C62" s="200" t="s">
        <v>423</v>
      </c>
      <c r="D62" s="199" t="s">
        <v>1391</v>
      </c>
      <c r="E62" s="199" t="s">
        <v>434</v>
      </c>
      <c r="F62" s="199" t="s">
        <v>435</v>
      </c>
      <c r="G62" s="199" t="s">
        <v>1392</v>
      </c>
      <c r="H62" s="265" t="s">
        <v>1393</v>
      </c>
      <c r="I62" s="199" t="s">
        <v>1810</v>
      </c>
      <c r="J62" s="199" t="s">
        <v>427</v>
      </c>
      <c r="K62" s="199" t="s">
        <v>1811</v>
      </c>
      <c r="L62" s="201">
        <v>421918626994</v>
      </c>
      <c r="M62" s="199" t="s">
        <v>1394</v>
      </c>
      <c r="N62" s="199"/>
      <c r="O62" s="199"/>
      <c r="P62" s="199"/>
      <c r="Q62" s="213"/>
      <c r="R62" s="276" t="str">
        <f t="shared" si="0"/>
        <v>00595209</v>
      </c>
    </row>
    <row r="63" spans="1:18" x14ac:dyDescent="0.2">
      <c r="A63" s="203" t="s">
        <v>2582</v>
      </c>
      <c r="B63" s="285" t="s">
        <v>2583</v>
      </c>
      <c r="C63" s="285" t="s">
        <v>423</v>
      </c>
      <c r="D63" s="285" t="s">
        <v>2584</v>
      </c>
      <c r="E63" s="285" t="s">
        <v>2585</v>
      </c>
      <c r="F63" s="285" t="s">
        <v>317</v>
      </c>
      <c r="G63" s="285"/>
      <c r="H63" s="285" t="s">
        <v>2586</v>
      </c>
      <c r="I63" s="285" t="s">
        <v>2587</v>
      </c>
      <c r="J63" s="285" t="s">
        <v>425</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423</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423</v>
      </c>
      <c r="D68" s="285" t="s">
        <v>2628</v>
      </c>
      <c r="E68" s="285" t="s">
        <v>430</v>
      </c>
      <c r="F68" s="285" t="s">
        <v>622</v>
      </c>
      <c r="G68" s="285" t="s">
        <v>2629</v>
      </c>
      <c r="H68" s="285" t="s">
        <v>2630</v>
      </c>
      <c r="I68" s="285" t="s">
        <v>2631</v>
      </c>
      <c r="J68" s="285" t="s">
        <v>425</v>
      </c>
      <c r="K68" s="285" t="s">
        <v>2631</v>
      </c>
      <c r="L68" s="286">
        <v>421904566528</v>
      </c>
      <c r="M68" s="285" t="s">
        <v>2359</v>
      </c>
      <c r="N68" s="285"/>
      <c r="O68" s="285"/>
      <c r="P68" s="285"/>
      <c r="Q68" s="213"/>
      <c r="R68" s="276" t="str">
        <f t="shared" si="0"/>
        <v>42253284</v>
      </c>
    </row>
    <row r="69" spans="1:18" ht="12.5" x14ac:dyDescent="0.25">
      <c r="A69" s="203" t="s">
        <v>1812</v>
      </c>
      <c r="B69" s="285" t="s">
        <v>1813</v>
      </c>
      <c r="C69" s="285" t="s">
        <v>423</v>
      </c>
      <c r="D69" s="285" t="s">
        <v>1814</v>
      </c>
      <c r="E69" s="285" t="s">
        <v>436</v>
      </c>
      <c r="F69" s="285" t="s">
        <v>494</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423</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423</v>
      </c>
      <c r="D72" s="285" t="s">
        <v>2649</v>
      </c>
      <c r="E72" s="285" t="s">
        <v>2650</v>
      </c>
      <c r="F72" s="285" t="s">
        <v>2651</v>
      </c>
      <c r="G72" s="285" t="s">
        <v>2652</v>
      </c>
      <c r="H72" s="285" t="s">
        <v>2653</v>
      </c>
      <c r="I72" s="285" t="s">
        <v>2654</v>
      </c>
      <c r="J72" s="285" t="s">
        <v>425</v>
      </c>
      <c r="K72" s="285" t="s">
        <v>2654</v>
      </c>
      <c r="L72" s="286">
        <v>421905656180</v>
      </c>
      <c r="M72" s="285" t="s">
        <v>2359</v>
      </c>
      <c r="N72" s="285"/>
      <c r="O72" s="285"/>
      <c r="P72" s="285"/>
      <c r="Q72" s="213"/>
      <c r="R72" s="276" t="str">
        <f t="shared" si="0"/>
        <v>37832743</v>
      </c>
    </row>
    <row r="73" spans="1:18" x14ac:dyDescent="0.2">
      <c r="A73" s="203" t="s">
        <v>2655</v>
      </c>
      <c r="B73" s="285" t="s">
        <v>2656</v>
      </c>
      <c r="C73" s="285" t="s">
        <v>423</v>
      </c>
      <c r="D73" s="285" t="s">
        <v>2657</v>
      </c>
      <c r="E73" s="285" t="s">
        <v>424</v>
      </c>
      <c r="F73" s="285" t="s">
        <v>817</v>
      </c>
      <c r="G73" s="285" t="s">
        <v>2658</v>
      </c>
      <c r="H73" s="285" t="s">
        <v>2659</v>
      </c>
      <c r="I73" s="285" t="s">
        <v>2660</v>
      </c>
      <c r="J73" s="285" t="s">
        <v>425</v>
      </c>
      <c r="K73" s="285" t="s">
        <v>2660</v>
      </c>
      <c r="L73" s="286">
        <v>421905168178</v>
      </c>
      <c r="M73" s="285" t="s">
        <v>2359</v>
      </c>
      <c r="N73" s="285"/>
      <c r="O73" s="285"/>
      <c r="P73" s="285"/>
      <c r="Q73" s="213"/>
      <c r="R73" s="276" t="str">
        <f t="shared" si="0"/>
        <v>42007445</v>
      </c>
    </row>
    <row r="74" spans="1:18" ht="12.5" x14ac:dyDescent="0.25">
      <c r="A74" s="203" t="s">
        <v>1821</v>
      </c>
      <c r="B74" s="285" t="s">
        <v>1822</v>
      </c>
      <c r="C74" s="285" t="s">
        <v>423</v>
      </c>
      <c r="D74" s="285" t="s">
        <v>1823</v>
      </c>
      <c r="E74" s="285" t="s">
        <v>502</v>
      </c>
      <c r="F74" s="285" t="s">
        <v>503</v>
      </c>
      <c r="G74" s="313" t="s">
        <v>1824</v>
      </c>
      <c r="H74" s="285" t="s">
        <v>1825</v>
      </c>
      <c r="I74" s="285" t="s">
        <v>1826</v>
      </c>
      <c r="J74" s="285" t="s">
        <v>425</v>
      </c>
      <c r="K74" s="285" t="s">
        <v>1827</v>
      </c>
      <c r="L74" s="286">
        <v>421905897072</v>
      </c>
      <c r="M74" s="285" t="s">
        <v>1828</v>
      </c>
      <c r="N74" s="285"/>
      <c r="O74" s="285"/>
      <c r="P74" s="285"/>
      <c r="Q74" s="213"/>
      <c r="R74" s="276" t="str">
        <f t="shared" si="0"/>
        <v>36102181</v>
      </c>
    </row>
    <row r="75" spans="1:18" x14ac:dyDescent="0.2">
      <c r="A75" s="203" t="s">
        <v>2661</v>
      </c>
      <c r="B75" s="285" t="s">
        <v>2662</v>
      </c>
      <c r="C75" s="285" t="s">
        <v>423</v>
      </c>
      <c r="D75" s="285" t="s">
        <v>2663</v>
      </c>
      <c r="E75" s="285" t="s">
        <v>2664</v>
      </c>
      <c r="F75" s="285" t="s">
        <v>2665</v>
      </c>
      <c r="G75" s="285" t="s">
        <v>2666</v>
      </c>
      <c r="H75" s="285" t="s">
        <v>2667</v>
      </c>
      <c r="I75" s="285" t="s">
        <v>2668</v>
      </c>
      <c r="J75" s="285" t="s">
        <v>425</v>
      </c>
      <c r="K75" s="285" t="s">
        <v>2668</v>
      </c>
      <c r="L75" s="286">
        <v>421948486366</v>
      </c>
      <c r="M75" s="285" t="s">
        <v>2669</v>
      </c>
      <c r="N75" s="285"/>
      <c r="O75" s="285"/>
      <c r="P75" s="285"/>
      <c r="Q75" s="213"/>
      <c r="R75" s="276" t="str">
        <f t="shared" si="0"/>
        <v>42172209</v>
      </c>
    </row>
    <row r="76" spans="1:18" x14ac:dyDescent="0.2">
      <c r="A76" s="203" t="s">
        <v>1829</v>
      </c>
      <c r="B76" s="285" t="s">
        <v>1830</v>
      </c>
      <c r="C76" s="285" t="s">
        <v>423</v>
      </c>
      <c r="D76" s="285" t="s">
        <v>1831</v>
      </c>
      <c r="E76" s="285" t="s">
        <v>430</v>
      </c>
      <c r="F76" s="285" t="s">
        <v>1832</v>
      </c>
      <c r="G76" s="285" t="s">
        <v>1833</v>
      </c>
      <c r="H76" s="285" t="s">
        <v>1834</v>
      </c>
      <c r="I76" s="285" t="s">
        <v>2670</v>
      </c>
      <c r="J76" s="199" t="s">
        <v>427</v>
      </c>
      <c r="K76" s="285"/>
      <c r="L76" s="286">
        <v>421918817207</v>
      </c>
      <c r="M76" s="285" t="s">
        <v>1835</v>
      </c>
      <c r="N76" s="285"/>
      <c r="O76" s="285"/>
      <c r="P76" s="285"/>
      <c r="Q76" s="213"/>
      <c r="R76" s="276" t="str">
        <f t="shared" si="0"/>
        <v>50607332</v>
      </c>
    </row>
    <row r="77" spans="1:18" x14ac:dyDescent="0.2">
      <c r="A77" s="203" t="s">
        <v>2671</v>
      </c>
      <c r="B77" s="285" t="s">
        <v>2672</v>
      </c>
      <c r="C77" s="285" t="s">
        <v>423</v>
      </c>
      <c r="D77" s="285" t="s">
        <v>2673</v>
      </c>
      <c r="E77" s="285" t="s">
        <v>2674</v>
      </c>
      <c r="F77" s="285" t="s">
        <v>2675</v>
      </c>
      <c r="G77" s="285" t="s">
        <v>2676</v>
      </c>
      <c r="H77" s="285" t="s">
        <v>2677</v>
      </c>
      <c r="I77" s="285" t="s">
        <v>2678</v>
      </c>
      <c r="J77" s="285" t="s">
        <v>425</v>
      </c>
      <c r="K77" s="285" t="s">
        <v>2678</v>
      </c>
      <c r="L77" s="286">
        <v>421904339283</v>
      </c>
      <c r="M77" s="285" t="s">
        <v>2679</v>
      </c>
      <c r="N77" s="285"/>
      <c r="O77" s="285"/>
      <c r="P77" s="285"/>
      <c r="Q77" s="213"/>
      <c r="R77" s="276" t="str">
        <f t="shared" si="0"/>
        <v>42279607</v>
      </c>
    </row>
    <row r="78" spans="1:18" x14ac:dyDescent="0.2">
      <c r="A78" s="203" t="s">
        <v>1836</v>
      </c>
      <c r="B78" s="285" t="s">
        <v>1837</v>
      </c>
      <c r="C78" s="285" t="s">
        <v>423</v>
      </c>
      <c r="D78" s="285" t="s">
        <v>1838</v>
      </c>
      <c r="E78" s="285" t="s">
        <v>502</v>
      </c>
      <c r="F78" s="285" t="s">
        <v>1839</v>
      </c>
      <c r="G78" s="285" t="s">
        <v>1840</v>
      </c>
      <c r="H78" s="285" t="s">
        <v>1841</v>
      </c>
      <c r="I78" s="285" t="s">
        <v>1842</v>
      </c>
      <c r="J78" s="285" t="s">
        <v>425</v>
      </c>
      <c r="K78" s="285" t="s">
        <v>1842</v>
      </c>
      <c r="L78" s="286">
        <v>421908842839</v>
      </c>
      <c r="M78" s="285" t="s">
        <v>2680</v>
      </c>
      <c r="N78" s="285"/>
      <c r="O78" s="285"/>
      <c r="P78" s="285"/>
    </row>
    <row r="79" spans="1:18" x14ac:dyDescent="0.2">
      <c r="A79" s="203" t="s">
        <v>2681</v>
      </c>
      <c r="B79" s="285" t="s">
        <v>2682</v>
      </c>
      <c r="C79" s="285" t="s">
        <v>2301</v>
      </c>
      <c r="D79" s="285" t="s">
        <v>2683</v>
      </c>
      <c r="E79" s="285" t="s">
        <v>430</v>
      </c>
      <c r="F79" s="285" t="s">
        <v>542</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423</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2.5" x14ac:dyDescent="0.25">
      <c r="A81" s="203" t="s">
        <v>1853</v>
      </c>
      <c r="B81" s="285" t="s">
        <v>1854</v>
      </c>
      <c r="C81" s="285" t="s">
        <v>423</v>
      </c>
      <c r="D81" s="285" t="s">
        <v>1855</v>
      </c>
      <c r="E81" s="285" t="s">
        <v>430</v>
      </c>
      <c r="F81" s="285" t="s">
        <v>826</v>
      </c>
      <c r="G81" s="313" t="s">
        <v>1856</v>
      </c>
      <c r="H81" s="285" t="s">
        <v>1857</v>
      </c>
      <c r="I81" s="285" t="s">
        <v>1858</v>
      </c>
      <c r="J81" s="285" t="s">
        <v>425</v>
      </c>
      <c r="K81" s="285" t="s">
        <v>1858</v>
      </c>
      <c r="L81" s="286">
        <v>421905659005</v>
      </c>
      <c r="M81" s="285" t="s">
        <v>1859</v>
      </c>
      <c r="N81" s="285"/>
      <c r="O81" s="285"/>
      <c r="P81" s="285"/>
    </row>
    <row r="82" spans="1:16" ht="12.5" x14ac:dyDescent="0.25">
      <c r="A82" s="203" t="s">
        <v>1860</v>
      </c>
      <c r="B82" s="285" t="s">
        <v>1861</v>
      </c>
      <c r="C82" s="285" t="s">
        <v>423</v>
      </c>
      <c r="D82" s="285" t="s">
        <v>1862</v>
      </c>
      <c r="E82" s="285" t="s">
        <v>434</v>
      </c>
      <c r="F82" s="285" t="s">
        <v>435</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423</v>
      </c>
      <c r="D83" s="285" t="s">
        <v>2693</v>
      </c>
      <c r="E83" s="285" t="s">
        <v>430</v>
      </c>
      <c r="F83" s="285" t="s">
        <v>758</v>
      </c>
      <c r="G83" s="285" t="s">
        <v>2694</v>
      </c>
      <c r="H83" s="285" t="s">
        <v>2695</v>
      </c>
      <c r="I83" s="285" t="s">
        <v>2696</v>
      </c>
      <c r="J83" s="285" t="s">
        <v>425</v>
      </c>
      <c r="K83" s="285" t="s">
        <v>2696</v>
      </c>
      <c r="L83" s="286">
        <v>421903413040</v>
      </c>
      <c r="M83" s="285" t="s">
        <v>2697</v>
      </c>
      <c r="N83" s="285"/>
      <c r="O83" s="285"/>
      <c r="P83" s="285"/>
    </row>
    <row r="84" spans="1:16" ht="12.5" x14ac:dyDescent="0.2">
      <c r="A84" s="198" t="s">
        <v>439</v>
      </c>
      <c r="B84" s="199" t="s">
        <v>1867</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1395</v>
      </c>
      <c r="L88" s="316">
        <v>421908965156</v>
      </c>
      <c r="M88" s="200" t="s">
        <v>479</v>
      </c>
      <c r="N88" s="199"/>
      <c r="O88" s="200"/>
      <c r="P88" s="199"/>
    </row>
    <row r="89" spans="1:16" x14ac:dyDescent="0.2">
      <c r="A89" s="198" t="s">
        <v>480</v>
      </c>
      <c r="B89" s="199" t="s">
        <v>481</v>
      </c>
      <c r="C89" s="200" t="s">
        <v>423</v>
      </c>
      <c r="D89" s="200" t="s">
        <v>1364</v>
      </c>
      <c r="E89" s="200" t="s">
        <v>1365</v>
      </c>
      <c r="F89" s="200" t="s">
        <v>1366</v>
      </c>
      <c r="G89" s="265" t="s">
        <v>482</v>
      </c>
      <c r="H89" s="314" t="s">
        <v>483</v>
      </c>
      <c r="I89" s="200" t="s">
        <v>1868</v>
      </c>
      <c r="J89" s="200" t="s">
        <v>425</v>
      </c>
      <c r="K89" s="315" t="s">
        <v>484</v>
      </c>
      <c r="L89" s="316">
        <v>421905998953</v>
      </c>
      <c r="M89" s="200" t="s">
        <v>485</v>
      </c>
      <c r="N89" s="199"/>
      <c r="O89" s="200"/>
      <c r="P89" s="199"/>
    </row>
    <row r="90" spans="1:16" ht="20" x14ac:dyDescent="0.2">
      <c r="A90" s="198" t="s">
        <v>486</v>
      </c>
      <c r="B90" s="199" t="s">
        <v>487</v>
      </c>
      <c r="C90" s="200" t="s">
        <v>423</v>
      </c>
      <c r="D90" s="200" t="s">
        <v>474</v>
      </c>
      <c r="E90" s="200" t="s">
        <v>430</v>
      </c>
      <c r="F90" s="200" t="s">
        <v>475</v>
      </c>
      <c r="G90" s="265" t="s">
        <v>488</v>
      </c>
      <c r="H90" s="314" t="s">
        <v>489</v>
      </c>
      <c r="I90" s="200" t="s">
        <v>490</v>
      </c>
      <c r="J90" s="200" t="s">
        <v>427</v>
      </c>
      <c r="K90" s="315" t="s">
        <v>1396</v>
      </c>
      <c r="L90" s="316" t="s">
        <v>1397</v>
      </c>
      <c r="M90" s="200" t="s">
        <v>491</v>
      </c>
      <c r="N90" s="199"/>
      <c r="O90" s="200"/>
      <c r="P90" s="199"/>
    </row>
    <row r="91" spans="1:16" x14ac:dyDescent="0.2">
      <c r="A91" s="198" t="s">
        <v>492</v>
      </c>
      <c r="B91" s="199" t="s">
        <v>493</v>
      </c>
      <c r="C91" s="200" t="s">
        <v>423</v>
      </c>
      <c r="D91" s="200" t="s">
        <v>1869</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1870</v>
      </c>
      <c r="B93" s="199" t="s">
        <v>1871</v>
      </c>
      <c r="C93" s="200" t="s">
        <v>423</v>
      </c>
      <c r="D93" s="199" t="s">
        <v>1872</v>
      </c>
      <c r="E93" s="199" t="s">
        <v>1873</v>
      </c>
      <c r="F93" s="199" t="s">
        <v>1874</v>
      </c>
      <c r="G93" s="199" t="s">
        <v>1875</v>
      </c>
      <c r="H93" s="199" t="s">
        <v>1876</v>
      </c>
      <c r="I93" s="199" t="s">
        <v>1877</v>
      </c>
      <c r="J93" s="199" t="s">
        <v>427</v>
      </c>
      <c r="K93" s="199" t="s">
        <v>1877</v>
      </c>
      <c r="L93" s="201">
        <v>421917812810</v>
      </c>
      <c r="M93" s="199" t="s">
        <v>1878</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1879</v>
      </c>
      <c r="J94" s="200" t="s">
        <v>427</v>
      </c>
      <c r="K94" s="315" t="s">
        <v>517</v>
      </c>
      <c r="L94" s="316">
        <v>421905162424</v>
      </c>
      <c r="M94" s="200" t="s">
        <v>518</v>
      </c>
      <c r="N94" s="199"/>
      <c r="O94" s="200"/>
      <c r="P94" s="199"/>
    </row>
    <row r="95" spans="1:16" ht="20" x14ac:dyDescent="0.2">
      <c r="A95" s="198" t="s">
        <v>519</v>
      </c>
      <c r="B95" s="199" t="s">
        <v>1880</v>
      </c>
      <c r="C95" s="200" t="s">
        <v>423</v>
      </c>
      <c r="D95" s="200" t="s">
        <v>1367</v>
      </c>
      <c r="E95" s="199" t="s">
        <v>434</v>
      </c>
      <c r="F95" s="200" t="s">
        <v>435</v>
      </c>
      <c r="G95" s="265" t="s">
        <v>520</v>
      </c>
      <c r="H95" s="314" t="s">
        <v>521</v>
      </c>
      <c r="I95" s="200" t="s">
        <v>522</v>
      </c>
      <c r="J95" s="200" t="s">
        <v>427</v>
      </c>
      <c r="K95" s="315" t="s">
        <v>1398</v>
      </c>
      <c r="L95" s="316" t="s">
        <v>1399</v>
      </c>
      <c r="M95" s="200" t="s">
        <v>523</v>
      </c>
      <c r="N95" s="199"/>
      <c r="O95" s="200"/>
      <c r="P95" s="199"/>
    </row>
    <row r="96" spans="1:16" x14ac:dyDescent="0.2">
      <c r="A96" s="203">
        <v>30814910</v>
      </c>
      <c r="B96" s="285" t="s">
        <v>2698</v>
      </c>
      <c r="C96" s="285" t="s">
        <v>423</v>
      </c>
      <c r="D96" s="285" t="s">
        <v>1367</v>
      </c>
      <c r="E96" s="285" t="s">
        <v>2699</v>
      </c>
      <c r="F96" s="285" t="s">
        <v>435</v>
      </c>
      <c r="G96" s="285" t="s">
        <v>2700</v>
      </c>
      <c r="H96" s="285" t="s">
        <v>521</v>
      </c>
      <c r="I96" s="285" t="s">
        <v>522</v>
      </c>
      <c r="J96" s="285" t="s">
        <v>427</v>
      </c>
      <c r="K96" s="285" t="s">
        <v>522</v>
      </c>
      <c r="L96" s="286">
        <v>421905267973</v>
      </c>
      <c r="M96" s="285" t="s">
        <v>523</v>
      </c>
      <c r="N96" s="285"/>
      <c r="O96" s="285"/>
      <c r="P96" s="285"/>
    </row>
    <row r="97" spans="1:16" x14ac:dyDescent="0.2">
      <c r="A97" s="198" t="s">
        <v>1400</v>
      </c>
      <c r="B97" s="199" t="s">
        <v>1401</v>
      </c>
      <c r="C97" s="200" t="s">
        <v>423</v>
      </c>
      <c r="D97" s="200" t="s">
        <v>524</v>
      </c>
      <c r="E97" s="200" t="s">
        <v>430</v>
      </c>
      <c r="F97" s="200" t="s">
        <v>525</v>
      </c>
      <c r="G97" s="265" t="s">
        <v>1402</v>
      </c>
      <c r="H97" s="199" t="s">
        <v>1403</v>
      </c>
      <c r="I97" s="200" t="s">
        <v>1404</v>
      </c>
      <c r="J97" s="200" t="s">
        <v>427</v>
      </c>
      <c r="K97" s="200" t="s">
        <v>1405</v>
      </c>
      <c r="L97" s="201">
        <v>421907696186</v>
      </c>
      <c r="M97" s="200" t="s">
        <v>1406</v>
      </c>
      <c r="N97" s="200"/>
      <c r="O97" s="200"/>
      <c r="P97" s="200"/>
    </row>
    <row r="98" spans="1:16" x14ac:dyDescent="0.2">
      <c r="A98" s="198" t="s">
        <v>1881</v>
      </c>
      <c r="B98" s="199" t="s">
        <v>1882</v>
      </c>
      <c r="C98" s="200" t="s">
        <v>423</v>
      </c>
      <c r="D98" s="200" t="s">
        <v>1883</v>
      </c>
      <c r="E98" s="200" t="s">
        <v>436</v>
      </c>
      <c r="F98" s="200" t="s">
        <v>494</v>
      </c>
      <c r="G98" s="265" t="s">
        <v>1884</v>
      </c>
      <c r="H98" s="199" t="s">
        <v>1885</v>
      </c>
      <c r="I98" s="200" t="s">
        <v>1886</v>
      </c>
      <c r="J98" s="200" t="s">
        <v>427</v>
      </c>
      <c r="K98" s="200" t="s">
        <v>1886</v>
      </c>
      <c r="L98" s="201">
        <v>421918478290</v>
      </c>
      <c r="M98" s="200" t="s">
        <v>1887</v>
      </c>
      <c r="N98" s="200"/>
      <c r="O98" s="200"/>
      <c r="P98" s="200"/>
    </row>
    <row r="99" spans="1:16" x14ac:dyDescent="0.2">
      <c r="A99" s="198" t="s">
        <v>1407</v>
      </c>
      <c r="B99" s="199" t="s">
        <v>1408</v>
      </c>
      <c r="C99" s="200" t="s">
        <v>423</v>
      </c>
      <c r="D99" s="200" t="s">
        <v>1888</v>
      </c>
      <c r="E99" s="200" t="s">
        <v>1889</v>
      </c>
      <c r="F99" s="200" t="s">
        <v>1890</v>
      </c>
      <c r="G99" s="265" t="s">
        <v>1409</v>
      </c>
      <c r="H99" s="199" t="s">
        <v>1410</v>
      </c>
      <c r="I99" s="200" t="s">
        <v>1891</v>
      </c>
      <c r="J99" s="200" t="s">
        <v>425</v>
      </c>
      <c r="K99" s="200" t="s">
        <v>1891</v>
      </c>
      <c r="L99" s="201">
        <v>421907448837</v>
      </c>
      <c r="M99" s="200" t="s">
        <v>1411</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2701</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1412</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1892</v>
      </c>
      <c r="B104" s="199" t="s">
        <v>1893</v>
      </c>
      <c r="C104" s="200" t="s">
        <v>423</v>
      </c>
      <c r="D104" s="200" t="s">
        <v>1894</v>
      </c>
      <c r="E104" s="200" t="s">
        <v>1895</v>
      </c>
      <c r="F104" s="200" t="s">
        <v>1896</v>
      </c>
      <c r="G104" s="199" t="s">
        <v>1897</v>
      </c>
      <c r="H104" s="199" t="s">
        <v>1898</v>
      </c>
      <c r="I104" s="200" t="s">
        <v>1899</v>
      </c>
      <c r="J104" s="200" t="s">
        <v>427</v>
      </c>
      <c r="K104" s="200" t="s">
        <v>1899</v>
      </c>
      <c r="L104" s="201">
        <v>421905607646</v>
      </c>
      <c r="M104" s="200" t="s">
        <v>1900</v>
      </c>
      <c r="N104" s="200"/>
      <c r="O104" s="278"/>
      <c r="P104" s="317"/>
    </row>
    <row r="105" spans="1:16" x14ac:dyDescent="0.2">
      <c r="A105" s="198" t="s">
        <v>1901</v>
      </c>
      <c r="B105" s="199" t="s">
        <v>1902</v>
      </c>
      <c r="C105" s="200" t="s">
        <v>423</v>
      </c>
      <c r="D105" s="199" t="s">
        <v>1903</v>
      </c>
      <c r="E105" s="199" t="s">
        <v>1904</v>
      </c>
      <c r="F105" s="199" t="s">
        <v>1905</v>
      </c>
      <c r="G105" s="265" t="s">
        <v>1906</v>
      </c>
      <c r="H105" s="199" t="s">
        <v>1907</v>
      </c>
      <c r="I105" s="199" t="s">
        <v>1908</v>
      </c>
      <c r="J105" s="199" t="s">
        <v>425</v>
      </c>
      <c r="K105" s="199" t="s">
        <v>1909</v>
      </c>
      <c r="L105" s="201">
        <v>421907344996</v>
      </c>
      <c r="M105" s="199" t="s">
        <v>1910</v>
      </c>
      <c r="N105" s="199"/>
      <c r="O105" s="199"/>
      <c r="P105" s="199"/>
    </row>
    <row r="106" spans="1:16" x14ac:dyDescent="0.2">
      <c r="A106" s="198" t="s">
        <v>1911</v>
      </c>
      <c r="B106" s="199" t="s">
        <v>1912</v>
      </c>
      <c r="C106" s="200" t="s">
        <v>423</v>
      </c>
      <c r="D106" s="199" t="s">
        <v>1913</v>
      </c>
      <c r="E106" s="199" t="s">
        <v>430</v>
      </c>
      <c r="F106" s="199" t="s">
        <v>437</v>
      </c>
      <c r="G106" s="318" t="s">
        <v>1914</v>
      </c>
      <c r="H106" s="199" t="s">
        <v>1915</v>
      </c>
      <c r="I106" s="199" t="s">
        <v>1916</v>
      </c>
      <c r="J106" s="199" t="s">
        <v>427</v>
      </c>
      <c r="K106" s="199" t="s">
        <v>1916</v>
      </c>
      <c r="L106" s="201">
        <v>421903919943</v>
      </c>
      <c r="M106" s="199" t="s">
        <v>1917</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1918</v>
      </c>
      <c r="B108" s="199" t="s">
        <v>1919</v>
      </c>
      <c r="C108" s="200" t="s">
        <v>423</v>
      </c>
      <c r="D108" s="199" t="s">
        <v>1920</v>
      </c>
      <c r="E108" s="199" t="s">
        <v>430</v>
      </c>
      <c r="F108" s="199" t="s">
        <v>1921</v>
      </c>
      <c r="G108" s="199" t="s">
        <v>1922</v>
      </c>
      <c r="H108" s="199" t="s">
        <v>1923</v>
      </c>
      <c r="I108" s="199" t="s">
        <v>1924</v>
      </c>
      <c r="J108" s="199" t="s">
        <v>427</v>
      </c>
      <c r="K108" s="199" t="s">
        <v>1925</v>
      </c>
      <c r="L108" s="201">
        <v>421903204367</v>
      </c>
      <c r="M108" s="199" t="s">
        <v>1926</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1927</v>
      </c>
      <c r="J109" s="199" t="s">
        <v>2702</v>
      </c>
      <c r="K109" s="199" t="s">
        <v>1928</v>
      </c>
      <c r="L109" s="201">
        <v>421911865045</v>
      </c>
      <c r="M109" s="199" t="s">
        <v>562</v>
      </c>
      <c r="N109" s="199"/>
      <c r="O109" s="199"/>
      <c r="P109" s="199" t="s">
        <v>1413</v>
      </c>
    </row>
    <row r="110" spans="1:16" x14ac:dyDescent="0.2">
      <c r="A110" s="198" t="s">
        <v>563</v>
      </c>
      <c r="B110" s="199" t="s">
        <v>564</v>
      </c>
      <c r="C110" s="200" t="s">
        <v>423</v>
      </c>
      <c r="D110" s="200" t="s">
        <v>474</v>
      </c>
      <c r="E110" s="200" t="s">
        <v>430</v>
      </c>
      <c r="F110" s="200" t="s">
        <v>525</v>
      </c>
      <c r="G110" s="199" t="s">
        <v>565</v>
      </c>
      <c r="H110" s="265" t="s">
        <v>566</v>
      </c>
      <c r="I110" s="200" t="s">
        <v>1368</v>
      </c>
      <c r="J110" s="200" t="s">
        <v>838</v>
      </c>
      <c r="K110" s="200" t="s">
        <v>567</v>
      </c>
      <c r="L110" s="201">
        <v>421915177492</v>
      </c>
      <c r="M110" s="200" t="s">
        <v>568</v>
      </c>
      <c r="N110" s="199"/>
      <c r="O110" s="200"/>
      <c r="P110" s="200"/>
    </row>
    <row r="111" spans="1:16" x14ac:dyDescent="0.2">
      <c r="A111" s="198" t="s">
        <v>1929</v>
      </c>
      <c r="B111" s="199" t="s">
        <v>1930</v>
      </c>
      <c r="C111" s="200" t="s">
        <v>423</v>
      </c>
      <c r="D111" s="200" t="s">
        <v>474</v>
      </c>
      <c r="E111" s="199" t="s">
        <v>430</v>
      </c>
      <c r="F111" s="200" t="s">
        <v>525</v>
      </c>
      <c r="G111" s="199" t="s">
        <v>1931</v>
      </c>
      <c r="H111" s="199" t="s">
        <v>1932</v>
      </c>
      <c r="I111" s="199" t="s">
        <v>1933</v>
      </c>
      <c r="J111" s="199" t="s">
        <v>427</v>
      </c>
      <c r="K111" s="199" t="s">
        <v>1933</v>
      </c>
      <c r="L111" s="201">
        <v>421908145184</v>
      </c>
      <c r="M111" s="199" t="s">
        <v>1934</v>
      </c>
      <c r="N111" s="199"/>
      <c r="O111" s="199"/>
      <c r="P111" s="199"/>
    </row>
    <row r="112" spans="1:16" x14ac:dyDescent="0.2">
      <c r="A112" s="198" t="s">
        <v>569</v>
      </c>
      <c r="B112" s="199" t="s">
        <v>570</v>
      </c>
      <c r="C112" s="200" t="s">
        <v>423</v>
      </c>
      <c r="D112" s="199" t="s">
        <v>571</v>
      </c>
      <c r="E112" s="199" t="s">
        <v>428</v>
      </c>
      <c r="F112" s="199" t="s">
        <v>429</v>
      </c>
      <c r="G112" s="199" t="s">
        <v>572</v>
      </c>
      <c r="H112" s="199" t="s">
        <v>1414</v>
      </c>
      <c r="I112" s="199" t="s">
        <v>573</v>
      </c>
      <c r="J112" s="199" t="s">
        <v>509</v>
      </c>
      <c r="K112" s="199" t="s">
        <v>573</v>
      </c>
      <c r="L112" s="316">
        <v>421905380634</v>
      </c>
      <c r="M112" s="319" t="s">
        <v>574</v>
      </c>
      <c r="N112" s="199"/>
      <c r="O112" s="199"/>
      <c r="P112" s="319" t="s">
        <v>1415</v>
      </c>
    </row>
    <row r="113" spans="1:16"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5" x14ac:dyDescent="0.2">
      <c r="A114" s="198" t="s">
        <v>582</v>
      </c>
      <c r="B114" s="199" t="s">
        <v>583</v>
      </c>
      <c r="C114" s="200" t="s">
        <v>423</v>
      </c>
      <c r="D114" s="200" t="s">
        <v>474</v>
      </c>
      <c r="E114" s="199" t="s">
        <v>430</v>
      </c>
      <c r="F114" s="199" t="s">
        <v>525</v>
      </c>
      <c r="G114" s="199" t="s">
        <v>584</v>
      </c>
      <c r="H114" s="312" t="s">
        <v>1935</v>
      </c>
      <c r="I114" s="199" t="s">
        <v>1936</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1937</v>
      </c>
      <c r="B116" s="199" t="s">
        <v>1938</v>
      </c>
      <c r="C116" s="200" t="s">
        <v>423</v>
      </c>
      <c r="D116" s="199" t="s">
        <v>1939</v>
      </c>
      <c r="E116" s="199" t="s">
        <v>1940</v>
      </c>
      <c r="F116" s="199" t="s">
        <v>1941</v>
      </c>
      <c r="G116" s="199" t="s">
        <v>1942</v>
      </c>
      <c r="H116" s="199" t="s">
        <v>1943</v>
      </c>
      <c r="I116" s="199" t="s">
        <v>1944</v>
      </c>
      <c r="J116" s="199" t="s">
        <v>425</v>
      </c>
      <c r="K116" s="199" t="s">
        <v>1944</v>
      </c>
      <c r="L116" s="201">
        <v>421908737634</v>
      </c>
      <c r="M116" s="199" t="s">
        <v>1945</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1416</v>
      </c>
      <c r="B119" s="199" t="s">
        <v>1417</v>
      </c>
      <c r="C119" s="200" t="s">
        <v>423</v>
      </c>
      <c r="D119" s="200" t="s">
        <v>474</v>
      </c>
      <c r="E119" s="199" t="s">
        <v>430</v>
      </c>
      <c r="F119" s="200" t="s">
        <v>475</v>
      </c>
      <c r="G119" s="199" t="s">
        <v>1418</v>
      </c>
      <c r="H119" s="199" t="s">
        <v>1419</v>
      </c>
      <c r="I119" s="199" t="s">
        <v>1420</v>
      </c>
      <c r="J119" s="199" t="s">
        <v>427</v>
      </c>
      <c r="K119" s="199" t="s">
        <v>1420</v>
      </c>
      <c r="L119" s="201">
        <v>421917800004</v>
      </c>
      <c r="M119" s="199" t="s">
        <v>1421</v>
      </c>
      <c r="N119" s="199"/>
      <c r="O119" s="199"/>
      <c r="P119" s="199"/>
    </row>
    <row r="120" spans="1:16" x14ac:dyDescent="0.2">
      <c r="A120" s="198" t="s">
        <v>1946</v>
      </c>
      <c r="B120" s="199" t="s">
        <v>1947</v>
      </c>
      <c r="C120" s="200" t="s">
        <v>423</v>
      </c>
      <c r="D120" s="200" t="s">
        <v>1948</v>
      </c>
      <c r="E120" s="199" t="s">
        <v>430</v>
      </c>
      <c r="F120" s="200" t="s">
        <v>1949</v>
      </c>
      <c r="G120" s="199" t="s">
        <v>1950</v>
      </c>
      <c r="H120" s="199" t="s">
        <v>1951</v>
      </c>
      <c r="I120" s="199" t="s">
        <v>1952</v>
      </c>
      <c r="J120" s="199" t="s">
        <v>427</v>
      </c>
      <c r="K120" s="199" t="s">
        <v>1952</v>
      </c>
      <c r="L120" s="201">
        <v>421918796233</v>
      </c>
      <c r="M120" s="199" t="s">
        <v>1953</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1369</v>
      </c>
      <c r="H122" s="265" t="s">
        <v>1370</v>
      </c>
      <c r="I122" s="200" t="s">
        <v>623</v>
      </c>
      <c r="J122" s="200" t="s">
        <v>427</v>
      </c>
      <c r="K122" s="200" t="s">
        <v>2703</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1422</v>
      </c>
      <c r="P128" s="199" t="s">
        <v>1423</v>
      </c>
    </row>
    <row r="129" spans="1:16" ht="12.5" x14ac:dyDescent="0.2">
      <c r="A129" s="198" t="s">
        <v>1954</v>
      </c>
      <c r="B129" s="199" t="s">
        <v>1955</v>
      </c>
      <c r="C129" s="200" t="s">
        <v>423</v>
      </c>
      <c r="D129" s="200" t="s">
        <v>474</v>
      </c>
      <c r="E129" s="199" t="s">
        <v>430</v>
      </c>
      <c r="F129" s="199" t="s">
        <v>475</v>
      </c>
      <c r="G129" s="321" t="s">
        <v>1956</v>
      </c>
      <c r="H129" s="321" t="s">
        <v>1957</v>
      </c>
      <c r="I129" s="199" t="s">
        <v>1958</v>
      </c>
      <c r="J129" s="199" t="s">
        <v>425</v>
      </c>
      <c r="K129" s="199" t="s">
        <v>1959</v>
      </c>
      <c r="L129" s="201">
        <v>421904260194</v>
      </c>
      <c r="M129" s="199" t="s">
        <v>1960</v>
      </c>
      <c r="N129" s="199"/>
      <c r="O129" s="199"/>
      <c r="P129" s="199"/>
    </row>
    <row r="130" spans="1:16" ht="12.5" x14ac:dyDescent="0.2">
      <c r="A130" s="198" t="s">
        <v>670</v>
      </c>
      <c r="B130" s="199" t="s">
        <v>671</v>
      </c>
      <c r="C130" s="200" t="s">
        <v>423</v>
      </c>
      <c r="D130" s="200" t="s">
        <v>474</v>
      </c>
      <c r="E130" s="199" t="s">
        <v>430</v>
      </c>
      <c r="F130" s="200" t="s">
        <v>525</v>
      </c>
      <c r="G130" s="312" t="s">
        <v>2704</v>
      </c>
      <c r="H130" s="199" t="s">
        <v>2705</v>
      </c>
      <c r="I130" s="199" t="s">
        <v>2706</v>
      </c>
      <c r="J130" s="199" t="s">
        <v>425</v>
      </c>
      <c r="K130" s="199" t="s">
        <v>2706</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1961</v>
      </c>
      <c r="E132" s="199" t="s">
        <v>1962</v>
      </c>
      <c r="F132" s="199" t="s">
        <v>1963</v>
      </c>
      <c r="G132" s="199" t="s">
        <v>682</v>
      </c>
      <c r="H132" s="199" t="s">
        <v>683</v>
      </c>
      <c r="I132" s="199" t="s">
        <v>1964</v>
      </c>
      <c r="J132" s="199" t="s">
        <v>427</v>
      </c>
      <c r="K132" s="199" t="s">
        <v>1964</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1424</v>
      </c>
      <c r="B134" s="199" t="s">
        <v>1425</v>
      </c>
      <c r="C134" s="200" t="s">
        <v>423</v>
      </c>
      <c r="D134" s="200" t="s">
        <v>1426</v>
      </c>
      <c r="E134" s="200" t="s">
        <v>1427</v>
      </c>
      <c r="F134" s="200" t="s">
        <v>1428</v>
      </c>
      <c r="G134" s="265" t="s">
        <v>1429</v>
      </c>
      <c r="H134" s="199" t="s">
        <v>1430</v>
      </c>
      <c r="I134" s="200" t="s">
        <v>1431</v>
      </c>
      <c r="J134" s="200" t="s">
        <v>425</v>
      </c>
      <c r="K134" s="200" t="s">
        <v>1431</v>
      </c>
      <c r="L134" s="201">
        <v>421903996977</v>
      </c>
      <c r="M134" s="200" t="s">
        <v>1432</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1433</v>
      </c>
      <c r="P137" s="199"/>
    </row>
    <row r="138" spans="1:16" x14ac:dyDescent="0.2">
      <c r="A138" s="178" t="s">
        <v>1965</v>
      </c>
      <c r="B138" s="277" t="s">
        <v>1966</v>
      </c>
      <c r="C138" s="200" t="s">
        <v>423</v>
      </c>
      <c r="D138" s="277" t="s">
        <v>1967</v>
      </c>
      <c r="E138" s="277" t="s">
        <v>1427</v>
      </c>
      <c r="F138" s="277" t="s">
        <v>1428</v>
      </c>
      <c r="G138" s="277" t="s">
        <v>1968</v>
      </c>
      <c r="H138" s="277" t="s">
        <v>1969</v>
      </c>
      <c r="I138" s="277" t="s">
        <v>1970</v>
      </c>
      <c r="J138" s="199" t="s">
        <v>427</v>
      </c>
      <c r="K138" s="277" t="s">
        <v>1971</v>
      </c>
      <c r="L138" s="322">
        <v>421905762340</v>
      </c>
      <c r="M138" s="277" t="s">
        <v>1972</v>
      </c>
      <c r="N138" s="277"/>
      <c r="O138" s="277"/>
      <c r="P138" s="277"/>
    </row>
    <row r="139" spans="1:16" x14ac:dyDescent="0.2">
      <c r="A139" s="203" t="s">
        <v>2708</v>
      </c>
      <c r="B139" s="285" t="s">
        <v>2709</v>
      </c>
      <c r="C139" s="285" t="s">
        <v>423</v>
      </c>
      <c r="D139" s="285" t="s">
        <v>2710</v>
      </c>
      <c r="E139" s="285" t="s">
        <v>436</v>
      </c>
      <c r="F139" s="285" t="s">
        <v>494</v>
      </c>
      <c r="G139" s="285" t="s">
        <v>2711</v>
      </c>
      <c r="H139" s="285" t="s">
        <v>496</v>
      </c>
      <c r="I139" s="285" t="s">
        <v>497</v>
      </c>
      <c r="J139" s="285" t="s">
        <v>425</v>
      </c>
      <c r="K139" s="285" t="s">
        <v>497</v>
      </c>
      <c r="L139" s="286">
        <v>421911361044</v>
      </c>
      <c r="M139" s="285" t="s">
        <v>2712</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1973</v>
      </c>
      <c r="O143" s="199"/>
      <c r="P143" s="199"/>
    </row>
    <row r="144" spans="1:16" x14ac:dyDescent="0.2">
      <c r="A144" s="178" t="s">
        <v>1434</v>
      </c>
      <c r="B144" s="277" t="s">
        <v>1435</v>
      </c>
      <c r="C144" s="200" t="s">
        <v>423</v>
      </c>
      <c r="D144" s="277" t="s">
        <v>1436</v>
      </c>
      <c r="E144" s="277" t="s">
        <v>430</v>
      </c>
      <c r="F144" s="277" t="s">
        <v>426</v>
      </c>
      <c r="G144" s="277" t="s">
        <v>1437</v>
      </c>
      <c r="H144" s="277" t="s">
        <v>1438</v>
      </c>
      <c r="I144" s="277" t="s">
        <v>1439</v>
      </c>
      <c r="J144" s="277" t="s">
        <v>425</v>
      </c>
      <c r="K144" s="277" t="s">
        <v>1440</v>
      </c>
      <c r="L144" s="322" t="s">
        <v>1441</v>
      </c>
      <c r="M144" s="277" t="s">
        <v>1442</v>
      </c>
      <c r="N144" s="277"/>
      <c r="O144" s="277"/>
      <c r="P144" s="277"/>
    </row>
    <row r="145" spans="1:16" x14ac:dyDescent="0.2">
      <c r="A145" s="203" t="s">
        <v>2713</v>
      </c>
      <c r="B145" s="285" t="s">
        <v>2714</v>
      </c>
      <c r="C145" s="285" t="s">
        <v>423</v>
      </c>
      <c r="D145" s="285" t="s">
        <v>953</v>
      </c>
      <c r="E145" s="285" t="s">
        <v>431</v>
      </c>
      <c r="F145" s="285" t="s">
        <v>2715</v>
      </c>
      <c r="G145" s="285" t="s">
        <v>2716</v>
      </c>
      <c r="H145" s="285" t="s">
        <v>2717</v>
      </c>
      <c r="I145" s="285" t="s">
        <v>2718</v>
      </c>
      <c r="J145" s="285" t="s">
        <v>2719</v>
      </c>
      <c r="K145" s="285" t="s">
        <v>2718</v>
      </c>
      <c r="L145" s="286">
        <v>421415073611</v>
      </c>
      <c r="M145" s="285" t="s">
        <v>2720</v>
      </c>
      <c r="N145" s="285"/>
      <c r="O145" s="285"/>
      <c r="P145" s="285"/>
    </row>
    <row r="146" spans="1:16" x14ac:dyDescent="0.2">
      <c r="A146" s="198" t="s">
        <v>739</v>
      </c>
      <c r="B146" s="199" t="s">
        <v>740</v>
      </c>
      <c r="C146" s="200" t="s">
        <v>423</v>
      </c>
      <c r="D146" s="199" t="s">
        <v>1371</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1443</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2721</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1444</v>
      </c>
    </row>
    <row r="161" spans="1:16" x14ac:dyDescent="0.2">
      <c r="A161" s="198" t="s">
        <v>1974</v>
      </c>
      <c r="B161" s="199" t="s">
        <v>1975</v>
      </c>
      <c r="C161" s="200" t="s">
        <v>423</v>
      </c>
      <c r="D161" s="200" t="s">
        <v>1976</v>
      </c>
      <c r="E161" s="200" t="s">
        <v>431</v>
      </c>
      <c r="F161" s="200" t="s">
        <v>725</v>
      </c>
      <c r="G161" s="265" t="s">
        <v>1977</v>
      </c>
      <c r="H161" s="265" t="s">
        <v>1978</v>
      </c>
      <c r="I161" s="200" t="s">
        <v>1979</v>
      </c>
      <c r="J161" s="200" t="s">
        <v>425</v>
      </c>
      <c r="K161" s="200" t="s">
        <v>1979</v>
      </c>
      <c r="L161" s="316">
        <v>421915802888</v>
      </c>
      <c r="M161" s="200" t="s">
        <v>1980</v>
      </c>
      <c r="N161" s="200"/>
      <c r="O161" s="200"/>
      <c r="P161" s="200"/>
    </row>
    <row r="162" spans="1:16" x14ac:dyDescent="0.2">
      <c r="A162" s="198" t="s">
        <v>1981</v>
      </c>
      <c r="B162" s="199" t="s">
        <v>1982</v>
      </c>
      <c r="C162" s="200" t="s">
        <v>423</v>
      </c>
      <c r="D162" s="200" t="s">
        <v>1983</v>
      </c>
      <c r="E162" s="199" t="s">
        <v>430</v>
      </c>
      <c r="F162" s="199" t="s">
        <v>1984</v>
      </c>
      <c r="G162" s="199" t="s">
        <v>1985</v>
      </c>
      <c r="H162" s="199" t="s">
        <v>1986</v>
      </c>
      <c r="I162" s="199" t="s">
        <v>1987</v>
      </c>
      <c r="J162" s="199" t="s">
        <v>427</v>
      </c>
      <c r="K162" s="199" t="s">
        <v>1987</v>
      </c>
      <c r="L162" s="201">
        <v>421905343077</v>
      </c>
      <c r="M162" s="199" t="s">
        <v>1988</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1989</v>
      </c>
      <c r="J164" s="285" t="s">
        <v>872</v>
      </c>
      <c r="K164" s="285" t="s">
        <v>2722</v>
      </c>
      <c r="L164" s="286" t="s">
        <v>2723</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1990</v>
      </c>
      <c r="I166" s="200" t="s">
        <v>884</v>
      </c>
      <c r="J166" s="200" t="s">
        <v>427</v>
      </c>
      <c r="K166" s="200" t="s">
        <v>1445</v>
      </c>
      <c r="L166" s="201">
        <v>421915499077</v>
      </c>
      <c r="M166" s="200" t="s">
        <v>885</v>
      </c>
      <c r="N166" s="200"/>
      <c r="O166" s="200"/>
      <c r="P166" s="200"/>
    </row>
    <row r="167" spans="1:16" x14ac:dyDescent="0.2">
      <c r="A167" s="198" t="s">
        <v>886</v>
      </c>
      <c r="B167" s="199" t="s">
        <v>887</v>
      </c>
      <c r="C167" s="200" t="s">
        <v>423</v>
      </c>
      <c r="D167" s="200" t="s">
        <v>1991</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1992</v>
      </c>
      <c r="B168" s="199" t="s">
        <v>1993</v>
      </c>
      <c r="C168" s="200" t="s">
        <v>423</v>
      </c>
      <c r="D168" s="199" t="s">
        <v>1994</v>
      </c>
      <c r="E168" s="199" t="s">
        <v>430</v>
      </c>
      <c r="F168" s="199" t="s">
        <v>893</v>
      </c>
      <c r="G168" s="265" t="s">
        <v>1995</v>
      </c>
      <c r="H168" s="265" t="s">
        <v>1996</v>
      </c>
      <c r="I168" s="199" t="s">
        <v>1997</v>
      </c>
      <c r="J168" s="199" t="s">
        <v>427</v>
      </c>
      <c r="K168" s="199" t="s">
        <v>1997</v>
      </c>
      <c r="L168" s="201">
        <v>421915902632</v>
      </c>
      <c r="M168" s="199" t="s">
        <v>1998</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1999</v>
      </c>
      <c r="B173" s="277" t="s">
        <v>2000</v>
      </c>
      <c r="C173" s="200" t="s">
        <v>423</v>
      </c>
      <c r="D173" s="277" t="s">
        <v>2001</v>
      </c>
      <c r="E173" s="277" t="s">
        <v>2002</v>
      </c>
      <c r="F173" s="277" t="s">
        <v>2003</v>
      </c>
      <c r="G173" s="277" t="s">
        <v>2004</v>
      </c>
      <c r="H173" s="277" t="s">
        <v>2005</v>
      </c>
      <c r="I173" s="277" t="s">
        <v>2006</v>
      </c>
      <c r="J173" s="277" t="s">
        <v>427</v>
      </c>
      <c r="K173" s="277" t="s">
        <v>2006</v>
      </c>
      <c r="L173" s="322">
        <v>421905533719</v>
      </c>
      <c r="M173" s="277" t="s">
        <v>2724</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1446</v>
      </c>
      <c r="B176" s="199" t="s">
        <v>1447</v>
      </c>
      <c r="C176" s="200" t="s">
        <v>423</v>
      </c>
      <c r="D176" s="200" t="s">
        <v>1448</v>
      </c>
      <c r="E176" s="200" t="s">
        <v>434</v>
      </c>
      <c r="F176" s="200" t="s">
        <v>433</v>
      </c>
      <c r="G176" s="265" t="s">
        <v>1449</v>
      </c>
      <c r="H176" s="199" t="s">
        <v>1450</v>
      </c>
      <c r="I176" s="200" t="s">
        <v>1451</v>
      </c>
      <c r="J176" s="200" t="s">
        <v>425</v>
      </c>
      <c r="K176" s="200"/>
      <c r="L176" s="201">
        <v>421907953701</v>
      </c>
      <c r="M176" s="200" t="s">
        <v>2007</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2008</v>
      </c>
      <c r="B179" s="199" t="s">
        <v>2009</v>
      </c>
      <c r="C179" s="200" t="s">
        <v>423</v>
      </c>
      <c r="D179" s="199" t="s">
        <v>2010</v>
      </c>
      <c r="E179" s="277" t="s">
        <v>2011</v>
      </c>
      <c r="F179" s="199" t="s">
        <v>2012</v>
      </c>
      <c r="G179" s="265" t="s">
        <v>2013</v>
      </c>
      <c r="H179" s="265" t="s">
        <v>2014</v>
      </c>
      <c r="I179" s="199" t="s">
        <v>2015</v>
      </c>
      <c r="J179" s="199" t="s">
        <v>427</v>
      </c>
      <c r="K179" s="199" t="s">
        <v>2015</v>
      </c>
      <c r="L179" s="201">
        <v>421908553335</v>
      </c>
      <c r="M179" s="199" t="s">
        <v>2016</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0" x14ac:dyDescent="0.2">
      <c r="A181" s="178" t="s">
        <v>1452</v>
      </c>
      <c r="B181" s="318" t="s">
        <v>1453</v>
      </c>
      <c r="C181" s="200" t="s">
        <v>423</v>
      </c>
      <c r="D181" s="277" t="s">
        <v>1436</v>
      </c>
      <c r="E181" s="277" t="s">
        <v>430</v>
      </c>
      <c r="F181" s="277" t="s">
        <v>426</v>
      </c>
      <c r="G181" s="277" t="s">
        <v>1454</v>
      </c>
      <c r="H181" s="277" t="s">
        <v>1455</v>
      </c>
      <c r="I181" s="277" t="s">
        <v>1439</v>
      </c>
      <c r="J181" s="277" t="s">
        <v>425</v>
      </c>
      <c r="K181" s="277" t="s">
        <v>2017</v>
      </c>
      <c r="L181" s="323" t="s">
        <v>1456</v>
      </c>
      <c r="M181" s="277" t="s">
        <v>1457</v>
      </c>
      <c r="N181" s="277"/>
      <c r="O181" s="277"/>
      <c r="P181" s="277"/>
    </row>
    <row r="182" spans="1:16" x14ac:dyDescent="0.2">
      <c r="A182" s="178" t="s">
        <v>965</v>
      </c>
      <c r="B182" s="277" t="s">
        <v>966</v>
      </c>
      <c r="C182" s="277" t="s">
        <v>423</v>
      </c>
      <c r="D182" s="200" t="s">
        <v>1458</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5" x14ac:dyDescent="0.25">
      <c r="A185" s="178" t="s">
        <v>2018</v>
      </c>
      <c r="B185" s="277" t="s">
        <v>2019</v>
      </c>
      <c r="C185" s="277" t="s">
        <v>423</v>
      </c>
      <c r="D185" s="200" t="s">
        <v>2020</v>
      </c>
      <c r="E185" s="277" t="s">
        <v>430</v>
      </c>
      <c r="F185" s="200" t="s">
        <v>2021</v>
      </c>
      <c r="G185" s="325" t="s">
        <v>2022</v>
      </c>
      <c r="H185" s="324" t="s">
        <v>2023</v>
      </c>
      <c r="I185" s="277" t="s">
        <v>2024</v>
      </c>
      <c r="J185" s="277" t="s">
        <v>2025</v>
      </c>
      <c r="K185" s="277" t="s">
        <v>2026</v>
      </c>
      <c r="L185" s="322">
        <v>421905283021</v>
      </c>
      <c r="M185" s="277" t="s">
        <v>2027</v>
      </c>
      <c r="N185" s="277"/>
      <c r="O185" s="277"/>
      <c r="P185" s="277"/>
    </row>
    <row r="186" spans="1:16" x14ac:dyDescent="0.2">
      <c r="A186" s="203" t="s">
        <v>2725</v>
      </c>
      <c r="B186" s="285" t="s">
        <v>2726</v>
      </c>
      <c r="C186" s="285" t="s">
        <v>2727</v>
      </c>
      <c r="D186" s="285" t="s">
        <v>2728</v>
      </c>
      <c r="E186" s="285" t="s">
        <v>2729</v>
      </c>
      <c r="F186" s="285" t="s">
        <v>2730</v>
      </c>
      <c r="G186" s="285" t="s">
        <v>2731</v>
      </c>
      <c r="H186" s="285" t="s">
        <v>2732</v>
      </c>
      <c r="I186" s="285" t="s">
        <v>2733</v>
      </c>
      <c r="J186" s="285" t="s">
        <v>2734</v>
      </c>
      <c r="K186" s="285" t="s">
        <v>2733</v>
      </c>
      <c r="L186" s="286">
        <v>421905365513</v>
      </c>
      <c r="M186" s="285" t="s">
        <v>2735</v>
      </c>
      <c r="N186" s="285"/>
      <c r="O186" s="285"/>
      <c r="P186" s="285"/>
    </row>
    <row r="187" spans="1:16" x14ac:dyDescent="0.2">
      <c r="A187" s="203" t="s">
        <v>2736</v>
      </c>
      <c r="B187" s="285" t="s">
        <v>2737</v>
      </c>
      <c r="C187" s="285" t="s">
        <v>423</v>
      </c>
      <c r="D187" s="285" t="s">
        <v>2738</v>
      </c>
      <c r="E187" s="285" t="s">
        <v>2739</v>
      </c>
      <c r="F187" s="285" t="s">
        <v>2740</v>
      </c>
      <c r="G187" s="285" t="s">
        <v>2741</v>
      </c>
      <c r="H187" s="285" t="s">
        <v>2742</v>
      </c>
      <c r="I187" s="285" t="s">
        <v>2743</v>
      </c>
      <c r="J187" s="285" t="s">
        <v>425</v>
      </c>
      <c r="K187" s="285" t="s">
        <v>2744</v>
      </c>
      <c r="L187" s="286">
        <v>421944608826</v>
      </c>
      <c r="M187" s="285" t="s">
        <v>2359</v>
      </c>
      <c r="N187" s="285"/>
      <c r="O187" s="285"/>
      <c r="P187" s="285"/>
    </row>
    <row r="188" spans="1:16" x14ac:dyDescent="0.2">
      <c r="A188" s="203" t="s">
        <v>2745</v>
      </c>
      <c r="B188" s="285" t="s">
        <v>2746</v>
      </c>
      <c r="C188" s="285" t="s">
        <v>423</v>
      </c>
      <c r="D188" s="285" t="s">
        <v>2747</v>
      </c>
      <c r="E188" s="285" t="s">
        <v>2707</v>
      </c>
      <c r="F188" s="285" t="s">
        <v>1016</v>
      </c>
      <c r="G188" s="285" t="s">
        <v>2748</v>
      </c>
      <c r="H188" s="285" t="s">
        <v>2749</v>
      </c>
      <c r="I188" s="285" t="s">
        <v>2750</v>
      </c>
      <c r="J188" s="285" t="s">
        <v>425</v>
      </c>
      <c r="K188" s="285" t="s">
        <v>2750</v>
      </c>
      <c r="L188" s="286">
        <v>421903226107</v>
      </c>
      <c r="M188" s="285" t="s">
        <v>2751</v>
      </c>
      <c r="N188" s="285"/>
      <c r="O188" s="285"/>
      <c r="P188" s="285"/>
    </row>
    <row r="189" spans="1:16" x14ac:dyDescent="0.2">
      <c r="A189" s="203" t="s">
        <v>2752</v>
      </c>
      <c r="B189" s="285" t="s">
        <v>2753</v>
      </c>
      <c r="C189" s="285" t="s">
        <v>423</v>
      </c>
      <c r="D189" s="285" t="s">
        <v>2754</v>
      </c>
      <c r="E189" s="285" t="s">
        <v>2755</v>
      </c>
      <c r="F189" s="285" t="s">
        <v>2756</v>
      </c>
      <c r="G189" s="285" t="s">
        <v>2359</v>
      </c>
      <c r="H189" s="285" t="s">
        <v>2757</v>
      </c>
      <c r="I189" s="285" t="s">
        <v>2758</v>
      </c>
      <c r="J189" s="285" t="s">
        <v>425</v>
      </c>
      <c r="K189" s="285" t="s">
        <v>2359</v>
      </c>
      <c r="L189" s="286" t="s">
        <v>2359</v>
      </c>
      <c r="M189" s="285" t="s">
        <v>2759</v>
      </c>
      <c r="N189" s="285"/>
      <c r="O189" s="285"/>
      <c r="P189" s="285"/>
    </row>
    <row r="190" spans="1:16" ht="12.5" x14ac:dyDescent="0.25">
      <c r="A190" s="203" t="s">
        <v>2028</v>
      </c>
      <c r="B190" s="285" t="s">
        <v>2029</v>
      </c>
      <c r="C190" s="285" t="s">
        <v>2030</v>
      </c>
      <c r="D190" s="285" t="s">
        <v>2031</v>
      </c>
      <c r="E190" s="285" t="s">
        <v>430</v>
      </c>
      <c r="F190" s="285" t="s">
        <v>525</v>
      </c>
      <c r="G190" s="313" t="s">
        <v>2032</v>
      </c>
      <c r="H190" s="285" t="s">
        <v>2033</v>
      </c>
      <c r="I190" s="285" t="s">
        <v>2034</v>
      </c>
      <c r="J190" s="285" t="s">
        <v>1706</v>
      </c>
      <c r="K190" s="285" t="s">
        <v>2035</v>
      </c>
      <c r="L190" s="286">
        <v>421917905248</v>
      </c>
      <c r="M190" s="285" t="s">
        <v>2036</v>
      </c>
      <c r="N190" s="285"/>
      <c r="O190" s="285"/>
      <c r="P190" s="285"/>
    </row>
    <row r="191" spans="1:16" x14ac:dyDescent="0.2">
      <c r="A191" s="203" t="s">
        <v>2037</v>
      </c>
      <c r="B191" s="285" t="s">
        <v>2038</v>
      </c>
      <c r="C191" s="285" t="s">
        <v>423</v>
      </c>
      <c r="D191" s="285" t="s">
        <v>2039</v>
      </c>
      <c r="E191" s="285" t="s">
        <v>430</v>
      </c>
      <c r="F191" s="285" t="s">
        <v>551</v>
      </c>
      <c r="G191" s="285" t="s">
        <v>2040</v>
      </c>
      <c r="H191" s="285" t="s">
        <v>2041</v>
      </c>
      <c r="I191" s="285" t="s">
        <v>752</v>
      </c>
      <c r="J191" s="285" t="s">
        <v>425</v>
      </c>
      <c r="K191" s="285" t="s">
        <v>752</v>
      </c>
      <c r="L191" s="286">
        <v>421905245825</v>
      </c>
      <c r="M191" s="285" t="s">
        <v>2042</v>
      </c>
      <c r="N191" s="285"/>
      <c r="O191" s="285"/>
      <c r="P191" s="285"/>
    </row>
    <row r="192" spans="1:16" x14ac:dyDescent="0.2">
      <c r="A192" s="203" t="s">
        <v>2237</v>
      </c>
      <c r="B192" s="285" t="s">
        <v>2238</v>
      </c>
      <c r="C192" s="285" t="s">
        <v>423</v>
      </c>
      <c r="D192" s="285" t="s">
        <v>2239</v>
      </c>
      <c r="E192" s="285" t="s">
        <v>430</v>
      </c>
      <c r="F192" s="285" t="s">
        <v>2240</v>
      </c>
      <c r="G192" s="285" t="s">
        <v>2241</v>
      </c>
      <c r="H192" s="285" t="s">
        <v>2242</v>
      </c>
      <c r="I192" s="285" t="s">
        <v>2243</v>
      </c>
      <c r="J192" s="277" t="s">
        <v>427</v>
      </c>
      <c r="K192" s="285"/>
      <c r="L192" s="286"/>
      <c r="M192" s="285" t="s">
        <v>2244</v>
      </c>
      <c r="N192" s="285"/>
      <c r="O192" s="285"/>
      <c r="P192" s="285"/>
    </row>
    <row r="193" spans="1:16" x14ac:dyDescent="0.2">
      <c r="A193" s="203" t="s">
        <v>2760</v>
      </c>
      <c r="B193" s="285" t="s">
        <v>2761</v>
      </c>
      <c r="C193" s="285" t="s">
        <v>423</v>
      </c>
      <c r="D193" s="285" t="s">
        <v>2762</v>
      </c>
      <c r="E193" s="285" t="s">
        <v>434</v>
      </c>
      <c r="F193" s="285" t="s">
        <v>435</v>
      </c>
      <c r="G193" s="285" t="s">
        <v>2763</v>
      </c>
      <c r="H193" s="285" t="s">
        <v>2764</v>
      </c>
      <c r="I193" s="285" t="s">
        <v>2765</v>
      </c>
      <c r="J193" s="285" t="s">
        <v>427</v>
      </c>
      <c r="K193" s="285" t="s">
        <v>2765</v>
      </c>
      <c r="L193" s="286">
        <v>421911830220</v>
      </c>
      <c r="M193" s="285" t="s">
        <v>2766</v>
      </c>
      <c r="N193" s="285"/>
      <c r="O193" s="285"/>
      <c r="P193" s="285"/>
    </row>
    <row r="194" spans="1:16" x14ac:dyDescent="0.2">
      <c r="A194" s="203" t="s">
        <v>2767</v>
      </c>
      <c r="B194" s="285" t="s">
        <v>2768</v>
      </c>
      <c r="C194" s="285" t="s">
        <v>423</v>
      </c>
      <c r="D194" s="285" t="s">
        <v>2769</v>
      </c>
      <c r="E194" s="285" t="s">
        <v>430</v>
      </c>
      <c r="F194" s="285" t="s">
        <v>758</v>
      </c>
      <c r="G194" s="285" t="s">
        <v>2770</v>
      </c>
      <c r="H194" s="285" t="s">
        <v>2771</v>
      </c>
      <c r="I194" s="285" t="s">
        <v>2772</v>
      </c>
      <c r="J194" s="285" t="s">
        <v>2523</v>
      </c>
      <c r="K194" s="285" t="s">
        <v>2772</v>
      </c>
      <c r="L194" s="286">
        <v>421915714821</v>
      </c>
      <c r="M194" s="285" t="s">
        <v>2773</v>
      </c>
      <c r="N194" s="285"/>
      <c r="O194" s="285"/>
      <c r="P194" s="285"/>
    </row>
    <row r="195" spans="1:16" x14ac:dyDescent="0.2">
      <c r="A195" s="203" t="s">
        <v>2774</v>
      </c>
      <c r="B195" s="285" t="s">
        <v>2775</v>
      </c>
      <c r="C195" s="285" t="s">
        <v>423</v>
      </c>
      <c r="D195" s="285" t="s">
        <v>2776</v>
      </c>
      <c r="E195" s="285" t="s">
        <v>1710</v>
      </c>
      <c r="F195" s="285" t="s">
        <v>1779</v>
      </c>
      <c r="G195" s="285" t="s">
        <v>2777</v>
      </c>
      <c r="H195" s="285" t="s">
        <v>2778</v>
      </c>
      <c r="I195" s="285" t="s">
        <v>2779</v>
      </c>
      <c r="J195" s="285" t="s">
        <v>425</v>
      </c>
      <c r="K195" s="285" t="s">
        <v>2779</v>
      </c>
      <c r="L195" s="286">
        <v>421905315540</v>
      </c>
      <c r="M195" s="285" t="s">
        <v>2780</v>
      </c>
      <c r="N195" s="285"/>
      <c r="O195" s="285"/>
      <c r="P195" s="285"/>
    </row>
    <row r="196" spans="1:16" x14ac:dyDescent="0.2">
      <c r="A196" s="203" t="s">
        <v>2781</v>
      </c>
      <c r="B196" s="285" t="s">
        <v>2782</v>
      </c>
      <c r="C196" s="285" t="s">
        <v>423</v>
      </c>
      <c r="D196" s="285" t="s">
        <v>2783</v>
      </c>
      <c r="E196" s="285" t="s">
        <v>1873</v>
      </c>
      <c r="F196" s="285" t="s">
        <v>1874</v>
      </c>
      <c r="G196" s="285" t="s">
        <v>2359</v>
      </c>
      <c r="H196" s="285" t="s">
        <v>2784</v>
      </c>
      <c r="I196" s="285" t="s">
        <v>2785</v>
      </c>
      <c r="J196" s="285" t="s">
        <v>427</v>
      </c>
      <c r="K196" s="285" t="s">
        <v>2785</v>
      </c>
      <c r="L196" s="286">
        <v>421948137172</v>
      </c>
      <c r="M196" s="285" t="s">
        <v>2359</v>
      </c>
      <c r="N196" s="285"/>
      <c r="O196" s="285"/>
      <c r="P196" s="285"/>
    </row>
    <row r="197" spans="1:16" x14ac:dyDescent="0.2">
      <c r="A197" s="203" t="s">
        <v>2786</v>
      </c>
      <c r="B197" s="285" t="s">
        <v>2787</v>
      </c>
      <c r="C197" s="285" t="s">
        <v>423</v>
      </c>
      <c r="D197" s="285" t="s">
        <v>2788</v>
      </c>
      <c r="E197" s="285" t="s">
        <v>434</v>
      </c>
      <c r="F197" s="285" t="s">
        <v>433</v>
      </c>
      <c r="G197" s="285" t="s">
        <v>2789</v>
      </c>
      <c r="H197" s="285" t="s">
        <v>2790</v>
      </c>
      <c r="I197" s="285" t="s">
        <v>2791</v>
      </c>
      <c r="J197" s="285" t="s">
        <v>427</v>
      </c>
      <c r="K197" s="285" t="s">
        <v>2792</v>
      </c>
      <c r="L197" s="286">
        <v>421918766009</v>
      </c>
      <c r="M197" s="285" t="s">
        <v>2793</v>
      </c>
      <c r="N197" s="285"/>
      <c r="O197" s="285"/>
      <c r="P197" s="285"/>
    </row>
    <row r="198" spans="1:16" x14ac:dyDescent="0.2">
      <c r="A198" s="198" t="s">
        <v>1459</v>
      </c>
      <c r="B198" s="199" t="s">
        <v>1460</v>
      </c>
      <c r="C198" s="200" t="s">
        <v>423</v>
      </c>
      <c r="D198" s="199" t="s">
        <v>524</v>
      </c>
      <c r="E198" s="199" t="s">
        <v>430</v>
      </c>
      <c r="F198" s="199" t="s">
        <v>525</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5" t="s">
        <v>2795</v>
      </c>
      <c r="C199" s="285" t="s">
        <v>423</v>
      </c>
      <c r="D199" s="285" t="s">
        <v>2796</v>
      </c>
      <c r="E199" s="285" t="s">
        <v>2797</v>
      </c>
      <c r="F199" s="285" t="s">
        <v>433</v>
      </c>
      <c r="G199" s="285" t="s">
        <v>2359</v>
      </c>
      <c r="H199" s="285" t="s">
        <v>2798</v>
      </c>
      <c r="I199" s="285" t="s">
        <v>2799</v>
      </c>
      <c r="J199" s="285" t="s">
        <v>2800</v>
      </c>
      <c r="K199" s="285" t="s">
        <v>2799</v>
      </c>
      <c r="L199" s="286">
        <v>421948633996</v>
      </c>
      <c r="M199" s="285" t="s">
        <v>2359</v>
      </c>
      <c r="N199" s="285"/>
      <c r="O199" s="285"/>
      <c r="P199" s="285"/>
    </row>
    <row r="200" spans="1:16" x14ac:dyDescent="0.2">
      <c r="A200" s="203" t="s">
        <v>2801</v>
      </c>
      <c r="B200" s="285" t="s">
        <v>2802</v>
      </c>
      <c r="C200" s="285" t="s">
        <v>423</v>
      </c>
      <c r="D200" s="285" t="s">
        <v>2803</v>
      </c>
      <c r="E200" s="285" t="s">
        <v>2804</v>
      </c>
      <c r="F200" s="285" t="s">
        <v>2805</v>
      </c>
      <c r="G200" s="285" t="s">
        <v>2806</v>
      </c>
      <c r="H200" s="285" t="s">
        <v>2807</v>
      </c>
      <c r="I200" s="285" t="s">
        <v>2808</v>
      </c>
      <c r="J200" s="285" t="s">
        <v>425</v>
      </c>
      <c r="K200" s="285" t="s">
        <v>2809</v>
      </c>
      <c r="L200" s="286">
        <v>421908470934</v>
      </c>
      <c r="M200" s="285" t="s">
        <v>2810</v>
      </c>
      <c r="N200" s="285"/>
      <c r="O200" s="285"/>
      <c r="P200" s="285"/>
    </row>
    <row r="201" spans="1:16" x14ac:dyDescent="0.2">
      <c r="A201" s="203" t="s">
        <v>2811</v>
      </c>
      <c r="B201" s="285" t="s">
        <v>2812</v>
      </c>
      <c r="C201" s="285" t="s">
        <v>423</v>
      </c>
      <c r="D201" s="285" t="s">
        <v>2813</v>
      </c>
      <c r="E201" s="285" t="s">
        <v>2814</v>
      </c>
      <c r="F201" s="285" t="s">
        <v>2815</v>
      </c>
      <c r="G201" s="285" t="s">
        <v>2816</v>
      </c>
      <c r="H201" s="285" t="s">
        <v>2817</v>
      </c>
      <c r="I201" s="285" t="s">
        <v>2818</v>
      </c>
      <c r="J201" s="285" t="s">
        <v>427</v>
      </c>
      <c r="K201" s="285" t="s">
        <v>2819</v>
      </c>
      <c r="L201" s="286">
        <v>421903544565</v>
      </c>
      <c r="M201" s="285" t="s">
        <v>2359</v>
      </c>
      <c r="N201" s="285"/>
      <c r="O201" s="285"/>
      <c r="P201" s="285"/>
    </row>
    <row r="202" spans="1:16" x14ac:dyDescent="0.2">
      <c r="A202" s="203" t="s">
        <v>2820</v>
      </c>
      <c r="B202" s="285" t="s">
        <v>2821</v>
      </c>
      <c r="C202" s="285" t="s">
        <v>423</v>
      </c>
      <c r="D202" s="285" t="s">
        <v>2822</v>
      </c>
      <c r="E202" s="285" t="s">
        <v>430</v>
      </c>
      <c r="F202" s="285" t="s">
        <v>551</v>
      </c>
      <c r="G202" s="285" t="s">
        <v>2823</v>
      </c>
      <c r="H202" s="285" t="s">
        <v>2824</v>
      </c>
      <c r="I202" s="285" t="s">
        <v>2825</v>
      </c>
      <c r="J202" s="285" t="s">
        <v>2523</v>
      </c>
      <c r="K202" s="285" t="s">
        <v>2826</v>
      </c>
      <c r="L202" s="286">
        <v>421911787770</v>
      </c>
      <c r="M202" s="285" t="s">
        <v>2827</v>
      </c>
      <c r="N202" s="285"/>
      <c r="O202" s="285"/>
      <c r="P202" s="285"/>
    </row>
    <row r="203" spans="1:16" x14ac:dyDescent="0.2">
      <c r="A203" s="203" t="s">
        <v>2828</v>
      </c>
      <c r="B203" s="285" t="s">
        <v>2829</v>
      </c>
      <c r="C203" s="285" t="s">
        <v>423</v>
      </c>
      <c r="D203" s="285" t="s">
        <v>2830</v>
      </c>
      <c r="E203" s="285" t="s">
        <v>430</v>
      </c>
      <c r="F203" s="285" t="s">
        <v>2831</v>
      </c>
      <c r="G203" s="285" t="s">
        <v>2832</v>
      </c>
      <c r="H203" s="285" t="s">
        <v>2833</v>
      </c>
      <c r="I203" s="285" t="s">
        <v>2834</v>
      </c>
      <c r="J203" s="285" t="s">
        <v>425</v>
      </c>
      <c r="K203" s="285" t="s">
        <v>2834</v>
      </c>
      <c r="L203" s="286">
        <v>421903408371</v>
      </c>
      <c r="M203" s="285" t="s">
        <v>2835</v>
      </c>
      <c r="N203" s="285"/>
      <c r="O203" s="285"/>
      <c r="P203" s="285"/>
    </row>
    <row r="204" spans="1:16" x14ac:dyDescent="0.2">
      <c r="A204" s="203" t="s">
        <v>2836</v>
      </c>
      <c r="B204" s="285" t="s">
        <v>2837</v>
      </c>
      <c r="C204" s="285" t="s">
        <v>423</v>
      </c>
      <c r="D204" s="285" t="s">
        <v>2838</v>
      </c>
      <c r="E204" s="285" t="s">
        <v>430</v>
      </c>
      <c r="F204" s="285" t="s">
        <v>826</v>
      </c>
      <c r="G204" s="285" t="s">
        <v>2839</v>
      </c>
      <c r="H204" s="285" t="s">
        <v>2840</v>
      </c>
      <c r="I204" s="285" t="s">
        <v>2841</v>
      </c>
      <c r="J204" s="285" t="s">
        <v>425</v>
      </c>
      <c r="K204" s="285" t="s">
        <v>2841</v>
      </c>
      <c r="L204" s="286">
        <v>421905710859</v>
      </c>
      <c r="M204" s="285" t="s">
        <v>2842</v>
      </c>
      <c r="N204" s="285"/>
      <c r="O204" s="285"/>
      <c r="P204" s="285"/>
    </row>
    <row r="205" spans="1:16" x14ac:dyDescent="0.2">
      <c r="A205" s="203" t="s">
        <v>2843</v>
      </c>
      <c r="B205" s="285" t="s">
        <v>2844</v>
      </c>
      <c r="C205" s="285" t="s">
        <v>423</v>
      </c>
      <c r="D205" s="285" t="s">
        <v>2845</v>
      </c>
      <c r="E205" s="285" t="s">
        <v>2846</v>
      </c>
      <c r="F205" s="285" t="s">
        <v>2847</v>
      </c>
      <c r="G205" s="285" t="s">
        <v>2848</v>
      </c>
      <c r="H205" s="285" t="s">
        <v>2849</v>
      </c>
      <c r="I205" s="285" t="s">
        <v>2850</v>
      </c>
      <c r="J205" s="285" t="s">
        <v>425</v>
      </c>
      <c r="K205" s="285" t="s">
        <v>2850</v>
      </c>
      <c r="L205" s="286">
        <v>421907725303</v>
      </c>
      <c r="M205" s="285" t="s">
        <v>2851</v>
      </c>
      <c r="N205" s="285"/>
      <c r="O205" s="285"/>
      <c r="P205" s="285"/>
    </row>
    <row r="206" spans="1:16" x14ac:dyDescent="0.2">
      <c r="A206" s="203" t="s">
        <v>2043</v>
      </c>
      <c r="B206" s="285" t="s">
        <v>2044</v>
      </c>
      <c r="C206" s="285" t="s">
        <v>423</v>
      </c>
      <c r="D206" s="285" t="s">
        <v>2045</v>
      </c>
      <c r="E206" s="285" t="s">
        <v>434</v>
      </c>
      <c r="F206" s="285" t="s">
        <v>435</v>
      </c>
      <c r="G206" s="285" t="s">
        <v>2046</v>
      </c>
      <c r="H206" s="285" t="s">
        <v>2047</v>
      </c>
      <c r="I206" s="285" t="s">
        <v>2048</v>
      </c>
      <c r="J206" s="285" t="s">
        <v>425</v>
      </c>
      <c r="K206" s="285" t="s">
        <v>2994</v>
      </c>
      <c r="L206" s="286" t="s">
        <v>2995</v>
      </c>
      <c r="M206" s="285" t="s">
        <v>2049</v>
      </c>
      <c r="N206" s="285"/>
      <c r="O206" s="285"/>
      <c r="P206" s="285"/>
    </row>
    <row r="207" spans="1:16" x14ac:dyDescent="0.2">
      <c r="A207" s="203" t="s">
        <v>2852</v>
      </c>
      <c r="B207" s="285" t="s">
        <v>2853</v>
      </c>
      <c r="C207" s="285" t="s">
        <v>423</v>
      </c>
      <c r="D207" s="285" t="s">
        <v>2854</v>
      </c>
      <c r="E207" s="285" t="s">
        <v>2374</v>
      </c>
      <c r="F207" s="285" t="s">
        <v>2855</v>
      </c>
      <c r="G207" s="285" t="s">
        <v>2856</v>
      </c>
      <c r="H207" s="285" t="s">
        <v>2857</v>
      </c>
      <c r="I207" s="285" t="s">
        <v>2858</v>
      </c>
      <c r="J207" s="285" t="s">
        <v>2523</v>
      </c>
      <c r="K207" s="285" t="s">
        <v>2858</v>
      </c>
      <c r="L207" s="286">
        <v>421903769454</v>
      </c>
      <c r="M207" s="285" t="s">
        <v>2859</v>
      </c>
      <c r="N207" s="285"/>
      <c r="O207" s="285"/>
      <c r="P207" s="285"/>
    </row>
    <row r="208" spans="1:16" x14ac:dyDescent="0.2">
      <c r="A208" s="203" t="s">
        <v>2860</v>
      </c>
      <c r="B208" s="285" t="s">
        <v>2861</v>
      </c>
      <c r="C208" s="285" t="s">
        <v>423</v>
      </c>
      <c r="D208" s="285" t="s">
        <v>2862</v>
      </c>
      <c r="E208" s="285" t="s">
        <v>1895</v>
      </c>
      <c r="F208" s="285" t="s">
        <v>1896</v>
      </c>
      <c r="G208" s="285" t="s">
        <v>2359</v>
      </c>
      <c r="H208" s="285" t="s">
        <v>2863</v>
      </c>
      <c r="I208" s="285" t="s">
        <v>2864</v>
      </c>
      <c r="J208" s="285" t="s">
        <v>427</v>
      </c>
      <c r="K208" s="285" t="s">
        <v>2359</v>
      </c>
      <c r="L208" s="286" t="s">
        <v>2359</v>
      </c>
      <c r="M208" s="285" t="s">
        <v>2865</v>
      </c>
      <c r="N208" s="285"/>
      <c r="O208" s="285"/>
      <c r="P208" s="285"/>
    </row>
    <row r="209" spans="1:16" x14ac:dyDescent="0.2">
      <c r="A209" s="203" t="s">
        <v>2050</v>
      </c>
      <c r="B209" s="285" t="s">
        <v>2051</v>
      </c>
      <c r="C209" s="285" t="s">
        <v>423</v>
      </c>
      <c r="D209" s="285" t="s">
        <v>2052</v>
      </c>
      <c r="E209" s="285" t="s">
        <v>1873</v>
      </c>
      <c r="F209" s="285" t="s">
        <v>1874</v>
      </c>
      <c r="G209" s="285" t="s">
        <v>2053</v>
      </c>
      <c r="H209" s="285" t="s">
        <v>2992</v>
      </c>
      <c r="I209" s="285" t="s">
        <v>2054</v>
      </c>
      <c r="J209" s="285" t="s">
        <v>425</v>
      </c>
      <c r="K209" s="285" t="s">
        <v>2055</v>
      </c>
      <c r="L209" s="286">
        <v>421949335971</v>
      </c>
      <c r="M209" s="285" t="s">
        <v>2056</v>
      </c>
      <c r="N209" s="285" t="s">
        <v>2866</v>
      </c>
      <c r="O209" s="285"/>
      <c r="P209" s="285"/>
    </row>
    <row r="210" spans="1:16" x14ac:dyDescent="0.2">
      <c r="A210" s="203" t="s">
        <v>2867</v>
      </c>
      <c r="B210" s="285" t="s">
        <v>2868</v>
      </c>
      <c r="C210" s="285" t="s">
        <v>423</v>
      </c>
      <c r="D210" s="285" t="s">
        <v>2869</v>
      </c>
      <c r="E210" s="285" t="s">
        <v>2870</v>
      </c>
      <c r="F210" s="285" t="s">
        <v>2871</v>
      </c>
      <c r="G210" s="285" t="s">
        <v>2359</v>
      </c>
      <c r="H210" s="285" t="s">
        <v>2872</v>
      </c>
      <c r="I210" s="285" t="s">
        <v>2873</v>
      </c>
      <c r="J210" s="285" t="s">
        <v>2800</v>
      </c>
      <c r="K210" s="285" t="s">
        <v>2873</v>
      </c>
      <c r="L210" s="286">
        <v>421918394244</v>
      </c>
      <c r="M210" s="285" t="s">
        <v>2874</v>
      </c>
      <c r="N210" s="285"/>
      <c r="O210" s="285"/>
      <c r="P210" s="285"/>
    </row>
    <row r="211" spans="1:16" x14ac:dyDescent="0.2">
      <c r="A211" s="203" t="s">
        <v>2875</v>
      </c>
      <c r="B211" s="285" t="s">
        <v>2876</v>
      </c>
      <c r="C211" s="285" t="s">
        <v>423</v>
      </c>
      <c r="D211" s="285" t="s">
        <v>2877</v>
      </c>
      <c r="E211" s="285" t="s">
        <v>424</v>
      </c>
      <c r="F211" s="285" t="s">
        <v>817</v>
      </c>
      <c r="G211" s="285" t="s">
        <v>2878</v>
      </c>
      <c r="H211" s="285" t="s">
        <v>2879</v>
      </c>
      <c r="I211" s="285" t="s">
        <v>2880</v>
      </c>
      <c r="J211" s="285" t="s">
        <v>425</v>
      </c>
      <c r="K211" s="285" t="s">
        <v>2880</v>
      </c>
      <c r="L211" s="286">
        <v>421903551810</v>
      </c>
      <c r="M211" s="285" t="s">
        <v>2881</v>
      </c>
      <c r="N211" s="285"/>
      <c r="O211" s="285"/>
      <c r="P211" s="285"/>
    </row>
    <row r="212" spans="1:16" x14ac:dyDescent="0.2">
      <c r="A212" s="203" t="s">
        <v>2057</v>
      </c>
      <c r="B212" s="285" t="s">
        <v>2058</v>
      </c>
      <c r="C212" s="285" t="s">
        <v>423</v>
      </c>
      <c r="D212" s="285" t="s">
        <v>2059</v>
      </c>
      <c r="E212" s="285" t="s">
        <v>2060</v>
      </c>
      <c r="F212" s="285" t="s">
        <v>2061</v>
      </c>
      <c r="G212" s="285" t="s">
        <v>2882</v>
      </c>
      <c r="H212" s="285" t="s">
        <v>2062</v>
      </c>
      <c r="I212" s="285" t="s">
        <v>2063</v>
      </c>
      <c r="J212" s="285" t="s">
        <v>2064</v>
      </c>
      <c r="K212" s="285" t="s">
        <v>2063</v>
      </c>
      <c r="L212" s="286">
        <v>421905264228</v>
      </c>
      <c r="M212" s="285" t="s">
        <v>2065</v>
      </c>
      <c r="N212" s="285"/>
      <c r="O212" s="285"/>
      <c r="P212" s="285"/>
    </row>
    <row r="213" spans="1:16" ht="12.5" x14ac:dyDescent="0.25">
      <c r="A213" s="203" t="s">
        <v>2066</v>
      </c>
      <c r="B213" s="285" t="s">
        <v>2067</v>
      </c>
      <c r="C213" s="285" t="s">
        <v>423</v>
      </c>
      <c r="D213" s="285" t="s">
        <v>2068</v>
      </c>
      <c r="E213" s="199" t="s">
        <v>430</v>
      </c>
      <c r="F213" s="285" t="s">
        <v>542</v>
      </c>
      <c r="G213" s="313" t="s">
        <v>2069</v>
      </c>
      <c r="H213" s="313" t="s">
        <v>2070</v>
      </c>
      <c r="I213" s="285" t="s">
        <v>2071</v>
      </c>
      <c r="J213" s="285" t="s">
        <v>425</v>
      </c>
      <c r="K213" s="285" t="s">
        <v>2071</v>
      </c>
      <c r="L213" s="286">
        <v>421903851953</v>
      </c>
      <c r="M213" s="285" t="s">
        <v>2072</v>
      </c>
      <c r="N213" s="285"/>
      <c r="O213" s="285"/>
      <c r="P213" s="285"/>
    </row>
    <row r="214" spans="1:16" x14ac:dyDescent="0.2">
      <c r="A214" s="203" t="s">
        <v>2883</v>
      </c>
      <c r="B214" s="285" t="s">
        <v>2884</v>
      </c>
      <c r="C214" s="285" t="s">
        <v>423</v>
      </c>
      <c r="D214" s="285" t="s">
        <v>2885</v>
      </c>
      <c r="E214" s="285" t="s">
        <v>2886</v>
      </c>
      <c r="F214" s="285" t="s">
        <v>2887</v>
      </c>
      <c r="G214" s="285" t="s">
        <v>2888</v>
      </c>
      <c r="H214" s="285" t="s">
        <v>2889</v>
      </c>
      <c r="I214" s="285" t="s">
        <v>2890</v>
      </c>
      <c r="J214" s="285" t="s">
        <v>425</v>
      </c>
      <c r="K214" s="285" t="s">
        <v>2890</v>
      </c>
      <c r="L214" s="286">
        <v>421902366400</v>
      </c>
      <c r="M214" s="285" t="s">
        <v>2891</v>
      </c>
      <c r="N214" s="285"/>
      <c r="O214" s="285"/>
      <c r="P214" s="285"/>
    </row>
    <row r="215" spans="1:16" x14ac:dyDescent="0.2">
      <c r="A215" s="203" t="s">
        <v>2892</v>
      </c>
      <c r="B215" s="285" t="s">
        <v>2893</v>
      </c>
      <c r="C215" s="285" t="s">
        <v>423</v>
      </c>
      <c r="D215" s="285" t="s">
        <v>2894</v>
      </c>
      <c r="E215" s="285" t="s">
        <v>2895</v>
      </c>
      <c r="F215" s="285" t="s">
        <v>2896</v>
      </c>
      <c r="G215" s="285" t="s">
        <v>2897</v>
      </c>
      <c r="H215" s="285" t="s">
        <v>2898</v>
      </c>
      <c r="I215" s="285" t="s">
        <v>2899</v>
      </c>
      <c r="J215" s="285" t="s">
        <v>425</v>
      </c>
      <c r="K215" s="285" t="s">
        <v>2899</v>
      </c>
      <c r="L215" s="286">
        <v>421905495820</v>
      </c>
      <c r="M215" s="285" t="s">
        <v>2900</v>
      </c>
      <c r="N215" s="285"/>
      <c r="O215" s="285"/>
      <c r="P215" s="285"/>
    </row>
    <row r="216" spans="1:16" x14ac:dyDescent="0.2">
      <c r="A216" s="203" t="s">
        <v>2901</v>
      </c>
      <c r="B216" s="285" t="s">
        <v>2902</v>
      </c>
      <c r="C216" s="285" t="s">
        <v>423</v>
      </c>
      <c r="D216" s="285" t="s">
        <v>2903</v>
      </c>
      <c r="E216" s="285" t="s">
        <v>2904</v>
      </c>
      <c r="F216" s="285" t="s">
        <v>2905</v>
      </c>
      <c r="G216" s="285" t="s">
        <v>2906</v>
      </c>
      <c r="H216" s="285" t="s">
        <v>2907</v>
      </c>
      <c r="I216" s="285" t="s">
        <v>2908</v>
      </c>
      <c r="J216" s="285" t="s">
        <v>425</v>
      </c>
      <c r="K216" s="285" t="s">
        <v>2908</v>
      </c>
      <c r="L216" s="286">
        <v>421905356370</v>
      </c>
      <c r="M216" s="285" t="s">
        <v>2909</v>
      </c>
      <c r="N216" s="285"/>
      <c r="O216" s="285"/>
      <c r="P216" s="285"/>
    </row>
    <row r="217" spans="1:16" ht="12.5" x14ac:dyDescent="0.25">
      <c r="A217" s="203" t="s">
        <v>2073</v>
      </c>
      <c r="B217" s="285" t="s">
        <v>2074</v>
      </c>
      <c r="C217" s="285" t="s">
        <v>423</v>
      </c>
      <c r="D217" s="285" t="s">
        <v>2075</v>
      </c>
      <c r="E217" s="285" t="s">
        <v>1427</v>
      </c>
      <c r="F217" s="285" t="s">
        <v>1428</v>
      </c>
      <c r="G217" s="313" t="s">
        <v>2076</v>
      </c>
      <c r="H217" s="285" t="s">
        <v>2077</v>
      </c>
      <c r="I217" s="285" t="s">
        <v>2078</v>
      </c>
      <c r="J217" s="285" t="s">
        <v>425</v>
      </c>
      <c r="K217" s="285" t="s">
        <v>2079</v>
      </c>
      <c r="L217" s="286">
        <v>421907641634</v>
      </c>
      <c r="M217" s="285" t="s">
        <v>2080</v>
      </c>
      <c r="N217" s="285"/>
      <c r="O217" s="285"/>
      <c r="P217" s="285"/>
    </row>
    <row r="218" spans="1:16" x14ac:dyDescent="0.2">
      <c r="A218" s="203" t="s">
        <v>2910</v>
      </c>
      <c r="B218" s="285" t="s">
        <v>2911</v>
      </c>
      <c r="C218" s="285" t="s">
        <v>423</v>
      </c>
      <c r="D218" s="285" t="s">
        <v>2912</v>
      </c>
      <c r="E218" s="285" t="s">
        <v>2374</v>
      </c>
      <c r="F218" s="285" t="s">
        <v>2375</v>
      </c>
      <c r="G218" s="285" t="s">
        <v>2913</v>
      </c>
      <c r="H218" s="285" t="s">
        <v>2914</v>
      </c>
      <c r="I218" s="285" t="s">
        <v>2915</v>
      </c>
      <c r="J218" s="285" t="s">
        <v>425</v>
      </c>
      <c r="K218" s="285" t="s">
        <v>2915</v>
      </c>
      <c r="L218" s="286">
        <v>421903820974</v>
      </c>
      <c r="M218" s="285" t="s">
        <v>2916</v>
      </c>
      <c r="N218" s="285"/>
      <c r="O218" s="285"/>
      <c r="P218" s="285"/>
    </row>
    <row r="219" spans="1:16" ht="12.5" x14ac:dyDescent="0.25">
      <c r="A219" s="203" t="s">
        <v>2081</v>
      </c>
      <c r="B219" s="285" t="s">
        <v>2082</v>
      </c>
      <c r="C219" s="285" t="s">
        <v>423</v>
      </c>
      <c r="D219" s="285" t="s">
        <v>2083</v>
      </c>
      <c r="E219" s="285" t="s">
        <v>2084</v>
      </c>
      <c r="F219" s="285" t="s">
        <v>2085</v>
      </c>
      <c r="G219" s="313" t="s">
        <v>2086</v>
      </c>
      <c r="H219" s="285" t="s">
        <v>2087</v>
      </c>
      <c r="I219" s="285" t="s">
        <v>2088</v>
      </c>
      <c r="J219" s="285" t="s">
        <v>425</v>
      </c>
      <c r="K219" s="285" t="s">
        <v>2089</v>
      </c>
      <c r="L219" s="286">
        <v>421911466881</v>
      </c>
      <c r="M219" s="285" t="s">
        <v>2090</v>
      </c>
      <c r="N219" s="285"/>
      <c r="O219" s="285"/>
      <c r="P219" s="285"/>
    </row>
    <row r="220" spans="1:16" ht="12.5" x14ac:dyDescent="0.25">
      <c r="A220" s="203" t="s">
        <v>2091</v>
      </c>
      <c r="B220" s="285" t="s">
        <v>2092</v>
      </c>
      <c r="C220" s="285" t="s">
        <v>423</v>
      </c>
      <c r="D220" s="285" t="s">
        <v>2093</v>
      </c>
      <c r="E220" s="285" t="s">
        <v>2094</v>
      </c>
      <c r="F220" s="285" t="s">
        <v>2095</v>
      </c>
      <c r="G220" s="313" t="s">
        <v>2096</v>
      </c>
      <c r="H220" s="285" t="s">
        <v>2097</v>
      </c>
      <c r="I220" s="285" t="s">
        <v>2098</v>
      </c>
      <c r="J220" s="285" t="s">
        <v>425</v>
      </c>
      <c r="K220" s="285" t="s">
        <v>2098</v>
      </c>
      <c r="L220" s="286">
        <v>421904435321</v>
      </c>
      <c r="M220" s="285" t="s">
        <v>2099</v>
      </c>
      <c r="N220" s="285"/>
      <c r="O220" s="285"/>
      <c r="P220" s="285"/>
    </row>
    <row r="221" spans="1:16" ht="12.5" x14ac:dyDescent="0.25">
      <c r="A221" s="203" t="s">
        <v>2100</v>
      </c>
      <c r="B221" s="285" t="s">
        <v>2101</v>
      </c>
      <c r="C221" s="285" t="s">
        <v>423</v>
      </c>
      <c r="D221" s="285" t="s">
        <v>2102</v>
      </c>
      <c r="E221" s="285" t="s">
        <v>2103</v>
      </c>
      <c r="F221" s="285" t="s">
        <v>2104</v>
      </c>
      <c r="G221" s="313" t="s">
        <v>2105</v>
      </c>
      <c r="H221" s="285" t="s">
        <v>2106</v>
      </c>
      <c r="I221" s="285" t="s">
        <v>2107</v>
      </c>
      <c r="J221" s="285" t="s">
        <v>425</v>
      </c>
      <c r="K221" s="285" t="s">
        <v>2108</v>
      </c>
      <c r="L221" s="286">
        <v>421910690922</v>
      </c>
      <c r="M221" s="285" t="s">
        <v>2109</v>
      </c>
      <c r="N221" s="285"/>
      <c r="O221" s="285"/>
      <c r="P221" s="285"/>
    </row>
    <row r="222" spans="1:16" x14ac:dyDescent="0.2">
      <c r="A222" s="203" t="s">
        <v>2917</v>
      </c>
      <c r="B222" s="285" t="s">
        <v>2918</v>
      </c>
      <c r="C222" s="285" t="s">
        <v>423</v>
      </c>
      <c r="D222" s="285" t="s">
        <v>2919</v>
      </c>
      <c r="E222" s="285" t="s">
        <v>434</v>
      </c>
      <c r="F222" s="285" t="s">
        <v>435</v>
      </c>
      <c r="G222" s="285" t="s">
        <v>2920</v>
      </c>
      <c r="H222" s="285" t="s">
        <v>2921</v>
      </c>
      <c r="I222" s="285" t="s">
        <v>2922</v>
      </c>
      <c r="J222" s="285" t="s">
        <v>425</v>
      </c>
      <c r="K222" s="285" t="s">
        <v>2923</v>
      </c>
      <c r="L222" s="286">
        <v>421905644686</v>
      </c>
      <c r="M222" s="285" t="s">
        <v>2924</v>
      </c>
      <c r="N222" s="285"/>
      <c r="O222" s="285"/>
      <c r="P222" s="285"/>
    </row>
    <row r="223" spans="1:16" x14ac:dyDescent="0.2">
      <c r="A223" s="203" t="s">
        <v>2925</v>
      </c>
      <c r="B223" s="285" t="s">
        <v>2926</v>
      </c>
      <c r="C223" s="285" t="s">
        <v>423</v>
      </c>
      <c r="D223" s="285" t="s">
        <v>2927</v>
      </c>
      <c r="E223" s="285" t="s">
        <v>2928</v>
      </c>
      <c r="F223" s="285" t="s">
        <v>2929</v>
      </c>
      <c r="G223" s="285" t="s">
        <v>2930</v>
      </c>
      <c r="H223" s="285" t="s">
        <v>2931</v>
      </c>
      <c r="I223" s="285" t="s">
        <v>2932</v>
      </c>
      <c r="J223" s="285" t="s">
        <v>2933</v>
      </c>
      <c r="K223" s="285" t="s">
        <v>2932</v>
      </c>
      <c r="L223" s="286">
        <v>421908729128</v>
      </c>
      <c r="M223" s="285" t="s">
        <v>2934</v>
      </c>
      <c r="N223" s="285"/>
      <c r="O223" s="285"/>
      <c r="P223" s="285"/>
    </row>
    <row r="224" spans="1:16" x14ac:dyDescent="0.2">
      <c r="A224" s="203" t="s">
        <v>2110</v>
      </c>
      <c r="B224" s="285" t="s">
        <v>2111</v>
      </c>
      <c r="C224" s="285" t="s">
        <v>423</v>
      </c>
      <c r="D224" s="285" t="s">
        <v>2112</v>
      </c>
      <c r="E224" s="285" t="s">
        <v>2113</v>
      </c>
      <c r="F224" s="285" t="s">
        <v>2114</v>
      </c>
      <c r="G224" s="285" t="s">
        <v>2935</v>
      </c>
      <c r="H224" s="285" t="s">
        <v>2115</v>
      </c>
      <c r="I224" s="285" t="s">
        <v>2936</v>
      </c>
      <c r="J224" s="285" t="s">
        <v>2937</v>
      </c>
      <c r="K224" s="285" t="s">
        <v>2116</v>
      </c>
      <c r="L224" s="286">
        <v>421903543319</v>
      </c>
      <c r="M224" s="285" t="s">
        <v>2938</v>
      </c>
      <c r="N224" s="285"/>
      <c r="O224" s="285"/>
      <c r="P224" s="285"/>
    </row>
    <row r="225" spans="1:16" ht="12.5" x14ac:dyDescent="0.25">
      <c r="A225" s="203" t="s">
        <v>2117</v>
      </c>
      <c r="B225" s="285" t="s">
        <v>2118</v>
      </c>
      <c r="C225" s="285" t="s">
        <v>423</v>
      </c>
      <c r="D225" s="285" t="s">
        <v>2119</v>
      </c>
      <c r="E225" s="285" t="s">
        <v>2120</v>
      </c>
      <c r="F225" s="285" t="s">
        <v>2121</v>
      </c>
      <c r="G225" s="313" t="s">
        <v>2122</v>
      </c>
      <c r="H225" s="285" t="s">
        <v>2123</v>
      </c>
      <c r="I225" s="285" t="s">
        <v>2124</v>
      </c>
      <c r="J225" s="285" t="s">
        <v>425</v>
      </c>
      <c r="K225" s="285" t="s">
        <v>2124</v>
      </c>
      <c r="L225" s="286">
        <v>421904823578</v>
      </c>
      <c r="M225" s="285" t="s">
        <v>2125</v>
      </c>
      <c r="N225" s="285"/>
      <c r="O225" s="285"/>
      <c r="P225" s="285"/>
    </row>
    <row r="226" spans="1:16" x14ac:dyDescent="0.2">
      <c r="A226" s="203" t="s">
        <v>2939</v>
      </c>
      <c r="B226" s="285" t="s">
        <v>2940</v>
      </c>
      <c r="C226" s="285" t="s">
        <v>423</v>
      </c>
      <c r="D226" s="285" t="s">
        <v>2941</v>
      </c>
      <c r="E226" s="285" t="s">
        <v>2942</v>
      </c>
      <c r="F226" s="285" t="s">
        <v>2943</v>
      </c>
      <c r="G226" s="285" t="s">
        <v>2944</v>
      </c>
      <c r="H226" s="285" t="s">
        <v>2945</v>
      </c>
      <c r="I226" s="285" t="s">
        <v>2946</v>
      </c>
      <c r="J226" s="285" t="s">
        <v>427</v>
      </c>
      <c r="K226" s="285" t="s">
        <v>2946</v>
      </c>
      <c r="L226" s="286">
        <v>421915740248</v>
      </c>
      <c r="M226" s="285" t="s">
        <v>2947</v>
      </c>
      <c r="N226" s="285"/>
      <c r="O226" s="285"/>
      <c r="P226" s="285"/>
    </row>
    <row r="227" spans="1:16" x14ac:dyDescent="0.2">
      <c r="A227" s="198" t="s">
        <v>986</v>
      </c>
      <c r="B227" s="199" t="s">
        <v>987</v>
      </c>
      <c r="C227" s="200" t="s">
        <v>423</v>
      </c>
      <c r="D227" s="199" t="s">
        <v>2126</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5" x14ac:dyDescent="0.25">
      <c r="A228" s="203" t="s">
        <v>2127</v>
      </c>
      <c r="B228" s="285" t="s">
        <v>2128</v>
      </c>
      <c r="C228" s="285" t="s">
        <v>423</v>
      </c>
      <c r="D228" s="285" t="s">
        <v>2129</v>
      </c>
      <c r="E228" s="285" t="s">
        <v>430</v>
      </c>
      <c r="F228" s="285" t="s">
        <v>437</v>
      </c>
      <c r="G228" s="313" t="s">
        <v>2130</v>
      </c>
      <c r="H228" s="285" t="s">
        <v>2131</v>
      </c>
      <c r="I228" s="285" t="s">
        <v>1997</v>
      </c>
      <c r="J228" s="285" t="s">
        <v>427</v>
      </c>
      <c r="K228" s="285" t="s">
        <v>1997</v>
      </c>
      <c r="L228" s="286">
        <v>421905706999</v>
      </c>
      <c r="M228" s="285" t="s">
        <v>2132</v>
      </c>
      <c r="N228" s="285"/>
      <c r="O228" s="285"/>
      <c r="P228" s="285"/>
    </row>
    <row r="229" spans="1:16" ht="12.5" x14ac:dyDescent="0.25">
      <c r="A229" s="203" t="s">
        <v>2133</v>
      </c>
      <c r="B229" s="285" t="s">
        <v>2134</v>
      </c>
      <c r="C229" s="285" t="s">
        <v>423</v>
      </c>
      <c r="D229" s="285" t="s">
        <v>2135</v>
      </c>
      <c r="E229" s="285" t="s">
        <v>434</v>
      </c>
      <c r="F229" s="285" t="s">
        <v>435</v>
      </c>
      <c r="G229" s="313" t="s">
        <v>2136</v>
      </c>
      <c r="H229" s="285" t="s">
        <v>2948</v>
      </c>
      <c r="I229" s="285" t="s">
        <v>2137</v>
      </c>
      <c r="J229" s="285" t="s">
        <v>425</v>
      </c>
      <c r="K229" s="285" t="s">
        <v>2137</v>
      </c>
      <c r="L229" s="286">
        <v>421918560175</v>
      </c>
      <c r="M229" s="285" t="s">
        <v>2138</v>
      </c>
      <c r="N229" s="285"/>
      <c r="O229" s="285"/>
      <c r="P229" s="285"/>
    </row>
    <row r="230" spans="1:16" x14ac:dyDescent="0.2">
      <c r="A230" s="203" t="s">
        <v>2949</v>
      </c>
      <c r="B230" s="285" t="s">
        <v>2950</v>
      </c>
      <c r="C230" s="285" t="s">
        <v>423</v>
      </c>
      <c r="D230" s="285" t="s">
        <v>2951</v>
      </c>
      <c r="E230" s="285" t="s">
        <v>2952</v>
      </c>
      <c r="F230" s="285" t="s">
        <v>2953</v>
      </c>
      <c r="G230" s="285" t="s">
        <v>2954</v>
      </c>
      <c r="H230" s="285" t="s">
        <v>2955</v>
      </c>
      <c r="I230" s="285" t="s">
        <v>2956</v>
      </c>
      <c r="J230" s="285" t="s">
        <v>2523</v>
      </c>
      <c r="K230" s="285" t="s">
        <v>2956</v>
      </c>
      <c r="L230" s="286">
        <v>421905892235</v>
      </c>
      <c r="M230" s="285" t="s">
        <v>2957</v>
      </c>
      <c r="N230" s="285"/>
      <c r="O230" s="285"/>
      <c r="P230" s="285"/>
    </row>
    <row r="231" spans="1:16" x14ac:dyDescent="0.2">
      <c r="A231" s="203" t="s">
        <v>2958</v>
      </c>
      <c r="B231" s="285" t="s">
        <v>2959</v>
      </c>
      <c r="C231" s="285" t="s">
        <v>423</v>
      </c>
      <c r="D231" s="285" t="s">
        <v>2960</v>
      </c>
      <c r="E231" s="285" t="s">
        <v>430</v>
      </c>
      <c r="F231" s="285" t="s">
        <v>1921</v>
      </c>
      <c r="G231" s="285" t="s">
        <v>2961</v>
      </c>
      <c r="H231" s="285" t="s">
        <v>2962</v>
      </c>
      <c r="I231" s="285" t="s">
        <v>2963</v>
      </c>
      <c r="J231" s="285" t="s">
        <v>2523</v>
      </c>
      <c r="K231" s="285" t="s">
        <v>2963</v>
      </c>
      <c r="L231" s="286">
        <v>421905491171</v>
      </c>
      <c r="M231" s="285" t="s">
        <v>2964</v>
      </c>
      <c r="N231" s="285"/>
      <c r="O231" s="285"/>
      <c r="P231" s="285"/>
    </row>
    <row r="232" spans="1:16" x14ac:dyDescent="0.2">
      <c r="A232" s="203" t="s">
        <v>2965</v>
      </c>
      <c r="B232" s="285" t="s">
        <v>2966</v>
      </c>
      <c r="C232" s="285" t="s">
        <v>423</v>
      </c>
      <c r="D232" s="285" t="s">
        <v>2967</v>
      </c>
      <c r="E232" s="285" t="s">
        <v>1767</v>
      </c>
      <c r="F232" s="285" t="s">
        <v>1768</v>
      </c>
      <c r="G232" s="285" t="s">
        <v>2968</v>
      </c>
      <c r="H232" s="285" t="s">
        <v>2969</v>
      </c>
      <c r="I232" s="285" t="s">
        <v>2970</v>
      </c>
      <c r="J232" s="285" t="s">
        <v>425</v>
      </c>
      <c r="K232" s="285" t="s">
        <v>2970</v>
      </c>
      <c r="L232" s="286">
        <v>421905731109</v>
      </c>
      <c r="M232" s="285" t="s">
        <v>2971</v>
      </c>
      <c r="N232" s="285"/>
      <c r="O232" s="285"/>
      <c r="P232" s="285"/>
    </row>
    <row r="233" spans="1:16" ht="12.5" x14ac:dyDescent="0.25">
      <c r="A233" s="203" t="s">
        <v>2139</v>
      </c>
      <c r="B233" s="285" t="s">
        <v>2140</v>
      </c>
      <c r="C233" s="285" t="s">
        <v>423</v>
      </c>
      <c r="D233" s="285" t="s">
        <v>2141</v>
      </c>
      <c r="E233" s="285" t="s">
        <v>436</v>
      </c>
      <c r="F233" s="285" t="s">
        <v>494</v>
      </c>
      <c r="G233" s="313" t="s">
        <v>2142</v>
      </c>
      <c r="H233" s="285" t="s">
        <v>2143</v>
      </c>
      <c r="I233" s="285" t="s">
        <v>2144</v>
      </c>
      <c r="J233" s="285" t="s">
        <v>427</v>
      </c>
      <c r="K233" s="285" t="s">
        <v>2145</v>
      </c>
      <c r="L233" s="286">
        <v>421915867076</v>
      </c>
      <c r="M233" s="285" t="s">
        <v>2146</v>
      </c>
      <c r="N233" s="285"/>
      <c r="O233" s="285"/>
      <c r="P233" s="285"/>
    </row>
    <row r="234" spans="1:16" x14ac:dyDescent="0.2">
      <c r="A234" s="203" t="s">
        <v>2972</v>
      </c>
      <c r="B234" s="285" t="s">
        <v>2973</v>
      </c>
      <c r="C234" s="285" t="s">
        <v>423</v>
      </c>
      <c r="D234" s="285" t="s">
        <v>2974</v>
      </c>
      <c r="E234" s="285" t="s">
        <v>2975</v>
      </c>
      <c r="F234" s="285" t="s">
        <v>2976</v>
      </c>
      <c r="G234" s="285" t="s">
        <v>2977</v>
      </c>
      <c r="H234" s="285" t="s">
        <v>2978</v>
      </c>
      <c r="I234" s="285" t="s">
        <v>2979</v>
      </c>
      <c r="J234" s="285" t="s">
        <v>425</v>
      </c>
      <c r="K234" s="285" t="s">
        <v>2979</v>
      </c>
      <c r="L234" s="286">
        <v>421905417209</v>
      </c>
      <c r="M234" s="285" t="s">
        <v>2980</v>
      </c>
      <c r="N234" s="285"/>
      <c r="O234" s="285"/>
      <c r="P234" s="285"/>
    </row>
    <row r="235" spans="1:16" x14ac:dyDescent="0.2">
      <c r="A235" s="198" t="s">
        <v>993</v>
      </c>
      <c r="B235" s="199" t="s">
        <v>994</v>
      </c>
      <c r="C235" s="200" t="s">
        <v>423</v>
      </c>
      <c r="D235" s="199" t="s">
        <v>2147</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2148</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2149</v>
      </c>
      <c r="B239" s="285" t="s">
        <v>2150</v>
      </c>
      <c r="C239" s="285" t="s">
        <v>423</v>
      </c>
      <c r="D239" s="285" t="s">
        <v>2151</v>
      </c>
      <c r="E239" s="285" t="s">
        <v>424</v>
      </c>
      <c r="F239" s="285" t="s">
        <v>817</v>
      </c>
      <c r="G239" s="285" t="s">
        <v>2152</v>
      </c>
      <c r="H239" s="285" t="s">
        <v>2153</v>
      </c>
      <c r="I239" s="285" t="s">
        <v>2154</v>
      </c>
      <c r="J239" s="285" t="s">
        <v>427</v>
      </c>
      <c r="K239" s="285" t="s">
        <v>2155</v>
      </c>
      <c r="L239" s="286">
        <v>421902821904</v>
      </c>
      <c r="M239" s="285" t="s">
        <v>2156</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2247</v>
      </c>
      <c r="B2" s="204" t="str">
        <f>VLOOKUP(A2,Adr!A:B,2,FALSE)</f>
        <v>"BigHugGym"</v>
      </c>
      <c r="C2" s="185" t="s">
        <v>2989</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1373</v>
      </c>
      <c r="B36" s="204" t="str">
        <f>VLOOKUP(A36,Adr!A:B,2,FALSE)</f>
        <v>Deaflympijský výbor Slovenska</v>
      </c>
      <c r="C36" s="197" t="s">
        <v>2192</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1697</v>
      </c>
      <c r="B43" s="204" t="str">
        <f>VLOOKUP(A43,Adr!A:B,2,FALSE)</f>
        <v>Gladiators TnUAD Trenčín n.o</v>
      </c>
      <c r="C43" s="196" t="s">
        <v>2157</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1707</v>
      </c>
      <c r="B46" s="204" t="str">
        <f>VLOOKUP(A46,Adr!A:B,2,FALSE)</f>
        <v>HC UNIZA</v>
      </c>
      <c r="C46" s="196" t="s">
        <v>2157</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 x14ac:dyDescent="0.2">
      <c r="A94" s="166" t="s">
        <v>1836</v>
      </c>
      <c r="B94" s="204" t="str">
        <f>VLOOKUP(A94,Adr!A:B,2,FALSE)</f>
        <v>Philosophers Nitra</v>
      </c>
      <c r="C94" s="196" t="s">
        <v>2157</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1495</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1496</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1497</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1498</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1870</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x14ac:dyDescent="0.2">
      <c r="A118" s="166" t="s">
        <v>519</v>
      </c>
      <c r="B118" s="204" t="str">
        <f>VLOOKUP(A118,Adr!A:B,2,FALSE)</f>
        <v>Slovenská asociácia Taekwondo WT</v>
      </c>
      <c r="C118" s="196" t="s">
        <v>1469</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1499</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2158</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2159</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2160</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2161</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2162</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1500</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2163</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1470</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1501</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2209</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2164</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2210</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1502</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1503</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1504</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1505</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1506</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1507</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1508</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1509</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1510</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1511</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1512</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1513</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1514</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1515</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1516</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1517</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2165</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1518</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1519</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1520</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1521</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1522</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1523</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2166</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1524</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1525</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1526</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1527</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1528</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1529</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1530</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1531</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1532</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1533</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1534</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1535</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1536</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1537</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1538</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1539</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1540</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1541</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1542</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1543</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1544</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1545</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1546</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1547</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1548</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1549</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1550</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1551</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1552</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1553</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1554</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1555</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1556</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1471</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1557</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1558</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1559</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1560</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2167</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1561</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1562</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2168</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1567</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1563</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1564</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1565</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1566</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1568</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1472</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1569</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1570</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2989</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1571</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1572</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2169</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731</v>
      </c>
      <c r="B267" s="204" t="str">
        <f>VLOOKUP(A267,Adr!A:B,2,FALSE)</f>
        <v>Slovenský olympijský a športový výbor</v>
      </c>
      <c r="C267" s="197" t="s">
        <v>2231</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1480</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1581</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2172</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2173</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1582</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1583</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2174</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1584</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2233</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2983</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1585</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1586</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1587</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1588</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1589</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2984</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2985</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1590</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2986</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1591</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2987</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1592</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1593</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2175</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2176</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1594</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1595</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1596</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2212</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1473</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2213</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1597</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2177</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1598</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1599</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1600</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1601</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1602</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1603</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1604</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2">
      <c r="A329" s="202" t="s">
        <v>790</v>
      </c>
      <c r="B329" s="204" t="str">
        <f>VLOOKUP(A329,Adr!A:B,2,FALSE)</f>
        <v>Slovenský veslársky zväz</v>
      </c>
      <c r="C329" s="190" t="s">
        <v>1474</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1605</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1606</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1607</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1608</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2178</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1609</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1610</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1611</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2179</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1612</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1613</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1614</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1475</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1619</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1615</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2180</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1616</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2181</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2182</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1617</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1618</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2183</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1476</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1620</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1621</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1622</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1623</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1624</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1625</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1626</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1627</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1666</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2990</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2990</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1981</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1628</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1629</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1630</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1631</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1632</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1633</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1634</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1477</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1635</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2988</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2214</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1636</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1637</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 x14ac:dyDescent="0.2">
      <c r="A393" s="166" t="s">
        <v>881</v>
      </c>
      <c r="B393" s="204" t="str">
        <f>VLOOKUP(A393,Adr!A:B,2,FALSE)</f>
        <v>Slovenský zväz kickboxu</v>
      </c>
      <c r="C393" s="197" t="s">
        <v>2236</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2215</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1992</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2184</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2185</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2186</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1657</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 x14ac:dyDescent="0.2">
      <c r="A471" s="202" t="s">
        <v>2066</v>
      </c>
      <c r="B471" s="204" t="str">
        <f>VLOOKUP(A471,Adr!A:B,2,FALSE)</f>
        <v>TANEČNO ŠPORTOVÝ KLUB M+M BRATISLAVA pri ZŠ Ostredková</v>
      </c>
      <c r="C471" s="190" t="s">
        <v>2221</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 x14ac:dyDescent="0.2">
      <c r="A491" s="198" t="s">
        <v>2139</v>
      </c>
      <c r="B491" s="204" t="str">
        <f>VLOOKUP(A491,Adr!A:B,2,FALSE)</f>
        <v>Zápasnícky klub Baník Prievidza, o. z.</v>
      </c>
      <c r="C491" s="196" t="s">
        <v>2229</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1658</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1659</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1478</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1660</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1661</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1665</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1662</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1663</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1664</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D4" zoomScaleNormal="100" workbookViewId="0">
      <selection activeCell="F6" sqref="F6:F9"/>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80" t="str">
        <f>Spolu!C3&amp;", "&amp;Spolu!C6</f>
        <v>Slovenský zväz jachtingu, Olympijské námestie 14290/1, Bratislava, 831 04</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1252</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1"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1669</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5" customHeight="1" thickBot="1" x14ac:dyDescent="0.3">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30793211</v>
      </c>
      <c r="E18" s="147" t="s">
        <v>1276</v>
      </c>
      <c r="F18" s="282">
        <v>421947749446</v>
      </c>
      <c r="N18" s="137" t="str">
        <f t="shared" si="0"/>
        <v xml:space="preserve">r - </v>
      </c>
      <c r="O18" s="137" t="s">
        <v>368</v>
      </c>
    </row>
    <row r="19" spans="1:16" x14ac:dyDescent="0.25">
      <c r="E19" s="147" t="s">
        <v>1277</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79" t="s">
        <v>1278</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zd</cp:lastModifiedBy>
  <cp:revision/>
  <cp:lastPrinted>2026-01-21T10:59:34Z</cp:lastPrinted>
  <dcterms:created xsi:type="dcterms:W3CDTF">2017-02-20T06:20:12Z</dcterms:created>
  <dcterms:modified xsi:type="dcterms:W3CDTF">2026-04-14T21:08:45Z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