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uzka\Desktop\ministerske tabuľky 2025\FINAL\"/>
    </mc:Choice>
  </mc:AlternateContent>
  <xr:revisionPtr revIDLastSave="0" documentId="13_ncr:1_{357C37C8-4679-463B-85D7-81F7DF5D6339}" xr6:coauthVersionLast="47" xr6:coauthVersionMax="47" xr10:uidLastSave="{00000000-0000-0000-0000-000000000000}"/>
  <bookViews>
    <workbookView xWindow="-110" yWindow="-110" windowWidth="19420" windowHeight="10420" firstSheet="3"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<sst xmlns="http://schemas.openxmlformats.org/spreadsheetml/2006/main" count="3252" uniqueCount="1820">
  <si>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</si>
  <si>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</si>
  <si>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</si>
  <si>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</si>
  <si>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</si>
  <si>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</si>
  <si>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</si>
  <si>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</si>
  <si>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</si>
  <si>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</si>
  <si>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</si>
  <si>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</si>
  <si>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</si>
  <si>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</si>
  <si>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</si>
  <si>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</si>
  <si>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</si>
  <si>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</si>
  <si>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</si>
  <si>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</si>
  <si>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</si>
  <si>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</si>
  <si>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</si>
  <si>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</si>
  <si>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</si>
  <si>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</si>
  <si>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</si>
  <si>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</si>
  <si>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</si>
  <si>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</si>
  <si>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</si>
  <si>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</si>
  <si>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</si>
  <si>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</si>
  <si>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</si>
  <si>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</si>
  <si>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</si>
  <si>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</si>
  <si>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</si>
  <si>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</si>
  <si>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</si>
  <si>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</si>
  <si>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</si>
  <si>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</si>
  <si>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</si>
  <si>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</si>
  <si>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</si>
  <si>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</si>
  <si>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</si>
  <si>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</si>
  <si>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</si>
  <si>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</si>
  <si>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</si>
  <si>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</si>
  <si>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</si>
  <si>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</si>
  <si>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</si>
  <si>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</si>
  <si>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</si>
  <si>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</si>
  <si>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</si>
  <si>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</si>
  <si>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</si>
  <si>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</si>
  <si>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</si>
  <si>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</si>
  <si>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</si>
  <si>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</si>
  <si>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</si>
  <si>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</si>
  <si>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</si>
  <si>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</si>
  <si>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</si>
  <si>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</si>
  <si>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</si>
  <si>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</si>
  <si>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</si>
  <si>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</si>
  <si>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</si>
  <si>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</si>
  <si>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</si>
  <si>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</si>
  <si>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</si>
  <si>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</si>
  <si>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</si>
  <si>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</si>
  <si>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</si>
  <si>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</si>
  <si>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</si>
  <si>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</si>
  <si>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</si>
  <si>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</si>
  <si>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</si>
  <si>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</si>
  <si>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</si>
  <si>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</si>
  <si>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</si>
  <si>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</si>
  <si>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</si>
  <si>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</si>
  <si>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</si>
  <si>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</si>
  <si>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</si>
  <si>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</si>
  <si>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</si>
  <si>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</si>
  <si>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</si>
  <si>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</si>
  <si>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</si>
  <si>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</si>
  <si>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</si>
  <si>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</si>
  <si>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</si>
  <si>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</si>
  <si>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</si>
  <si>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</si>
  <si>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</si>
  <si>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</si>
  <si>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</si>
  <si>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</si>
  <si>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</si>
  <si>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</si>
  <si>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</si>
  <si>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</si>
  <si>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</si>
  <si>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</si>
  <si>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</si>
  <si>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</si>
  <si>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</si>
  <si>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</si>
  <si>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</si>
  <si>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</si>
  <si>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</si>
  <si>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</si>
  <si>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</si>
  <si>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</si>
  <si>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</si>
  <si>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</si>
  <si>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</si>
  <si>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</si>
  <si>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</si>
  <si>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</si>
  <si>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</si>
  <si>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</si>
  <si>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</si>
  <si>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</si>
  <si>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</si>
  <si>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</si>
  <si>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</si>
  <si>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</si>
  <si>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</si>
  <si>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</si>
  <si>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</si>
  <si>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</si>
  <si>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</si>
  <si>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</si>
  <si>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</si>
  <si>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</si>
  <si>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</si>
  <si>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</si>
  <si>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</si>
  <si>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</si>
  <si>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</si>
  <si>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</si>
  <si>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</si>
  <si>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</si>
  <si>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</si>
  <si>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</si>
  <si>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</si>
  <si>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</si>
  <si>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</si>
  <si>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</si>
  <si>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</si>
  <si>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</si>
  <si>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</si>
  <si>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</si>
  <si>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</si>
  <si>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</si>
  <si>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</si>
  <si>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</si>
  <si>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</si>
  <si>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</si>
  <si>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</si>
  <si>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</si>
  <si>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</si>
  <si>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</si>
  <si>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</si>
  <si>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</si>
  <si>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</si>
  <si>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</si>
  <si>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</si>
  <si>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</si>
  <si>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</si>
  <si>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</si>
  <si>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</si>
  <si>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</si>
  <si>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</si>
  <si>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</si>
  <si>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</si>
  <si>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</si>
  <si>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</si>
  <si>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</si>
  <si>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</si>
  <si>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</si>
  <si>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</si>
  <si>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</si>
  <si>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</si>
  <si>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</si>
  <si>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</si>
  <si>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</si>
  <si>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</si>
  <si>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</si>
  <si>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</si>
  <si>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</si>
  <si>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</si>
  <si>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</si>
  <si>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</si>
  <si>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</si>
  <si>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</si>
  <si>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</si>
  <si>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</si>
  <si>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</si>
  <si>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</si>
  <si>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</si>
  <si>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</si>
  <si>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</si>
  <si>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</si>
  <si>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</si>
  <si>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</si>
  <si>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</si>
  <si>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</si>
  <si>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</si>
  <si>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</si>
  <si>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</si>
  <si>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</si>
  <si>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</si>
  <si>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</si>
  <si>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</si>
  <si>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</si>
  <si>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</si>
  <si>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</si>
  <si>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</si>
  <si>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</si>
  <si>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</si>
  <si>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</si>
  <si>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</si>
  <si>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</si>
  <si>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</si>
  <si>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</si>
  <si>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</si>
  <si>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</si>
  <si>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</si>
  <si>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</si>
  <si>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</si>
  <si>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</si>
  <si>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</si>
  <si>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</si>
  <si>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</si>
  <si>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</si>
  <si>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</si>
  <si>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</si>
  <si>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</si>
  <si>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</si>
  <si>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</si>
  <si>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</si>
  <si>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</si>
  <si>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</si>
  <si>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</si>
  <si>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</si>
  <si>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</si>
  <si>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</si>
  <si>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</si>
  <si>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</si>
  <si>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</si>
  <si>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</si>
  <si>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</si>
  <si>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</si>
  <si>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</si>
  <si>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</si>
  <si>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</si>
  <si>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</si>
  <si>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</si>
  <si>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</si>
  <si>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</si>
  <si>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</si>
  <si>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</si>
  <si>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</si>
  <si>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</si>
  <si>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</si>
  <si>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</si>
  <si>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</si>
  <si>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</si>
  <si>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</si>
  <si>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</si>
  <si>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</si>
  <si>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</si>
  <si>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</si>
  <si>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</si>
  <si>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</si>
  <si>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</si>
  <si>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</si>
  <si>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</si>
  <si>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</si>
  <si>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</si>
  <si>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</si>
  <si>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</si>
  <si>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</si>
  <si>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</si>
  <si>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</si>
  <si>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</si>
  <si>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</si>
  <si>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</si>
  <si>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</si>
  <si>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</si>
  <si>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</si>
  <si>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</si>
  <si>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</si>
  <si>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</si>
  <si>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</si>
  <si>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</si>
  <si>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</si>
  <si>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</si>
  <si>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</si>
  <si>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</si>
  <si>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</si>
  <si>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</si>
  <si>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</si>
  <si>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</si>
  <si>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</si>
  <si>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</si>
  <si>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</si>
  <si>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</si>
  <si>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</si>
  <si>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</si>
  <si>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</si>
  <si>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</si>
  <si>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</si>
  <si>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</si>
  <si>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</si>
  <si>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</si>
  <si>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</si>
  <si>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</si>
  <si>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</si>
  <si>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</si>
  <si>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</si>
  <si>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</si>
  <si>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</si>
  <si>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</si>
  <si>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</si>
  <si>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</si>
  <si>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</si>
  <si>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</si>
  <si>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</si>
  <si>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</si>
  <si>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</si>
  <si>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</si>
  <si>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</si>
  <si>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</si>
  <si>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</si>
  <si>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</si>
  <si>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</si>
  <si>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</si>
  <si>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</si>
  <si>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</si>
  <si>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</si>
  <si>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</si>
  <si>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</si>
  <si>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</si>
  <si>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</si>
  <si>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</si>
  <si>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</si>
  <si>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</si>
  <si>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</si>
  <si>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</si>
  <si>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</si>
  <si>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</si>
  <si>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</si>
  <si>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</si>
  <si>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</si>
  <si>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</si>
  <si>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</si>
  <si>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</si>
  <si>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</si>
  <si>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</si>
  <si>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</si>
  <si>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</si>
  <si>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</si>
  <si>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</si>
  <si>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</si>
  <si>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</si>
  <si>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</si>
  <si>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</si>
  <si>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</si>
  <si>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</si>
  <si>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</si>
  <si>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</si>
  <si>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</si>
  <si>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</si>
  <si>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</si>
  <si>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</si>
  <si>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</si>
  <si>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</si>
  <si>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</si>
  <si>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</si>
  <si>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</si>
  <si>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</si>
  <si>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</si>
  <si>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</si>
  <si>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</si>
  <si>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</si>
  <si>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</si>
  <si>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</si>
  <si>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</si>
  <si>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</si>
  <si>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</si>
  <si>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</si>
  <si>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</si>
  <si>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</si>
  <si>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</si>
  <si>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</si>
  <si>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</si>
  <si>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</si>
  <si>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</si>
  <si>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</si>
  <si>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</si>
  <si>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</si>
  <si>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</si>
  <si>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</si>
  <si>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</si>
  <si>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</si>
  <si>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</si>
  <si>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</si>
  <si>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</si>
  <si>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</si>
  <si>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</si>
  <si>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</si>
  <si>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</si>
  <si>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</si>
  <si>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</si>
  <si>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</si>
  <si>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</si>
  <si>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</si>
  <si>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</si>
  <si>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</si>
  <si>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</si>
  <si>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</si>
  <si>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</si>
  <si>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</si>
  <si>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</si>
  <si>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</si>
  <si>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</si>
  <si>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</si>
  <si>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</si>
  <si>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</si>
  <si>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</si>
  <si>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</si>
  <si>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</si>
  <si>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</si>
  <si>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</si>
  <si>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</si>
  <si>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</si>
  <si>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</si>
  <si>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</si>
  <si>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</si>
  <si>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</si>
  <si>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</si>
  <si>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</si>
  <si>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</si>
  <si>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</si>
  <si>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</si>
  <si>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</si>
  <si>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</si>
  <si>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</si>
  <si>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</si>
  <si>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</si>
  <si>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</si>
  <si>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</si>
  <si>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</si>
  <si>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</si>
  <si>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</si>
  <si>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</si>
  <si>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</si>
  <si>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</si>
  <si>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</si>
  <si>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</si>
  <si>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</si>
  <si>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</si>
  <si>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</si>
  <si>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</si>
  <si>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</si>
  <si>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</si>
  <si>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</si>
  <si>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</si>
  <si>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</si>
  <si>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</si>
  <si>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</si>
  <si>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</si>
  <si>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</si>
  <si>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</si>
  <si>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</si>
  <si>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</si>
  <si>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</si>
  <si>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</si>
  <si>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</si>
  <si>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</si>
  <si>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</si>
  <si>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</si>
  <si>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</si>
  <si>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</si>
  <si>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</si>
  <si>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</si>
  <si>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</si>
  <si>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</si>
  <si>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</si>
  <si>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</si>
  <si>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</si>
  <si>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</si>
  <si>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</si>
  <si>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</si>
  <si>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</si>
  <si>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</si>
  <si>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</si>
  <si>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</si>
  <si>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</si>
  <si>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</si>
  <si>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</si>
  <si>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</si>
  <si>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</si>
  <si>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</si>
  <si>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</si>
  <si>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</si>
  <si>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</si>
  <si>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</si>
  <si>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</si>
  <si>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</si>
  <si>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</si>
  <si>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</si>
  <si>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</si>
  <si>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</si>
  <si>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</si>
  <si>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</si>
  <si>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</si>
  <si>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</si>
  <si>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</si>
  <si>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</si>
  <si>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</si>
  <si>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</si>
  <si>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</si>
  <si>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</si>
  <si>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</si>
  <si>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</si>
  <si>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</si>
  <si>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</si>
  <si>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</si>
  <si>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</si>
  <si>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</si>
  <si>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</si>
  <si>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</si>
  <si>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</si>
  <si>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</si>
  <si>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</si>
  <si>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</si>
  <si>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</si>
  <si>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</si>
  <si>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</si>
  <si>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</si>
  <si>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</si>
  <si>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</si>
  <si>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</si>
  <si>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</si>
  <si>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</si>
  <si>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</si>
  <si>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</si>
  <si>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</si>
  <si>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</si>
  <si>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</si>
  <si>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</si>
  <si>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</si>
  <si>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</si>
  <si>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</si>
  <si>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</si>
  <si>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</si>
  <si>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</si>
  <si>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</si>
  <si>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</si>
  <si>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</si>
  <si>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</si>
  <si>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</si>
  <si>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</si>
  <si>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</si>
  <si>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</si>
  <si>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</si>
  <si>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</si>
  <si>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</si>
  <si>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</si>
  <si>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</si>
  <si>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</si>
  <si>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</si>
  <si>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</si>
  <si>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</si>
  <si>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</si>
  <si>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</si>
  <si>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</si>
  <si>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</si>
  <si>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</si>
  <si>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</si>
  <si>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</si>
  <si>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</si>
  <si>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</si>
  <si>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</si>
  <si>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</si>
  <si>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</si>
  <si>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</si>
  <si>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</si>
  <si>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</si>
  <si>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</si>
  <si>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</si>
  <si>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</si>
  <si>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</si>
  <si>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</si>
  <si>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</si>
  <si>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</si>
  <si>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</si>
  <si>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</si>
  <si>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</si>
  <si>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</si>
  <si>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</si>
  <si>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</si>
  <si>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</si>
  <si>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</si>
  <si>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</si>
  <si>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</si>
  <si>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</si>
  <si>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</si>
  <si>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</si>
  <si>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</si>
  <si>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</si>
  <si>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</si>
  <si>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</si>
  <si>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</si>
  <si>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</si>
  <si>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</si>
  <si>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</si>
  <si>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</si>
  <si>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</si>
  <si>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</si>
  <si>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</si>
  <si>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</si>
  <si>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</si>
  <si>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</si>
  <si>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</si>
  <si>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</si>
  <si>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</si>
  <si>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</si>
  <si>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</si>
  <si>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</si>
  <si>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</si>
  <si>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</si>
  <si>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</si>
  <si>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</si>
  <si>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</si>
  <si>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</si>
  <si>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</si>
  <si>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</si>
  <si>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</si>
  <si>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</si>
  <si>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</si>
  <si>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</si>
  <si>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</si>
  <si>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</si>
  <si>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</si>
  <si>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</si>
  <si>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</si>
  <si>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</si>
  <si>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</si>
  <si>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</si>
  <si>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</si>
  <si>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</si>
  <si>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</si>
  <si>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</si>
  <si>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</si>
  <si>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</si>
  <si>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</si>
  <si>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</si>
  <si>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</si>
  <si>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</si>
  <si>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</si>
  <si>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</si>
  <si>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</si>
  <si>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</si>
  <si>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</si>
  <si>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</si>
  <si>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</si>
  <si>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</si>
  <si>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</si>
  <si>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</si>
  <si>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</si>
  <si>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</si>
  <si>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</si>
  <si>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</si>
  <si>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</si>
  <si>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</si>
  <si>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</si>
  <si>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</si>
  <si>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</si>
  <si>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</si>
  <si>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</si>
  <si>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</si>
  <si>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</si>
  <si>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</si>
  <si>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</si>
  <si>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</si>
  <si>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</si>
  <si>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</si>
  <si>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</si>
  <si>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</si>
  <si>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</si>
  <si>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</si>
  <si>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</si>
  <si>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</si>
  <si>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</si>
  <si>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</si>
  <si>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</si>
  <si>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</si>
  <si>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</si>
  <si>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</si>
  <si>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</si>
  <si>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</si>
  <si>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</si>
  <si>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</si>
  <si>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</si>
  <si>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</si>
  <si>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</si>
  <si>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</si>
  <si>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</si>
  <si>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</si>
  <si>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</si>
  <si>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</si>
  <si>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</si>
  <si>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</si>
  <si>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</si>
  <si>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</si>
  <si>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</si>
  <si>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</si>
  <si>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</si>
  <si>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</si>
  <si>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</si>
  <si>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</si>
  <si>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</si>
  <si>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</si>
  <si>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</si>
  <si>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</si>
  <si>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</si>
  <si>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</si>
  <si>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</si>
  <si>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</si>
  <si>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</si>
  <si>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</si>
  <si>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</si>
  <si>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</si>
  <si>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</si>
  <si>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</si>
  <si>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</si>
  <si>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</si>
  <si>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</si>
  <si>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</si>
  <si>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</si>
  <si>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</si>
  <si>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</si>
  <si>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</si>
  <si>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</si>
  <si>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</si>
  <si>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</si>
  <si>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</si>
  <si>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</si>
  <si>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</si>
  <si>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</si>
  <si>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</si>
  <si>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</si>
  <si>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</si>
  <si>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</si>
  <si>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</si>
  <si>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</si>
  <si>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</si>
  <si>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</si>
  <si>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</si>
  <si>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</si>
  <si>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</si>
  <si>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</si>
  <si>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</si>
  <si>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</si>
  <si>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</si>
  <si>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</si>
  <si>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</si>
  <si>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</si>
  <si>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</si>
  <si>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</si>
  <si>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</si>
  <si>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</si>
  <si>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</si>
  <si>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</si>
  <si>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</si>
  <si>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</si>
  <si>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</si>
  <si>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</si>
  <si>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</si>
  <si>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</si>
  <si>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</si>
  <si>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</si>
  <si>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</si>
  <si>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</si>
  <si>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</si>
  <si>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</si>
  <si>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</si>
  <si>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</si>
  <si>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</si>
  <si>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</si>
  <si>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</si>
  <si>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</si>
  <si>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</si>
  <si>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</si>
  <si>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</si>
  <si>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</si>
  <si>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</si>
  <si>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</si>
  <si>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</si>
  <si>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</si>
  <si>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</si>
  <si>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</si>
  <si>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</si>
  <si>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</si>
  <si>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</si>
  <si>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</si>
  <si>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</si>
  <si>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</si>
  <si>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</si>
  <si>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</si>
  <si>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</si>
  <si>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</si>
  <si>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</si>
  <si>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</si>
  <si>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</si>
  <si>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</si>
  <si>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</si>
  <si>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</si>
  <si>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</si>
  <si>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</si>
  <si>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</si>
  <si>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</si>
  <si>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</si>
  <si>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</si>
  <si>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</si>
  <si>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</si>
  <si>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</si>
  <si>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</si>
  <si>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</si>
  <si>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</si>
  <si>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</si>
  <si>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</si>
  <si>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</si>
  <si>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</si>
  <si>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</si>
  <si>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</si>
  <si>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</si>
  <si>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</si>
  <si>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</si>
  <si>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</si>
  <si>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</si>
  <si>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</si>
  <si>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</si>
  <si>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</si>
  <si>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</si>
  <si>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</si>
  <si>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</si>
  <si>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</si>
  <si>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</si>
  <si>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</si>
  <si>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</si>
  <si>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</si>
  <si>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</si>
  <si>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</si>
  <si>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</si>
  <si>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</si>
  <si>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</si>
  <si>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</si>
  <si>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</si>
  <si>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</si>
  <si>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</si>
  <si>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</si>
  <si>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</si>
  <si>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</si>
  <si>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</si>
  <si>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</si>
  <si>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</si>
  <si>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</si>
  <si>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</si>
  <si>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</si>
  <si>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</si>
  <si>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</si>
  <si>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</si>
  <si>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</si>
  <si>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</si>
  <si>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</si>
  <si>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</si>
  <si>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</si>
  <si>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</si>
  <si>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</si>
  <si>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</si>
  <si>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</si>
  <si>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</si>
  <si>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</si>
  <si>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</si>
  <si>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</si>
  <si>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</si>
  <si>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</si>
  <si>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</si>
  <si>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</si>
  <si>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</si>
  <si>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</si>
  <si>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</si>
  <si>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</si>
  <si>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</si>
  <si>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</si>
  <si>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</si>
  <si>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</si>
  <si>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</si>
  <si>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</si>
  <si>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</si>
  <si>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</si>
  <si>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</si>
  <si>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</si>
  <si>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</si>
  <si>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</si>
  <si>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</si>
  <si>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</si>
  <si>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</si>
  <si>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</si>
  <si>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</si>
  <si>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</si>
  <si>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</si>
  <si>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</si>
  <si>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</si>
  <si>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</si>
  <si>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</si>
  <si>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</si>
  <si>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</si>
  <si>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</si>
  <si>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</si>
  <si>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</si>
  <si>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</si>
  <si>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</si>
  <si>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</si>
  <si>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</si>
  <si>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</si>
  <si>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</si>
  <si>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</si>
  <si>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</si>
  <si>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</si>
  <si>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</si>
  <si>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</si>
  <si>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</si>
  <si>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</si>
  <si>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</si>
  <si>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</si>
  <si>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</si>
  <si>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</si>
  <si>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</si>
  <si>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</si>
  <si>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</si>
  <si>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</si>
  <si>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</si>
  <si>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</si>
  <si>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</si>
  <si>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</si>
  <si>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</si>
  <si>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</si>
  <si>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</si>
  <si>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</si>
  <si>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</si>
  <si>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</si>
  <si>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</si>
  <si>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</si>
  <si>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</si>
  <si>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</si>
  <si>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</si>
  <si>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</si>
  <si>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</si>
  <si>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</si>
  <si>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</si>
  <si>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</si>
  <si>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</si>
  <si>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</si>
  <si>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</si>
  <si>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</si>
  <si>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</si>
  <si>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</si>
  <si>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</si>
  <si>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</si>
  <si>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</si>
  <si>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</si>
  <si>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</si>
  <si>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</si>
  <si>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</si>
  <si>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</si>
  <si>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</si>
  <si>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</si>
  <si>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</si>
  <si>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</si>
  <si>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</si>
  <si>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</si>
  <si>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</si>
  <si>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</si>
  <si>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</si>
  <si>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</si>
  <si>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</si>
  <si>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</si>
  <si>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</si>
  <si>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</si>
  <si>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</si>
  <si>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</si>
  <si>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</si>
  <si>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</si>
  <si>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</si>
  <si>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</si>
  <si>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</si>
  <si>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</si>
  <si>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</si>
  <si>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</si>
  <si>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</si>
  <si>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</si>
  <si>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</si>
  <si>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</si>
  <si>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</si>
  <si>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</si>
  <si>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</si>
  <si>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</si>
  <si>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</si>
  <si>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</si>
  <si>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</si>
  <si>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</si>
  <si>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</si>
  <si>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</si>
  <si>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</si>
  <si>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</si>
  <si>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</si>
  <si>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</si>
  <si>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</si>
  <si>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</si>
  <si>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</si>
  <si>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</si>
  <si>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</si>
  <si>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</si>
  <si>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</si>
  <si>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</si>
  <si>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</si>
  <si>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</si>
  <si>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</si>
  <si>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</si>
  <si>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</si>
  <si>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</si>
  <si>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</si>
  <si>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</si>
  <si>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</si>
  <si>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</si>
  <si>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</si>
  <si>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</si>
  <si>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</si>
  <si>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</si>
  <si>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</si>
  <si>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</si>
  <si>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</si>
  <si>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</si>
  <si>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</si>
  <si>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</si>
  <si>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</si>
  <si>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</si>
  <si>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</si>
  <si>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</si>
  <si>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</si>
  <si>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</si>
  <si>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</si>
  <si>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</si>
  <si>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</si>
  <si>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</si>
  <si>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</si>
  <si>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</si>
  <si>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</si>
  <si>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</si>
  <si>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</si>
  <si>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</si>
  <si>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</si>
  <si>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</si>
  <si>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</si>
  <si>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</si>
  <si>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</si>
  <si>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</si>
  <si>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</si>
  <si>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</si>
  <si>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</si>
  <si>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</si>
  <si>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</si>
  <si>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</si>
  <si>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</si>
  <si>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</si>
  <si>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</si>
  <si>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</si>
  <si>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</si>
  <si>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</si>
  <si>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</si>
  <si>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</si>
  <si>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</si>
  <si>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</si>
  <si>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</si>
  <si>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</si>
  <si>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</si>
  <si>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</si>
  <si>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</si>
  <si>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</si>
  <si>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</si>
  <si>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</si>
  <si>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</si>
  <si>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</si>
  <si>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</si>
  <si>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</si>
  <si>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</si>
  <si>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</si>
  <si>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</si>
  <si>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</si>
  <si>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</si>
  <si>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</si>
  <si>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</si>
  <si>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</si>
  <si>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</si>
  <si>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</si>
  <si>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</si>
  <si>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</si>
  <si>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</si>
  <si>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</si>
  <si>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</si>
  <si>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</si>
  <si>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</si>
  <si>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</si>
  <si>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</si>
  <si>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</si>
  <si>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</si>
  <si>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</si>
  <si>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</si>
  <si>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</si>
  <si>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</si>
  <si>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</si>
  <si>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</si>
  <si>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</si>
  <si>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</si>
  <si>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</si>
  <si>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</si>
  <si>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</si>
  <si>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</si>
  <si>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</si>
  <si>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</si>
  <si>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</si>
  <si>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</si>
  <si>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</si>
  <si>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</si>
  <si>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</si>
  <si>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</si>
  <si>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</si>
  <si>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</si>
  <si>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</si>
  <si>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</si>
  <si>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</si>
  <si>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</si>
  <si>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</si>
  <si>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</si>
  <si>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</si>
  <si>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</si>
  <si>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</si>
  <si>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</si>
  <si>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</si>
  <si>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</si>
  <si>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</si>
  <si>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</si>
  <si>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</si>
  <si>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</si>
  <si>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</si>
  <si>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</si>
  <si>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</si>
  <si>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</si>
  <si>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</si>
  <si>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</si>
  <si>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</si>
  <si>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</si>
  <si>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</si>
  <si>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</si>
  <si>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</si>
  <si>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</si>
  <si>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</si>
  <si>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</si>
  <si>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</si>
  <si>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</si>
  <si>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</si>
  <si>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</si>
  <si>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</si>
  <si>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</si>
  <si>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</si>
  <si>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</si>
  <si>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</si>
  <si>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</si>
  <si>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</si>
  <si>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</si>
  <si>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</si>
  <si>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</si>
  <si>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</si>
  <si>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</si>
  <si>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</si>
  <si>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</si>
  <si>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</si>
  <si>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</si>
  <si>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</si>
  <si>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</si>
  <si>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</si>
  <si>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</si>
  <si>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</si>
  <si>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</si>
  <si>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</si>
  <si>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</si>
  <si>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</si>
  <si>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</si>
  <si>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</si>
  <si>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</si>
  <si>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</si>
  <si>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</si>
  <si>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</si>
  <si>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</si>
  <si>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</si>
  <si>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</si>
  <si>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</si>
  <si>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</si>
  <si>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</si>
  <si>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</si>
  <si>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</si>
  <si>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</si>
  <si>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</si>
  <si>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</si>
  <si>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</si>
  <si>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</si>
  <si>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</si>
  <si>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</si>
  <si>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</si>
  <si>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</si>
  <si>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</si>
  <si>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</si>
  <si>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</si>
  <si>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</si>
  <si>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</si>
  <si>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</si>
  <si>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</si>
  <si>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</si>
  <si>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</si>
  <si>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</si>
  <si>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</si>
  <si>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</si>
  <si>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</si>
  <si>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</si>
  <si>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</si>
  <si>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</si>
  <si>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</si>
  <si>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</si>
  <si>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</si>
  <si>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</si>
  <si>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</si>
  <si>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</si>
  <si>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</si>
  <si>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</si>
  <si>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</si>
  <si>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</si>
  <si>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</si>
  <si>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</si>
  <si>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</si>
  <si>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</si>
  <si>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</si>
  <si>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</si>
  <si>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</si>
  <si>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</si>
  <si>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</si>
  <si>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</si>
  <si>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</si>
  <si>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</si>
  <si>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</si>
  <si>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</si>
  <si>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</si>
  <si>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</si>
  <si>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</si>
  <si>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</si>
  <si>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</si>
  <si>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</si>
  <si>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</si>
  <si>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</si>
  <si>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</si>
  <si>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</si>
  <si>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</si>
  <si>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</si>
  <si>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</si>
  <si>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</si>
  <si>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</si>
  <si>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</si>
  <si>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</si>
  <si>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</si>
  <si>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</si>
  <si>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</si>
  <si>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</si>
  <si>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</si>
  <si>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</si>
  <si>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</si>
  <si>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</si>
  <si>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</si>
  <si>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</si>
  <si>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</si>
  <si>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</si>
  <si>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</si>
  <si>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</si>
  <si>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</si>
  <si>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</si>
  <si>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</si>
  <si>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</si>
  <si>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</si>
  <si>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</si>
  <si>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</si>
  <si>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</si>
  <si>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</si>
  <si>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</si>
  <si>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</si>
  <si>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</si>
  <si>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</si>
  <si>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</si>
  <si>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</si>
  <si>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</si>
  <si>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</si>
  <si>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</si>
  <si>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</si>
  <si>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</si>
  <si>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</si>
  <si>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</si>
  <si>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</si>
  <si>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</si>
  <si>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</si>
  <si>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</si>
  <si>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</si>
  <si>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</si>
  <si>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</si>
  <si>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</si>
  <si>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</si>
  <si>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</si>
  <si>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</si>
  <si>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</si>
  <si>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</si>
  <si>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</si>
  <si>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</si>
  <si>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</si>
  <si>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</si>
  <si>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</si>
  <si>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</si>
  <si>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</si>
  <si>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</si>
  <si>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</si>
  <si>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</si>
  <si>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</si>
  <si>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</si>
  <si>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</si>
  <si>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</si>
  <si>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</si>
  <si>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</si>
  <si>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</si>
  <si>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</si>
  <si>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</si>
  <si>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</si>
  <si>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</si>
  <si>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</si>
  <si>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</si>
  <si>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</si>
  <si>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</si>
  <si>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</si>
  <si>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</si>
  <si>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</si>
  <si>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</si>
  <si>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</si>
  <si>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</si>
  <si>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</si>
  <si>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</si>
  <si>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</si>
  <si>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</si>
  <si>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</si>
  <si>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</si>
  <si>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</si>
  <si>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</si>
  <si>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</si>
  <si>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</si>
  <si>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</si>
  <si>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</si>
  <si>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</si>
  <si>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</si>
  <si>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</si>
  <si>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</si>
  <si>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</si>
  <si>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</si>
  <si>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</si>
  <si>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</si>
  <si>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</si>
  <si>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</si>
  <si>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</si>
  <si>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</si>
  <si>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</si>
  <si>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</si>
  <si>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</si>
  <si>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</si>
  <si>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</si>
  <si>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</si>
  <si>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</si>
  <si>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</si>
  <si>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</si>
  <si>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</si>
  <si>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</si>
  <si>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</si>
  <si>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</si>
  <si>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</si>
  <si>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</si>
  <si>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</si>
  <si>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</si>
  <si>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</si>
  <si>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</si>
  <si>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</si>
  <si>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</si>
  <si>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</si>
  <si>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</si>
  <si>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</si>
  <si>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</si>
  <si>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</si>
  <si>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</si>
  <si>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</si>
  <si>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</si>
  <si>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</si>
  <si>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</si>
  <si>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</si>
  <si>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</si>
  <si>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</si>
  <si>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</si>
  <si>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</si>
  <si>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</si>
  <si>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</si>
  <si>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</si>
  <si>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</si>
  <si>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</si>
  <si>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</si>
  <si>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</si>
  <si>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</si>
  <si>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</si>
  <si>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</si>
  <si>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</si>
  <si>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</si>
  <si>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</si>
  <si>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</si>
  <si>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</si>
  <si>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</si>
  <si>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</si>
  <si>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</si>
  <si>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</si>
  <si>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</si>
  <si>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</si>
  <si>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</si>
  <si>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</si>
  <si>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</si>
  <si>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</si>
  <si>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</si>
  <si>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</si>
  <si>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</si>
  <si>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</si>
  <si>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</si>
  <si>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</si>
  <si>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</si>
  <si>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</si>
  <si>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</si>
  <si>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</si>
  <si>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</si>
  <si>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</si>
  <si>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</si>
  <si>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</si>
  <si>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</si>
  <si>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</si>
  <si>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</si>
  <si>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</si>
  <si>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</si>
  <si>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</si>
  <si>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</si>
  <si>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</si>
  <si>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</si>
  <si>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</si>
  <si>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</si>
  <si>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</si>
  <si>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</si>
  <si>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</si>
  <si>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</si>
  <si>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</si>
  <si>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</si>
  <si>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</si>
  <si>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</si>
  <si>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jachting - bežné transfery</t>
  </si>
  <si>
    <t>TB-1/2</t>
  </si>
  <si>
    <t>Tatra banka, a.s.</t>
  </si>
  <si>
    <t>TB-2/2</t>
  </si>
  <si>
    <t>2025/298</t>
  </si>
  <si>
    <t>World Sailing členský poplatok na rok 2025</t>
  </si>
  <si>
    <t>World Sailing</t>
  </si>
  <si>
    <t>FP2025001</t>
  </si>
  <si>
    <t>M0049-25</t>
  </si>
  <si>
    <t>IQ Foil Class členský poplatok na rok 2025</t>
  </si>
  <si>
    <t>International IQ Foil Class Association</t>
  </si>
  <si>
    <t>FP2025002</t>
  </si>
  <si>
    <t>16526</t>
  </si>
  <si>
    <t>Optimist Class členský poplatok na rok 2025</t>
  </si>
  <si>
    <t>International Optimist Dinghy Association</t>
  </si>
  <si>
    <t>FP2025004</t>
  </si>
  <si>
    <t>2501005</t>
  </si>
  <si>
    <t>služby generálneho sekretára 1/2025</t>
  </si>
  <si>
    <t>35861941</t>
  </si>
  <si>
    <t>WAVE, s.r.o.</t>
  </si>
  <si>
    <t>FP2025006</t>
  </si>
  <si>
    <t>2813854837</t>
  </si>
  <si>
    <t>Orange služby 24.12.2024 - 23.01.2025</t>
  </si>
  <si>
    <t>35697270</t>
  </si>
  <si>
    <t>Orange Slovensko, a.s.</t>
  </si>
  <si>
    <t>FP2025005</t>
  </si>
  <si>
    <t>37500053</t>
  </si>
  <si>
    <t>registratúrny systém 01/2025</t>
  </si>
  <si>
    <t>35690003</t>
  </si>
  <si>
    <t>RASAX alfa, spol. s r.o.</t>
  </si>
  <si>
    <t>FP2025007</t>
  </si>
  <si>
    <t>0001FV000122/25</t>
  </si>
  <si>
    <t>trofejové ocenenia pre najlepších športovcov roku 2024 - plakety, sklo v kazete</t>
  </si>
  <si>
    <t>35774282</t>
  </si>
  <si>
    <t>Victory sport, spol. s r.o.</t>
  </si>
  <si>
    <t>FP2025008</t>
  </si>
  <si>
    <t>2590102</t>
  </si>
  <si>
    <t>prevádzka domény newsailing.sk na rok 2025</t>
  </si>
  <si>
    <t>47184451</t>
  </si>
  <si>
    <t>Odporúčame, s.r.o.</t>
  </si>
  <si>
    <t>FP2025009</t>
  </si>
  <si>
    <t>9920250100</t>
  </si>
  <si>
    <t>Generálne zhromaždenie SZJ - prenájom priestorov, prenájom techniky, občerstvenie - doplatok</t>
  </si>
  <si>
    <t>50692828</t>
  </si>
  <si>
    <t xml:space="preserve">Hotel Bystrička, s.r.o. </t>
  </si>
  <si>
    <t>FP2025010</t>
  </si>
  <si>
    <t>70250015</t>
  </si>
  <si>
    <t>doručovateľský servis 01/2025</t>
  </si>
  <si>
    <t>35862289</t>
  </si>
  <si>
    <t>DOM ŠPORTU, s.r.o.</t>
  </si>
  <si>
    <t>FP2025011</t>
  </si>
  <si>
    <t>INV-0476</t>
  </si>
  <si>
    <t>FINN Association - členský poplatok 2025</t>
  </si>
  <si>
    <t>International Finn Association</t>
  </si>
  <si>
    <t>Vyúčtovanie služobnej cesty: M. Ježko, účel cesty: Race Officials Exchange Program, miesto konania: Londýn, dátum konania: 9.1.2025 - 13.1.2025 - cestovné, ubytovanie</t>
  </si>
  <si>
    <t>Ryanair, Premier Inn London Chiswick</t>
  </si>
  <si>
    <t>FP2025012</t>
  </si>
  <si>
    <t>2818454680</t>
  </si>
  <si>
    <t>Orange služby 24.01.2025 - 23.02.2025</t>
  </si>
  <si>
    <t>Majstrovstvá sveta 2025 - trieda Optimist, 1. splátka štartovné, dátum konania: 26.6.2025 - 6.7.2025, miesto: Portorož, Slovinsko, počet účastníkov: 6</t>
  </si>
  <si>
    <t>Jadralni klub Pirat, Portorož</t>
  </si>
  <si>
    <t>FP2025013</t>
  </si>
  <si>
    <t>37500096</t>
  </si>
  <si>
    <t>registratúrny systém 02/2025</t>
  </si>
  <si>
    <t>FP2025014</t>
  </si>
  <si>
    <t>2502009</t>
  </si>
  <si>
    <t>služby generálneho sekretára 2/2025</t>
  </si>
  <si>
    <t>FP2025015</t>
  </si>
  <si>
    <t>INV294057752</t>
  </si>
  <si>
    <t>ZOOM služba na obdobie 22.2.2025 - 21.2.2026</t>
  </si>
  <si>
    <t>Zoom Communications, Inc.</t>
  </si>
  <si>
    <t>FP2025016</t>
  </si>
  <si>
    <t>137/2025</t>
  </si>
  <si>
    <t>EUROSAF členský poplatok na rok 2025</t>
  </si>
  <si>
    <t>European Sailing Federation (EUROSAF)</t>
  </si>
  <si>
    <t>FP2025017</t>
  </si>
  <si>
    <t>2025/03/03</t>
  </si>
  <si>
    <t>Raceboard Class členský poplatok na rok 2025</t>
  </si>
  <si>
    <t>International Windsurfing Association</t>
  </si>
  <si>
    <t>FP2025018</t>
  </si>
  <si>
    <t>70250046</t>
  </si>
  <si>
    <t>doručovateľský servis 02/2025</t>
  </si>
  <si>
    <t>FP2025021</t>
  </si>
  <si>
    <t>2823118650</t>
  </si>
  <si>
    <t>Orange služby 24.02.2025 - 23.03.2025</t>
  </si>
  <si>
    <t>FP2025022</t>
  </si>
  <si>
    <t>37500134</t>
  </si>
  <si>
    <t>registratúrny systém 03/2025</t>
  </si>
  <si>
    <t>FP2025023</t>
  </si>
  <si>
    <t>2503009</t>
  </si>
  <si>
    <t>služby generálneho sekretára 3/2025</t>
  </si>
  <si>
    <t xml:space="preserve">Zmluva </t>
  </si>
  <si>
    <t>Záloha : Medzinárodné majstrovstvá SR 2025 okruhový jachting, lodné triedy: 420, BIC, Techno 293, BIC Techno Plus, ILCA 4, ILCA 6, ILCA 7, Optimist, Raceboard, miesto konania: VN Kráľová, dátum: 18.9 - 21. 9.2025, dotácia na technické zabezpečenie majstrovstiev</t>
  </si>
  <si>
    <t>30777828, 00892203</t>
  </si>
  <si>
    <t>Yacht club SLOVAN Bratislava, TJ Sĺňava Piešťany</t>
  </si>
  <si>
    <t>TB-3/2</t>
  </si>
  <si>
    <t>bankový poplatok</t>
  </si>
  <si>
    <t>FP2025020</t>
  </si>
  <si>
    <t>70250078</t>
  </si>
  <si>
    <t>doručovateľský servis 03/2025</t>
  </si>
  <si>
    <t>TB-4/2</t>
  </si>
  <si>
    <t xml:space="preserve">Majstrovstvá sveta 2025 - trieda Optimist, 2. splátka štartovné, dátum konania: 26.6.2025 - 6.7.2025, miesto: Portorož, Slovinsko, počet účastníkov: 6 </t>
  </si>
  <si>
    <t>FP2025024</t>
  </si>
  <si>
    <t>1000043125</t>
  </si>
  <si>
    <t>FP2025025</t>
  </si>
  <si>
    <t>2827786744</t>
  </si>
  <si>
    <t>Orange služby 24.03.2025 - 23.04.2025</t>
  </si>
  <si>
    <t>FP2025026</t>
  </si>
  <si>
    <t>2590411</t>
  </si>
  <si>
    <t>Webhosting old.sailing.sk - Linux na obdobie 1 rok</t>
  </si>
  <si>
    <t>FP2025027</t>
  </si>
  <si>
    <t>2504011</t>
  </si>
  <si>
    <t>služby generálneho sekretára 4/2025</t>
  </si>
  <si>
    <t>FP2025028</t>
  </si>
  <si>
    <t>37500179</t>
  </si>
  <si>
    <t>registratúrny systém 04/2025</t>
  </si>
  <si>
    <t>TB-5/2</t>
  </si>
  <si>
    <t>36631124</t>
  </si>
  <si>
    <t>2510800039, 251000057, 669032, PLIL2025019</t>
  </si>
  <si>
    <t xml:space="preserve">105 YC Dynamo Energia Bratislava - nákup športového materiálu: cestného prívesu a jeho príslušenstva na prepravu mládežníckej lode ILCA , nákup manipulačného vozíka a sťažňa pre mládežnícku loď ILCA  </t>
  </si>
  <si>
    <t>46590714</t>
  </si>
  <si>
    <t>POPCAR EU, s.r.o., Unitrailer Sp. Z o.o., DEVOTI SAILING PL Sp. Z.o.o.</t>
  </si>
  <si>
    <t>AR25067923, 165532266</t>
  </si>
  <si>
    <t>105 YC Dynamo Energia Bratislava - nákup materiálu na opravu športových plachiet, nákup materiálu a výbavy pre trénerský motorový čln</t>
  </si>
  <si>
    <t>35840773</t>
  </si>
  <si>
    <t>Robert Lindemann KG, MUZIKER, a.s.</t>
  </si>
  <si>
    <t>FP2025029</t>
  </si>
  <si>
    <t>70250110</t>
  </si>
  <si>
    <t>doručovateľský servis 04/2025</t>
  </si>
  <si>
    <t>2025020092, 2025020422, 2025020752, 251030004,2025000678, 250118,  20250013</t>
  </si>
  <si>
    <t>223 Yacht Club LIMAR - prenájom telocvične na kondičnú prípravu mládeže v mesiacoch január, február, marec, štartovné mládeže na pretekoch RS FEVA SPRING CUP v dňoch 5.4.-6.4.2025, počet pretekárov: 6, trénerská činnosť na sútredení mládežníckej lodnej triedy Optimist v dňoch 27.-30.3.2025, miesto konania: Portorož, Slovinsko, počet účastníkov: 6, štartovné mládeže na pretekoch Easter Regata, miesto konania Portorož, Slovinsko, počet pretekárov: 2</t>
  </si>
  <si>
    <t>00183636, 30777828, 45899738, 52914917</t>
  </si>
  <si>
    <t>Verejnoprospešné služby Liptovský Mikuláš, Yacht Club SLOVAN Bratislava, MBCC, s.r.o., Jadralni klub PIRAT Portorož, 3štyri, s.r.o.</t>
  </si>
  <si>
    <t>FP2025031</t>
  </si>
  <si>
    <t>2832226352</t>
  </si>
  <si>
    <t>Orange služby 24.04.2025 - 23.05.2025</t>
  </si>
  <si>
    <t>1/02/2025</t>
  </si>
  <si>
    <t>2025 iQFoil International Games 1, miesto: Lanzarote, Španielsko, dátum: 21.1. - 3.2.2025, reprezentant: Róbert Kubín - trénerské služby</t>
  </si>
  <si>
    <t>Wind-Surf Maciej Dziemianczuk</t>
  </si>
  <si>
    <t>1/03/2025</t>
  </si>
  <si>
    <t>2025 iQFoil International Games 2, miesto: Cadiz, Španielsko, dátum: 3.3. - 15.3.2025, reprezentant: Róbert Kubín - trénerské služby</t>
  </si>
  <si>
    <t>1/04/2025</t>
  </si>
  <si>
    <t>Semaine Olympique Francaise, miesto: Hyéres, Francúzsko, dátum: 15.4. - 26.4.2025, reprezentant: Róbert Kubín - trénerské služby</t>
  </si>
  <si>
    <t xml:space="preserve">SOF2525-00649, CLY27182, VRM1JZ, </t>
  </si>
  <si>
    <t>Semaine Olympique Francaise, miesto: Hyéres, Francúzsko, dátum: 15.4. - 26.4.2025, reprezentant: Róbert Kubín - štartovné, ubytovanie, cestovné</t>
  </si>
  <si>
    <t>IQ Foil Class, Booking.com, Ryanair</t>
  </si>
  <si>
    <t>FP2025033</t>
  </si>
  <si>
    <t>0001FV000685/25</t>
  </si>
  <si>
    <t>Medaile pre pretekárov na Majstrovstvá Slovenska v lodnej triede FINN</t>
  </si>
  <si>
    <t xml:space="preserve">Victory sport, spol. s r.o. </t>
  </si>
  <si>
    <t>FP2025035</t>
  </si>
  <si>
    <t>2505011</t>
  </si>
  <si>
    <t>služby generálneho sekretára za mesiac  5/2025</t>
  </si>
  <si>
    <t>FP2025036</t>
  </si>
  <si>
    <t>37500221</t>
  </si>
  <si>
    <t>registratúrny systém 05/2025</t>
  </si>
  <si>
    <t>TB-6/2</t>
  </si>
  <si>
    <t>002/11052025</t>
  </si>
  <si>
    <t>30787467</t>
  </si>
  <si>
    <t>Yachtclub Dynamo Energia Bratislava</t>
  </si>
  <si>
    <t xml:space="preserve">251040004, 251040010, 251040001, 251040003, 251070006, 251070013, 251070003, 25167, 25166, 25156, 25163, 25180 </t>
  </si>
  <si>
    <t>Yacht club SLOVAN Bratislava, Telovýchovná jednota Sĺňava Piešťany</t>
  </si>
  <si>
    <t>138</t>
  </si>
  <si>
    <t>nákup kancelárskych potrieb - obálky</t>
  </si>
  <si>
    <t>RG720170365, RG720170351, RG720170348, RG720170379, RG481393796, RG720162505</t>
  </si>
  <si>
    <t>FP2025037</t>
  </si>
  <si>
    <t>70250142</t>
  </si>
  <si>
    <t>doručovateľský servis 05/2025</t>
  </si>
  <si>
    <t>FP2025039</t>
  </si>
  <si>
    <t>2836833591</t>
  </si>
  <si>
    <t>Orange služby 24.05.2025 - 23.6.2025</t>
  </si>
  <si>
    <t>FP2025042</t>
  </si>
  <si>
    <t>37500263</t>
  </si>
  <si>
    <t>registratúrny systém 06/2025</t>
  </si>
  <si>
    <t>FP2025040</t>
  </si>
  <si>
    <t>2506016</t>
  </si>
  <si>
    <t>spracovanie účtovných dokladov za mesiace január - jún 2025</t>
  </si>
  <si>
    <t>FP2025041</t>
  </si>
  <si>
    <t>2506015</t>
  </si>
  <si>
    <t>spracovanie účtovnej závierky a daňového priznania za rok 2024</t>
  </si>
  <si>
    <t>TB-7/2</t>
  </si>
  <si>
    <t>M10-110725-0589</t>
  </si>
  <si>
    <t>zaplatenie správneho poplatku na vydanie povolenia na usporiadanie pretekov Majstrovstvá SR dátum: 18.-21.9.2025, miesto: Sĺňava Piešťany</t>
  </si>
  <si>
    <t>Dopravný úrad Bratislava</t>
  </si>
  <si>
    <t>FP2025044</t>
  </si>
  <si>
    <t>70250174</t>
  </si>
  <si>
    <t>doručovateľský servis 06/2025</t>
  </si>
  <si>
    <t>FP2025043</t>
  </si>
  <si>
    <t>2506014</t>
  </si>
  <si>
    <t>FP2025045</t>
  </si>
  <si>
    <t>22025</t>
  </si>
  <si>
    <t>Reprezentačné sústredenie lodnej triedy 29er pred pretekmi Eurocup Lipno, miesto: Lipno, Česká republika, dátum: 24.5.2025 -1.6.2025, počet účastníkov: 7, počet trénerov:  1 - odmena trénera</t>
  </si>
  <si>
    <t>50950746</t>
  </si>
  <si>
    <t>Ing. Adam Brestovský</t>
  </si>
  <si>
    <t>Reprezentačné sústredenie lodnej triedy 29er pred pretekmi Eurocup Lipno, miesto: Lipno, Česká republika, dátum: 24.5.2025 -1.6.2025, počet účastníkov: 7, počet trénerov:  1 - cestovné trénera, diéty trénera</t>
  </si>
  <si>
    <t>služby generálneho sekretára za mesiac  6/2025 čiastočne</t>
  </si>
  <si>
    <t>7132134603, 6582</t>
  </si>
  <si>
    <t>105 YC Dynamo Energia - Preteky Dunaj Regata 2025, dátum:21.-22.6.2025, miesto: VDG Yacht Centrum, počet posádok 18 - Prevádzkové náklady na činnosť pretekov - úhrada spotreby elektrickej energie, PHM do záchranných člnov</t>
  </si>
  <si>
    <t>31322832, 36677281</t>
  </si>
  <si>
    <t>Slovnaft, a.s., 
ZSE Energia a.s.</t>
  </si>
  <si>
    <t xml:space="preserve">601, 11696, 11267, 4813, 344, </t>
  </si>
  <si>
    <t>239 TJ Oravan - Preteky:Pohár primátora Námestova, miesto: Oravská priehrada, dátum:14.-15.6.2025, počet pretekárov 29 - organizácia pretekov - správny poplatok, PHM do záchranných člnov, nákup ťažného lana do záchranných člnov na odťah lodí, trofejové poháre pre víťazov</t>
  </si>
  <si>
    <t>36631124, 31322832, 31322832, 3638308, 10846671</t>
  </si>
  <si>
    <t>Slovenská pošta, a.s., 
Slovnaft a.s., 
Domatra s.r.o., 
Peter Bolek  - EKORay</t>
  </si>
  <si>
    <t>8062025</t>
  </si>
  <si>
    <t>Majstrovstvá Európy ILCA 4, miesto: Puck, Poľsko, dátum: 15.6.-26.6.2025, reprezentant: Adela Prokopcová - diéty, cestovné, ubytovanie</t>
  </si>
  <si>
    <t>Klemens Riss POL</t>
  </si>
  <si>
    <t>35314369001, 1255-0004</t>
  </si>
  <si>
    <t>Majstrovstvá Európy 29er, miesto: Riva del Garda, Taliansko, dátum: 6.7.-16.7.2025, reprezentant: Kocanová Valika - cestovné, štartovné, ubytovanie</t>
  </si>
  <si>
    <t>29er Class, Camping Bavaria</t>
  </si>
  <si>
    <t>01202, 1255-0004</t>
  </si>
  <si>
    <t>Majstrovstvá Európy 29er, miesto: Riva del Garda, Taliansko, dátum: 6.7.-16.7.2025, reprezentant: Babinčák Tomáš - štartovné, ubytovanie</t>
  </si>
  <si>
    <t>Majstrovstvá Európy 29er, miesto: Riva del Garda, Taliansko, dátum: 6.7.-16.7.2025, reprezentant: Brestovský Oliver - štartovné, ubytovanie</t>
  </si>
  <si>
    <t>FP2025049</t>
  </si>
  <si>
    <t>2025000691</t>
  </si>
  <si>
    <t>45899738</t>
  </si>
  <si>
    <t>MBCC, s.r.o.</t>
  </si>
  <si>
    <t>TB-8/2</t>
  </si>
  <si>
    <t>EINV000001327, 20250039</t>
  </si>
  <si>
    <t>223 YACHT CLUB LIMAR - Majstrovstvá Slovenska v lodnej triede RS Feva - mikiny pre reprezentantov (1373.40 eur), diplomy, potlač na mikiny (277,98 eur)</t>
  </si>
  <si>
    <t>37903632</t>
  </si>
  <si>
    <t>Monautix Kft., tritri, s.r.o.</t>
  </si>
  <si>
    <t>2025077, 5045855, 25VF00031</t>
  </si>
  <si>
    <t>223 YACHT CLUB LIMAR - náhradné diely ku klubovej plachetnici pre mládež RS Feva, 2ks Anemometer na meranie sily vetra pre rozhodcov na preteky, Majstrovstvá Slovenska v lodnej triede RS Feva - občerstvenie pretekárov</t>
  </si>
  <si>
    <t>69313555, 25753215, 47119799</t>
  </si>
  <si>
    <t>Ing. Jan Myslík, Sunnysoft s.r.o., PEMMEVA s.r.o.</t>
  </si>
  <si>
    <t>FP2025052</t>
  </si>
  <si>
    <t>0001FV000985/25</t>
  </si>
  <si>
    <t>Medaile pre pretekárov na Majstrovstvá Slovenska v lodnej triede 29er</t>
  </si>
  <si>
    <t>FP2025054</t>
  </si>
  <si>
    <t>0001FV000994/25</t>
  </si>
  <si>
    <t>Medaile pre pretekárov na Majstrovstvá Slovenska v lodnej triede Vaurien a Kajutové plachetnice</t>
  </si>
  <si>
    <t>689017, 30787467, 17057396, 30777828, 30787467, 17057396</t>
  </si>
  <si>
    <t>00689017, 30767467, 17057396, 30777828</t>
  </si>
  <si>
    <t>689017</t>
  </si>
  <si>
    <t>00689017</t>
  </si>
  <si>
    <t>TJ Motor-Yacht Námestovo</t>
  </si>
  <si>
    <t>Reprezentačné sústredenie lodnej triedy 29er pred pretekmi Majstrovstiev Európy 29er a počas pretekov Majstrovstiev Európy lodnej triedy 29er,  miesto: Riva del Garda, Taliansko, dátum: 29.6.-8.7.2025, počet účastníkov: 5, počet trénerov:  1 - odmena trénera</t>
  </si>
  <si>
    <t>103 JK Tatran - Preteky mládeže: InterPohár 2025, miesto: Orava, dátum: 19.7.2025 - 20.7.2025, počet lodí 56, štartovné za 4 pretekárov,  Dunaj regata, miesto: VD Gabčíkovo, dátum: 21.6.2025 - 22.6.2025, počet lodí 18, štartovné za 2 pretekárov, Pohár Primátora Námestova, miesto: Orava, dátum: 14.6.2025 - 15.6.2025, počet lodí 33, štartovné za 3 pretekárov, Krištáľový pohár, miesto: VD Gabčíkovo, dátum: 10.5.2025 - 11.5,2025, počet lodí 16, štartovné za 1 pretekára</t>
  </si>
  <si>
    <t xml:space="preserve">232 Yacht Golf Club -  Preteky mládeže: InterPohár 2025, miesto: Oravská priehrada, dátum: 19.7.2025 - 20.07.2025, štartovného pretekára </t>
  </si>
  <si>
    <t>251070009</t>
  </si>
  <si>
    <t>232 Yacht Golf Club -  Preteky mládeže: Krištáľový pohár, miesto: VD Gabčíkovo, dátum: 10.5.2025 - 11.5.2025, štartovného pretekára, Dunaj Regata, miesto: VD Gabčíkovo, dátum: 21.6.2025 - 22.6.2025, štartovného pretekára</t>
  </si>
  <si>
    <t>30767467, 30777828</t>
  </si>
  <si>
    <t>Yachtclub Dynamo Energia Bratislava, Yacht Club Slovan Bratislava</t>
  </si>
  <si>
    <t>TJ Motor-Yacht Námestovo, Yachclub Dynamo Energia, TJ Oravan oddiel vodných športov, Yacht Club Slovan Bratislava</t>
  </si>
  <si>
    <t>213 TJ Motor-Yacht Námestovo - Preteky: InterPohár 2025, miesto: Oravská priehrada, dátum: 19.7.2025 - 20.07.2025 - trofejové poháre pre víťazov, PHM do záchranných člnov</t>
  </si>
  <si>
    <t>538, 2431/1/250719/127</t>
  </si>
  <si>
    <t>10846671, 00604381</t>
  </si>
  <si>
    <t>Peter Bolek - EKORAY, OMV Slovensko, s.r.o.</t>
  </si>
  <si>
    <t>TB-9/2</t>
  </si>
  <si>
    <t>FP2025085</t>
  </si>
  <si>
    <t>0001FV001193/25</t>
  </si>
  <si>
    <t>Trofejové poháre víťazov Slovenského pohára za rok 2025 v lodnej triede Optimist a jej jednotlivých kategóriách</t>
  </si>
  <si>
    <t>FP2025086</t>
  </si>
  <si>
    <t>Trofejové poháre víťazov Slovenského pohára za rok 2025 v lodnej triede Vaurien</t>
  </si>
  <si>
    <t>0001FV001219/25</t>
  </si>
  <si>
    <t>TB-10/2</t>
  </si>
  <si>
    <t>2025002</t>
  </si>
  <si>
    <t>YC SLOVAN Bratislava</t>
  </si>
  <si>
    <t>3/9/2025</t>
  </si>
  <si>
    <t>5470163334</t>
  </si>
  <si>
    <t>Krzystof Klisz</t>
  </si>
  <si>
    <t>251560016</t>
  </si>
  <si>
    <t>Yacht club SLOVAN</t>
  </si>
  <si>
    <t>2025094</t>
  </si>
  <si>
    <t>0001FV001262/25</t>
  </si>
  <si>
    <t>Trofejové poháre Slovenského pohára za rok 2025 pre víťazov v jednotlivých kategóriách lodných tried FINN a 420</t>
  </si>
  <si>
    <t>TB-12/2</t>
  </si>
  <si>
    <t>344</t>
  </si>
  <si>
    <t>35789638</t>
  </si>
  <si>
    <t>SLOVAKIA REAL-IN a.s.</t>
  </si>
  <si>
    <t>25VF00058</t>
  </si>
  <si>
    <t>203 JK Nižná JO - Jachtárske oblečenie - bunda, rukavice a materiál na loď (šekle, kĺb na kormidlo, zásek)</t>
  </si>
  <si>
    <t>50962302</t>
  </si>
  <si>
    <t>Proyacht s.r.o.</t>
  </si>
  <si>
    <t>FA: 250100023, 250100051, 20250042, 20250037, 20250034, 20250027, 
20250035,  251230006 a PPD</t>
  </si>
  <si>
    <t>101 Yacht club SLOVAN Bratislava - materiál na plachetnice Optimist a ILCA, trénerská podpora aktívnych športovcov na súťažiach 2025, miesto: Senec, dátum 13.-14.9., 4.-5.10., 11.-12.10.,1.-2.11., mládež Slovan LT Optimist, ILCA4, RS Feva, čtk6038-Interpohár Olešná, čtk258-LimarCup Lipt. Mara, sústredenie LT ILCA, pretekári: S.Macháček, K.Flesárová, A.Blechtová, T.Blechta, štartovné na súťaži čtk123-Jesenná regata Senec, dátum: 4.-5.10.2025, počet pretekárov: 9 (Flesárová, Patay, Macháček, Sedíleková, Krivosudský, Krivosudská, Blechtová, Škripcová, Kováčová), štartovné na súťaži čtk127-RS Feva Cup Miesto: Senec, dátum: 1.-2.11.2025, počet pretekárov: 7 (Flesárová, Macháček, Sedíleková, Krivosudský, Krivosudská, Blechtová, Škripcová), štartovné na súťaži čtk5084-Halloween regata, miesto: Portorož, dátum: 24.-26.10.2025, počet pretekárov: 1 (E.Sedíleková)</t>
  </si>
  <si>
    <t>CZ17480540, 52914917, 17317312</t>
  </si>
  <si>
    <t>KiviSailing s.r.o., 3štyti, s.r.o., JK Tatran, YC TJ Slávia Senec, Jadralni klub Pirat Portoroz</t>
  </si>
  <si>
    <t>6767, 11269, 6516, 4763, KH/51/07/2025</t>
  </si>
  <si>
    <t>329 YC Fun Sailing - usporiadavané podujatie: ČTK 357 - Vinianský strapec 48 r., termín: 27.09.2025 - 28.09.2025,miesto: Zemplínska Šírava, trofeje na podujatie Viniansky strapec, počet účastníkov: 27 posádok v troch lodných triedach, pohonné hmoty do motoráka počas tréningov a pretekov mládeže, garáž k vode na uskladňovanie klubových lodí</t>
  </si>
  <si>
    <t>43309844, 604381, 31322832, 122982773</t>
  </si>
  <si>
    <t>Ing. Peter Kločanka, OMV Slovensko s.r.o., SLOVNAFT a.s., egaraze.pl</t>
  </si>
  <si>
    <t>250089</t>
  </si>
  <si>
    <t>35027142</t>
  </si>
  <si>
    <t xml:space="preserve">Ing.Stanislav Kušnír LPR </t>
  </si>
  <si>
    <t>103 JK TATRAN - preteky: Pohár mládeže, miesto: Senec, dátum: 12.-13.4.2025 -  štartovné za počet pretekárov: 4. 
preteky: Krištáľový pohár, miesto: VD Gabčíkovo, dátum: 10.-11.5.2025 - štartovné za počet pretekárov: 4. 
preteky: Balnea Cup, miesto: Sĺňava Piešťany, dátum: 23.-24.5.2025 - štartovné za počet pretekárov: 8</t>
  </si>
  <si>
    <t>IQG2525-00050, VV-35-3-0003015, 075-1436639665</t>
  </si>
  <si>
    <t>2025 iQFoil International Games 1, miesto: Lanzarote, Španielsko, dátum: 21.1. - 3.2.2025, reprezentant: Róbert Kubín - štartovné, ubytovanie, cestovné</t>
  </si>
  <si>
    <t>IQ Foil Class, Booking.com, IBERIA</t>
  </si>
  <si>
    <t>IQSRC25-00219, 4792309396, KKHR8L, C202500000265093</t>
  </si>
  <si>
    <t>2025 iQFoil International Games 2, miesto: Cadiz, Španielsko, dátum: 3.3. - 15.3.2025, reprezentant: Róbert Kubín - štartovné, ubytovanie, cestovné</t>
  </si>
  <si>
    <t>IQ Foil Class, Booking.com, Ryanair, Vueling Airlines SA</t>
  </si>
  <si>
    <t>SK8211000000002948031855</t>
  </si>
  <si>
    <t>a - príspevok uznaným športom</t>
  </si>
  <si>
    <t>TB-11/2</t>
  </si>
  <si>
    <t>5001-0274424</t>
  </si>
  <si>
    <t>EurILCA EuropaCup Slovinsko, miesto: Koper (SLO), termín: 28.2.-2.3.2025, počet lodí: 18, LT ILCA7, štartovné pretekára P.Rajský, diéty a cestovné výdaje</t>
  </si>
  <si>
    <t>JK Jadro Koper, 
P.Rajský</t>
  </si>
  <si>
    <t>35777087, 31322832, 31321828, 50076094</t>
  </si>
  <si>
    <t>Kontaktná osoba zodpovedná za vyplnený formulár
meno a priezvisko: Zuzana Dranačková
e-mail: szj@sailing.sk
tel. kontakt (mobil):+421 918 529 304</t>
  </si>
  <si>
    <t>223 YC LIMAR - Veľká cena SR kajutových plachetníc - CTK 260 - termín: 29.08.2025 - 31.08.2025, miesto: Liptovská Mara - PHM do záchranných motorákov (63,42€), diplomy a nálepky pre ocenených (29,62 €), poplatky za zjazd do vody (160 €), prenájom rozhodcovskej lode (46,96 €), počet účastníkov: 10 posádok, 27 pretekárov</t>
  </si>
  <si>
    <t>0780/01/250828/00060, 281779, 05305, 6252038, 02/2025</t>
  </si>
  <si>
    <t>Orlen Unipetrol Slovakia, Slovnaft a.s., Tesco Stores a.s.,Grafon s.r.o., Igor Sloboda, TJ Fatran Liptovský Mikuláš-M.Babjak</t>
  </si>
  <si>
    <t>202 TJ JK Slávia Dolný Kubín - zakúpenie permanentky pre športovcov na športovú regeneráciu</t>
  </si>
  <si>
    <t>314 JK Šírava - Nákup športového materiálu: reťaz a strmene na ukotvenie bójí a  prichytenie móla.</t>
  </si>
  <si>
    <t>Medaile na Majstrovstvá SR 2025 lodná trieda ORC a lodná trieda Kajutové plachetnice, termín: 10.5.-16.5.2025, miesto: Murter (Chorvátsko)</t>
  </si>
  <si>
    <t>Preteky Krištáľový pohár 2025, dátum: 10.-11.5.2025, miesto: VDG Yacht Centrum, počet pretekárov: 22 - prenájom priestorov a infraštruktúry zariadenia VDG Yacht Centrum</t>
  </si>
  <si>
    <t>101 Yacht club SLOVAN Bratislava - Veľká cena Slovenska a Medzinárodné majstrovstvá Slovenska v okruhovom jachtingu, miesto: VN Káľová, termín: 18.09.2025 - 21.09.2025, počet pretekárov: 65 - medaile pre víťazov v jednotlivých kategóriách Veľkej Ceny Slovenska a Medzinárodných majstrovstiev Slovenska v okruhovom jachtingu (14 sád)</t>
  </si>
  <si>
    <t>213 TJ Motor Yacht Námestovo - Interpohár lodnej triedy Optimist, miesto konania: Zarzecze (POL), termín konania: 06.09.2025 - 07.09.2025 - trofejové ocenenia na podujatí Interpohár lodnej triedy Optimist v Poľsku</t>
  </si>
  <si>
    <t>232 Yacht &amp; Golf Club - Preteky Veľká cena Slovenska a MMSR, miesto: VN Králová, termín: 18.09.2025 - 21.09.2025 - štartovné pretekára posádky triedy 420, pretekár: K.Kaňuková</t>
  </si>
  <si>
    <t>ID-2510002</t>
  </si>
  <si>
    <t xml:space="preserve">Kaskády s.r.o., </t>
  </si>
  <si>
    <t>36522279</t>
  </si>
  <si>
    <t>Vyúčtovanie : Medzinárodné majstrovstvá SR 2025 okruhový jachting, lodné triedy: 420, BIC, Techno 293, BIC Techno Plus, ILCA 4, ILCA 6, ILCA 7, Optimist, Raceboard, miesto konania: VN Kráľová, dátum: 18.9 - 21. 9.2025, počet pretekárov: 72 - prenájom areálu, asistenčné služby a uloženie lodí počas majstrovstiev</t>
  </si>
  <si>
    <t>2500001, 40250080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</si>
</sst>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2" val="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47"/>
      <c r="D1" s="347"/>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1354</v>
      </c>
      <c r="C6" s="205"/>
      <c r="D6" s="205"/>
    </row>
    <row r="7" spans="1:4" s="18" customFormat="1" ht="15" customHeight="1" x14ac:dyDescent="0.25">
      <c r="A7" s="296" t="s">
        <v>4</v>
      </c>
      <c r="C7" s="205"/>
      <c r="D7" s="205"/>
    </row>
    <row r="8" spans="1:4" s="18" customFormat="1" ht="15" customHeight="1" x14ac:dyDescent="0.25">
      <c r="A8" s="269" t="s">
        <v>1355</v>
      </c>
      <c r="C8" s="205"/>
      <c r="D8" s="205"/>
    </row>
    <row r="9" spans="1:4" s="18" customFormat="1" ht="15" customHeight="1" x14ac:dyDescent="0.25">
      <c r="A9" s="269" t="s">
        <v>1356</v>
      </c>
      <c r="C9" s="205"/>
      <c r="D9" s="205"/>
    </row>
    <row r="10" spans="1:4" s="18" customFormat="1" ht="15.75" customHeight="1" x14ac:dyDescent="0.25">
      <c r="A10" s="296" t="s">
        <v>1357</v>
      </c>
      <c r="C10" s="205"/>
      <c r="D10" s="205"/>
    </row>
    <row r="11" spans="1:4" s="18" customFormat="1" ht="42.75" customHeight="1" x14ac:dyDescent="0.25">
      <c r="A11" s="296" t="s">
        <v>1358</v>
      </c>
      <c r="C11" s="205"/>
      <c r="D11" s="205"/>
    </row>
    <row r="12" spans="1:4" s="18" customFormat="1" ht="20.5" customHeight="1" x14ac:dyDescent="0.25">
      <c r="A12" s="304" t="s">
        <v>1377</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48"/>
      <c r="D21" s="348"/>
    </row>
    <row r="22" spans="1:4" x14ac:dyDescent="0.25">
      <c r="C22" s="349"/>
      <c r="D22" s="348"/>
    </row>
    <row r="23" spans="1:4" ht="64" x14ac:dyDescent="0.25">
      <c r="A23" s="23" t="s">
        <v>1378</v>
      </c>
      <c r="C23" s="255"/>
      <c r="D23" s="256"/>
    </row>
    <row r="24" spans="1:4" ht="12.75" customHeight="1" x14ac:dyDescent="0.25">
      <c r="C24" s="345"/>
      <c r="D24" s="346"/>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1359</v>
      </c>
    </row>
    <row r="32" spans="1:4" ht="12.65" customHeight="1" x14ac:dyDescent="0.25"/>
    <row r="33" spans="1:3" ht="15.75" customHeight="1" x14ac:dyDescent="0.25">
      <c r="A33" s="19" t="s">
        <v>1360</v>
      </c>
    </row>
    <row r="34" spans="1:3" ht="12.65" customHeight="1" x14ac:dyDescent="0.25"/>
    <row r="35" spans="1:3" ht="52" x14ac:dyDescent="0.25">
      <c r="A35" s="19" t="s">
        <v>1362</v>
      </c>
    </row>
    <row r="36" spans="1:3" ht="12" customHeight="1" x14ac:dyDescent="0.25"/>
    <row r="37" spans="1:3" ht="25.5" x14ac:dyDescent="0.25">
      <c r="A37" s="271" t="s">
        <v>1361</v>
      </c>
    </row>
    <row r="39" spans="1:3" ht="77" x14ac:dyDescent="0.25">
      <c r="A39" s="23" t="s">
        <v>1363</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1364</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1365</v>
      </c>
    </row>
    <row r="49" spans="1:1" ht="12" customHeight="1" x14ac:dyDescent="0.25"/>
    <row r="50" spans="1:1" ht="39" x14ac:dyDescent="0.25">
      <c r="A50" s="19" t="s">
        <v>1366</v>
      </c>
    </row>
    <row r="51" spans="1:1" ht="12.75" customHeight="1" x14ac:dyDescent="0.25"/>
    <row r="52" spans="1:1" ht="75.5" x14ac:dyDescent="0.25">
      <c r="A52" s="19" t="s">
        <v>1367</v>
      </c>
    </row>
    <row r="53" spans="1:1" ht="12.75" customHeight="1" x14ac:dyDescent="0.25"/>
    <row r="54" spans="1:1" ht="38.5" x14ac:dyDescent="0.25">
      <c r="A54" s="19" t="s">
        <v>1368</v>
      </c>
    </row>
    <row r="56" spans="1:1" ht="13" x14ac:dyDescent="0.25">
      <c r="A56" s="19" t="s">
        <v>16</v>
      </c>
    </row>
    <row r="58" spans="1:1" ht="13" x14ac:dyDescent="0.25">
      <c r="A58" s="19" t="s">
        <v>17</v>
      </c>
    </row>
    <row r="60" spans="1:1" ht="121.75" customHeight="1" x14ac:dyDescent="0.25">
      <c r="A60" s="23" t="s">
        <v>1369</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1370</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1388</v>
      </c>
    </row>
    <row r="73" spans="1:1" ht="37.5" x14ac:dyDescent="0.25">
      <c r="A73" s="23" t="s">
        <v>1389</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1379</v>
      </c>
    </row>
    <row r="96" spans="1:2" x14ac:dyDescent="0.25">
      <c r="A96" s="23"/>
    </row>
    <row r="97" spans="1:4" ht="13" x14ac:dyDescent="0.25">
      <c r="A97" s="260" t="s">
        <v>40</v>
      </c>
    </row>
    <row r="98" spans="1:4" ht="68.5" customHeight="1" x14ac:dyDescent="0.25">
      <c r="A98" s="23" t="s">
        <v>1380</v>
      </c>
    </row>
    <row r="99" spans="1:4" x14ac:dyDescent="0.25">
      <c r="A99" s="23"/>
    </row>
    <row r="100" spans="1:4" ht="13" x14ac:dyDescent="0.25">
      <c r="A100" s="260" t="s">
        <v>41</v>
      </c>
    </row>
    <row r="101" spans="1:4" ht="75.5" x14ac:dyDescent="0.25">
      <c r="A101" s="23" t="s">
        <v>1381</v>
      </c>
    </row>
    <row r="102" spans="1:4" x14ac:dyDescent="0.25">
      <c r="A102" s="23"/>
    </row>
    <row r="103" spans="1:4" ht="13" x14ac:dyDescent="0.25">
      <c r="A103" s="297" t="s">
        <v>42</v>
      </c>
    </row>
    <row r="104" spans="1:4" ht="50.5" x14ac:dyDescent="0.25">
      <c r="A104" s="23" t="s">
        <v>1382</v>
      </c>
    </row>
    <row r="105" spans="1:4" x14ac:dyDescent="0.25">
      <c r="A105" s="23"/>
      <c r="B105" s="20" t="s">
        <v>43</v>
      </c>
    </row>
    <row r="106" spans="1:4" ht="13" x14ac:dyDescent="0.25">
      <c r="A106" s="260" t="s">
        <v>44</v>
      </c>
    </row>
    <row r="107" spans="1:4" ht="71.25" customHeight="1" x14ac:dyDescent="0.25">
      <c r="A107" s="19" t="s">
        <v>1383</v>
      </c>
    </row>
    <row r="108" spans="1:4" ht="37.5" x14ac:dyDescent="0.25">
      <c r="A108" s="19" t="s">
        <v>1373</v>
      </c>
    </row>
    <row r="109" spans="1:4" ht="25" x14ac:dyDescent="0.25">
      <c r="A109" s="19" t="s">
        <v>45</v>
      </c>
    </row>
    <row r="110" spans="1:4" ht="10.5" customHeight="1" x14ac:dyDescent="0.25">
      <c r="D110" s="20" t="s">
        <v>43</v>
      </c>
    </row>
    <row r="111" spans="1:4" ht="99.75" customHeight="1" x14ac:dyDescent="0.25">
      <c r="A111" s="23" t="s">
        <v>1372</v>
      </c>
    </row>
    <row r="112" spans="1:4" ht="26" x14ac:dyDescent="0.25">
      <c r="A112" s="19" t="s">
        <v>1371</v>
      </c>
    </row>
    <row r="114" spans="1:2" ht="175" x14ac:dyDescent="0.25">
      <c r="A114" s="23" t="s">
        <v>1384</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1385</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1374</v>
      </c>
    </row>
    <row r="133" spans="1:1" ht="61.5" customHeight="1" x14ac:dyDescent="0.25">
      <c r="A133" s="303" t="s">
        <v>1386</v>
      </c>
    </row>
    <row r="134" spans="1:1" ht="13" x14ac:dyDescent="0.25">
      <c r="A134" s="260" t="s">
        <v>1387</v>
      </c>
    </row>
    <row r="135" spans="1:1" ht="101" x14ac:dyDescent="0.25">
      <c r="A135" s="303" t="s">
        <v>1375</v>
      </c>
    </row>
    <row r="136" spans="1:1" x14ac:dyDescent="0.25">
      <c r="A136"/>
    </row>
    <row r="137" spans="1:1" ht="71.5" customHeight="1" x14ac:dyDescent="0.25">
      <c r="A137" s="302" t="s">
        <v>1376</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opLeftCell="B4" zoomScaleNormal="100" workbookViewId="0">
      <selection activeCell="F9" sqref="F9"/>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9" t="str">
        <f>Spolu!C3&amp;", "&amp;Spolu!C6</f>
        <v>Slovenský zväz jachtingu,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v>1085.6400000000001</v>
      </c>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t="s">
        <v>1797</v>
      </c>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t="s">
        <v>1313</v>
      </c>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1 085,64 eur z príspevku/dotácie poskytnutého/poskytnutej na úlohy v oblasti športu v roku 2025. Finančné prostriedky vraciame z programu 026 Národný program rozvoja športu v SR.</v>
      </c>
      <c r="B13" s="373"/>
      <c r="C13" s="373"/>
      <c r="F13" s="195" t="s">
        <v>1398</v>
      </c>
      <c r="N13" s="137" t="str">
        <f t="shared" si="0"/>
        <v>m - organizácia tradičných športových podujatí</v>
      </c>
      <c r="O13" s="137" t="s">
        <v>362</v>
      </c>
      <c r="P13" s="137" t="str">
        <f>Spolu!B29</f>
        <v>organizácia tradičných športových podujatí</v>
      </c>
    </row>
    <row r="14" spans="1:16" ht="34.4" customHeight="1" x14ac:dyDescent="0.25">
      <c r="A14" s="139" t="s">
        <v>1291</v>
      </c>
      <c r="B14" s="374" t="s">
        <v>1292</v>
      </c>
      <c r="C14" s="375"/>
      <c r="F14" s="313"/>
      <c r="N14" s="137" t="str">
        <f t="shared" si="0"/>
        <v xml:space="preserve">n - </v>
      </c>
      <c r="O14" s="137" t="s">
        <v>364</v>
      </c>
    </row>
    <row r="15" spans="1:16" ht="34.4" customHeight="1" x14ac:dyDescent="0.25">
      <c r="A15" s="139" t="s">
        <v>1309</v>
      </c>
      <c r="B15" s="374" t="s">
        <v>1798</v>
      </c>
      <c r="C15" s="375"/>
      <c r="F15" s="377"/>
      <c r="N15" s="137" t="str">
        <f t="shared" si="0"/>
        <v xml:space="preserve">o - </v>
      </c>
      <c r="O15" s="137" t="s">
        <v>365</v>
      </c>
    </row>
    <row r="16" spans="1:16" x14ac:dyDescent="0.25">
      <c r="A16" s="139" t="s">
        <v>1294</v>
      </c>
      <c r="B16" s="142" t="str">
        <f>F8</f>
        <v>SK8211000000002948031855</v>
      </c>
      <c r="C16" s="137"/>
      <c r="F16" s="377"/>
      <c r="N16" s="137" t="str">
        <f t="shared" si="0"/>
        <v xml:space="preserve">p - </v>
      </c>
      <c r="O16" s="137" t="s">
        <v>366</v>
      </c>
    </row>
    <row r="17" spans="1:16" ht="32.15" customHeight="1" x14ac:dyDescent="0.25">
      <c r="A17" s="139" t="s">
        <v>1297</v>
      </c>
      <c r="B17" s="142" t="str">
        <f>F9</f>
        <v>SK62 8180 0000 0070 0069 4120</v>
      </c>
      <c r="C17" s="137"/>
      <c r="F17" s="377"/>
      <c r="N17" s="137" t="str">
        <f t="shared" si="0"/>
        <v xml:space="preserve">q - </v>
      </c>
      <c r="O17" s="137" t="s">
        <v>367</v>
      </c>
    </row>
    <row r="18" spans="1:16" ht="16" thickBot="1" x14ac:dyDescent="0.3">
      <c r="B18" s="193" t="s">
        <v>1310</v>
      </c>
      <c r="C18" s="194">
        <v>31</v>
      </c>
      <c r="N18" s="137" t="str">
        <f t="shared" si="0"/>
        <v xml:space="preserve">r - </v>
      </c>
      <c r="O18" s="137" t="s">
        <v>368</v>
      </c>
    </row>
    <row r="19" spans="1:16" x14ac:dyDescent="0.25">
      <c r="B19" s="193" t="s">
        <v>1299</v>
      </c>
      <c r="C19" s="142" t="str">
        <f>Spolu!C4</f>
        <v>30793211</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1311</v>
      </c>
    </row>
    <row r="28" spans="1:16" x14ac:dyDescent="0.25">
      <c r="N28" s="137" t="s">
        <v>1312</v>
      </c>
    </row>
    <row r="29" spans="1:16" x14ac:dyDescent="0.25">
      <c r="N29" s="137" t="s">
        <v>1313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4294967293"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1314</v>
      </c>
    </row>
    <row r="2" spans="1:2" ht="30" customHeight="1" x14ac:dyDescent="0.25">
      <c r="A2" s="378" t="s">
        <v>1315</v>
      </c>
      <c r="B2" s="378"/>
    </row>
    <row r="3" spans="1:2" ht="13" x14ac:dyDescent="0.25">
      <c r="A3" s="61" t="s">
        <v>1316</v>
      </c>
      <c r="B3" s="61" t="s">
        <v>1317</v>
      </c>
    </row>
    <row r="4" spans="1:2" x14ac:dyDescent="0.25">
      <c r="A4" s="62" t="s">
        <v>1318</v>
      </c>
      <c r="B4" s="62" t="s">
        <v>1319</v>
      </c>
    </row>
    <row r="5" spans="1:2" x14ac:dyDescent="0.25">
      <c r="A5" s="62" t="s">
        <v>1320</v>
      </c>
      <c r="B5" s="62" t="s">
        <v>1321</v>
      </c>
    </row>
    <row r="6" spans="1:2" x14ac:dyDescent="0.25">
      <c r="A6" s="62" t="s">
        <v>1322</v>
      </c>
      <c r="B6" s="62" t="s">
        <v>1323</v>
      </c>
    </row>
    <row r="7" spans="1:2" x14ac:dyDescent="0.25">
      <c r="A7" s="62" t="s">
        <v>1324</v>
      </c>
      <c r="B7" s="62" t="s">
        <v>1325</v>
      </c>
    </row>
    <row r="8" spans="1:2" x14ac:dyDescent="0.25">
      <c r="A8" s="62" t="s">
        <v>1326</v>
      </c>
      <c r="B8" s="62" t="s">
        <v>1327</v>
      </c>
    </row>
    <row r="9" spans="1:2" x14ac:dyDescent="0.25">
      <c r="A9" s="62" t="s">
        <v>1328</v>
      </c>
      <c r="B9" s="62" t="s">
        <v>1329</v>
      </c>
    </row>
    <row r="10" spans="1:2" x14ac:dyDescent="0.25">
      <c r="A10" s="62" t="s">
        <v>1330</v>
      </c>
      <c r="B10" s="62" t="s">
        <v>1331</v>
      </c>
    </row>
    <row r="11" spans="1:2" x14ac:dyDescent="0.25">
      <c r="A11" s="62" t="s">
        <v>1332</v>
      </c>
      <c r="B11" s="62" t="s">
        <v>1333</v>
      </c>
    </row>
    <row r="12" spans="1:2" x14ac:dyDescent="0.25">
      <c r="A12" s="62" t="s">
        <v>1334</v>
      </c>
      <c r="B12" s="62" t="s">
        <v>1335</v>
      </c>
    </row>
    <row r="13" spans="1:2" x14ac:dyDescent="0.25">
      <c r="A13" s="62" t="s">
        <v>1336</v>
      </c>
      <c r="B13" s="62" t="s">
        <v>1337</v>
      </c>
    </row>
    <row r="14" spans="1:2" x14ac:dyDescent="0.25">
      <c r="A14" s="62" t="s">
        <v>1338</v>
      </c>
      <c r="B14" s="62" t="s">
        <v>1339</v>
      </c>
    </row>
    <row r="15" spans="1:2" x14ac:dyDescent="0.25">
      <c r="A15" s="62" t="s">
        <v>1340</v>
      </c>
      <c r="B15" s="62" t="s">
        <v>1341</v>
      </c>
    </row>
    <row r="16" spans="1:2" x14ac:dyDescent="0.25">
      <c r="A16" s="62" t="s">
        <v>1342</v>
      </c>
      <c r="B16" s="62" t="s">
        <v>1343</v>
      </c>
    </row>
    <row r="17" spans="1:2" x14ac:dyDescent="0.25">
      <c r="A17" s="62" t="s">
        <v>1344</v>
      </c>
      <c r="B17" s="62" t="s">
        <v>1345</v>
      </c>
    </row>
    <row r="18" spans="1:2" x14ac:dyDescent="0.25">
      <c r="A18" s="62" t="s">
        <v>1346</v>
      </c>
      <c r="B18" s="62" t="s">
        <v>1347</v>
      </c>
    </row>
    <row r="19" spans="1:2" x14ac:dyDescent="0.25">
      <c r="A19" s="62" t="s">
        <v>1348</v>
      </c>
      <c r="B19" s="62" t="s">
        <v>1349</v>
      </c>
    </row>
    <row r="20" spans="1:2" x14ac:dyDescent="0.25">
      <c r="A20" s="62" t="s">
        <v>1350</v>
      </c>
      <c r="B20" s="62" t="s">
        <v>1351</v>
      </c>
    </row>
    <row r="21" spans="1:2" x14ac:dyDescent="0.25">
      <c r="A21" s="62" t="s">
        <v>1352</v>
      </c>
      <c r="B21" s="62" t="s">
        <v>1353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50" t="s">
        <v>57</v>
      </c>
      <c r="B1" s="350"/>
      <c r="C1" s="350"/>
      <c r="D1" s="350"/>
      <c r="E1" s="350"/>
      <c r="F1" s="350"/>
      <c r="G1" s="350"/>
      <c r="H1" s="350"/>
      <c r="I1" s="52"/>
      <c r="J1" s="37"/>
    </row>
    <row r="2" spans="1:11" ht="15.5" x14ac:dyDescent="0.35">
      <c r="A2" s="356" t="s">
        <v>58</v>
      </c>
      <c r="B2" s="356"/>
      <c r="C2" s="356"/>
      <c r="D2" s="356"/>
      <c r="E2" s="356"/>
      <c r="F2" s="356"/>
      <c r="G2" s="356"/>
      <c r="H2" s="354" t="str">
        <f>+Doklady!I100</f>
        <v>V2</v>
      </c>
      <c r="I2" s="354"/>
    </row>
    <row r="3" spans="1:11" ht="14" x14ac:dyDescent="0.3">
      <c r="A3" s="40"/>
      <c r="B3" s="40"/>
      <c r="C3" s="40"/>
      <c r="D3" s="40"/>
      <c r="E3" s="40"/>
      <c r="F3" s="40"/>
      <c r="G3" s="40"/>
      <c r="H3" s="355">
        <f>+Doklady!I101</f>
        <v>45887</v>
      </c>
      <c r="I3" s="355"/>
    </row>
    <row r="4" spans="1:11" ht="15.75" customHeight="1" x14ac:dyDescent="0.3">
      <c r="A4" s="41" t="s">
        <v>59</v>
      </c>
      <c r="B4" s="351" t="s">
        <v>60</v>
      </c>
      <c r="C4" s="352"/>
      <c r="D4" s="352"/>
      <c r="E4" s="35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9" priority="2" stopIfTrue="1">
      <formula>$A78&lt;&gt;""</formula>
    </cfRule>
  </conditionalFormatting>
  <conditionalFormatting sqref="A8:I76 I78">
    <cfRule type="expression" dxfId="98" priority="7" stopIfTrue="1">
      <formula>$A8&lt;&gt;""</formula>
    </cfRule>
  </conditionalFormatting>
  <conditionalFormatting sqref="B78:H2888">
    <cfRule type="expression" dxfId="97" priority="3" stopIfTrue="1">
      <formula>$A78&lt;&gt;""</formula>
    </cfRule>
  </conditionalFormatting>
  <conditionalFormatting sqref="D2886:D2913">
    <cfRule type="expression" dxfId="9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59" t="s">
        <v>311</v>
      </c>
      <c r="B1" s="360"/>
      <c r="C1" s="174">
        <v>45688</v>
      </c>
      <c r="D1" s="26"/>
      <c r="G1" s="252">
        <v>45688</v>
      </c>
    </row>
    <row r="2" spans="1:7" ht="14" x14ac:dyDescent="0.3">
      <c r="A2" s="28"/>
      <c r="B2" s="28"/>
      <c r="G2" s="252">
        <v>45716</v>
      </c>
    </row>
    <row r="3" spans="1:7" ht="14" x14ac:dyDescent="0.3">
      <c r="A3" s="30" t="s">
        <v>312</v>
      </c>
      <c r="B3" s="357" t="str">
        <f>INDEX(Adr!B:B,Doklady!B102+1)</f>
        <v>Slovenský zväz jachtingu</v>
      </c>
      <c r="C3" s="357"/>
      <c r="D3" s="357"/>
      <c r="G3" s="252">
        <v>45747</v>
      </c>
    </row>
    <row r="4" spans="1:7" ht="14" x14ac:dyDescent="0.3">
      <c r="A4" s="30" t="s">
        <v>313</v>
      </c>
      <c r="B4" s="29" t="str">
        <f>RIGHT("0000"&amp;INDEX(Adr!A:A,Doklady!B102+1),8)</f>
        <v>30793211</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45922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45922</v>
      </c>
      <c r="G15" s="252"/>
    </row>
    <row r="16" spans="1:7" ht="14" x14ac:dyDescent="0.3">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22" t="s">
        <v>1502</v>
      </c>
      <c r="B1" s="322"/>
      <c r="C1" s="322"/>
      <c r="D1" s="322"/>
      <c r="E1" s="322"/>
      <c r="F1" s="322"/>
      <c r="G1" s="322"/>
      <c r="H1" s="322"/>
      <c r="I1" s="322"/>
    </row>
    <row r="2" spans="1:26" ht="7.5" customHeight="1" x14ac:dyDescent="0.2">
      <c r="C2" s="8"/>
      <c r="D2" s="8"/>
      <c r="E2" s="8"/>
      <c r="F2" s="8"/>
      <c r="G2" s="8"/>
      <c r="H2" s="8"/>
      <c r="I2" s="8"/>
    </row>
    <row r="3" spans="1:26" s="9" customFormat="1" ht="26.15" customHeight="1" x14ac:dyDescent="0.25">
      <c r="B3" s="160" t="s">
        <v>59</v>
      </c>
      <c r="C3" s="323" t="str">
        <f>INDEX(Adr!B2:B87,Doklady!B102)</f>
        <v>Slovenský zväz jachtingu</v>
      </c>
      <c r="D3" s="323"/>
      <c r="E3" s="323"/>
      <c r="F3" s="32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30793211</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24" t="s">
        <v>333</v>
      </c>
      <c r="F9" s="325"/>
      <c r="J9" s="8"/>
      <c r="L9" s="118"/>
      <c r="M9" s="118"/>
      <c r="N9" s="118"/>
      <c r="O9" s="118"/>
      <c r="P9" s="118"/>
      <c r="Q9" s="118"/>
      <c r="R9" s="118"/>
      <c r="S9" s="118"/>
    </row>
    <row r="10" spans="1:26" ht="18" x14ac:dyDescent="0.4">
      <c r="A10" s="69" t="s">
        <v>317</v>
      </c>
      <c r="B10" s="70" t="s">
        <v>318</v>
      </c>
      <c r="C10" s="126">
        <f>SUMIF(FP!J:J,Doklady!$B$1&amp;A10,FP!D:D)</f>
        <v>0</v>
      </c>
      <c r="D10" s="126">
        <f>C10-E10</f>
        <v>0</v>
      </c>
      <c r="E10" s="315">
        <f>SUMIF(K:K,A10,I:I)</f>
        <v>0</v>
      </c>
      <c r="F10" s="316"/>
      <c r="L10" s="120" t="s">
        <v>334</v>
      </c>
      <c r="M10" s="118"/>
      <c r="N10" s="118"/>
      <c r="O10" s="118"/>
      <c r="P10" s="118"/>
      <c r="Q10" s="118"/>
      <c r="R10" s="118"/>
      <c r="S10" s="118"/>
    </row>
    <row r="11" spans="1:26" ht="18" x14ac:dyDescent="0.4">
      <c r="A11" s="69" t="s">
        <v>319</v>
      </c>
      <c r="B11" s="70" t="s">
        <v>320</v>
      </c>
      <c r="C11" s="126">
        <f>SUMIF(FP!J:J,Doklady!$B$1&amp;A11,FP!D:D)</f>
        <v>45922</v>
      </c>
      <c r="D11" s="126">
        <f>+C11-E11</f>
        <v>44836.36</v>
      </c>
      <c r="E11" s="326">
        <f>+I39-I42+I44-I47</f>
        <v>1085.6399999999994</v>
      </c>
      <c r="F11" s="327"/>
      <c r="J11" s="176"/>
      <c r="L11" s="161" t="str">
        <f>L41</f>
        <v>a - jachting - bežné transfery</v>
      </c>
      <c r="M11" s="118"/>
      <c r="N11" s="118"/>
      <c r="O11" s="118"/>
      <c r="P11" s="118"/>
      <c r="Q11" s="118"/>
      <c r="R11" s="118"/>
      <c r="S11" s="118"/>
    </row>
    <row r="12" spans="1:26" ht="18" x14ac:dyDescent="0.4">
      <c r="A12" s="69" t="s">
        <v>321</v>
      </c>
      <c r="B12" s="70" t="s">
        <v>322</v>
      </c>
      <c r="C12" s="126">
        <f>SUMIF(FP!J:J,Doklady!$B$1&amp;A12,FP!D:D)</f>
        <v>0</v>
      </c>
      <c r="D12" s="126">
        <f>C12-E12</f>
        <v>0</v>
      </c>
      <c r="E12" s="315">
        <f>SUMIF(K:K,A12,I:I)</f>
        <v>0</v>
      </c>
      <c r="F12" s="316"/>
      <c r="J12" s="177"/>
      <c r="L12" s="161" t="str">
        <f>L42</f>
        <v>a - jachting - kapitálové transfery</v>
      </c>
      <c r="N12" s="118"/>
      <c r="O12" s="118"/>
      <c r="P12" s="118"/>
      <c r="Q12" s="118"/>
      <c r="R12" s="118"/>
      <c r="S12" s="118"/>
    </row>
    <row r="13" spans="1:26" ht="18" x14ac:dyDescent="0.4">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35" t="s">
        <v>336</v>
      </c>
      <c r="C16" s="336"/>
      <c r="D16" s="336"/>
      <c r="E16" s="336"/>
      <c r="F16" s="336"/>
      <c r="G16" s="336"/>
      <c r="H16" s="33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30" t="s">
        <v>339</v>
      </c>
      <c r="C17" s="330"/>
      <c r="D17" s="330"/>
      <c r="E17" s="330"/>
      <c r="F17" s="330"/>
      <c r="G17" s="330"/>
      <c r="H17" s="330"/>
      <c r="I17" s="73">
        <f>SUMIF(FP!I:I,Doklady!$B$1&amp;A17,FP!D:D)</f>
        <v>45922</v>
      </c>
      <c r="T17" s="86"/>
    </row>
    <row r="18" spans="1:20" x14ac:dyDescent="0.2">
      <c r="A18" s="135" t="s">
        <v>340</v>
      </c>
      <c r="B18" s="330" t="s">
        <v>341</v>
      </c>
      <c r="C18" s="330"/>
      <c r="D18" s="330"/>
      <c r="E18" s="330"/>
      <c r="F18" s="330"/>
      <c r="G18" s="330"/>
      <c r="H18" s="330"/>
      <c r="I18" s="73">
        <f>SUMIF(FP!I:I,Doklady!$B$1&amp;A18,FP!D:D)</f>
        <v>0</v>
      </c>
    </row>
    <row r="19" spans="1:20" x14ac:dyDescent="0.2">
      <c r="A19" s="115" t="s">
        <v>342</v>
      </c>
      <c r="B19" s="330" t="s">
        <v>343</v>
      </c>
      <c r="C19" s="330"/>
      <c r="D19" s="330"/>
      <c r="E19" s="330"/>
      <c r="F19" s="330"/>
      <c r="G19" s="330"/>
      <c r="H19" s="330"/>
      <c r="I19" s="73">
        <f>SUMIF(FP!I:I,Doklady!$B$1&amp;A19,FP!D:D)</f>
        <v>0</v>
      </c>
    </row>
    <row r="20" spans="1:20" x14ac:dyDescent="0.2">
      <c r="A20" s="135" t="s">
        <v>344</v>
      </c>
      <c r="B20" s="319" t="s">
        <v>345</v>
      </c>
      <c r="C20" s="320"/>
      <c r="D20" s="320"/>
      <c r="E20" s="320"/>
      <c r="F20" s="320"/>
      <c r="G20" s="320"/>
      <c r="H20" s="321"/>
      <c r="I20" s="73">
        <f>SUMIF(FP!I:I,Doklady!$B$1&amp;A20,FP!D:D)</f>
        <v>0</v>
      </c>
      <c r="T20" s="86"/>
    </row>
    <row r="21" spans="1:20" x14ac:dyDescent="0.2">
      <c r="A21" s="115" t="s">
        <v>346</v>
      </c>
      <c r="B21" s="319" t="s">
        <v>347</v>
      </c>
      <c r="C21" s="320"/>
      <c r="D21" s="320"/>
      <c r="E21" s="320"/>
      <c r="F21" s="320"/>
      <c r="G21" s="320"/>
      <c r="H21" s="321"/>
      <c r="I21" s="73">
        <f>SUMIF(FP!I:I,Doklady!$B$1&amp;A21,FP!D:D)</f>
        <v>0</v>
      </c>
      <c r="T21" s="86"/>
    </row>
    <row r="22" spans="1:20" x14ac:dyDescent="0.2">
      <c r="A22" s="135" t="s">
        <v>348</v>
      </c>
      <c r="B22" s="338" t="s">
        <v>349</v>
      </c>
      <c r="C22" s="339"/>
      <c r="D22" s="339"/>
      <c r="E22" s="339"/>
      <c r="F22" s="339"/>
      <c r="G22" s="339"/>
      <c r="H22" s="340"/>
      <c r="I22" s="73">
        <f>SUMIF(FP!I:I,Doklady!$B$1&amp;A22,FP!D:D)</f>
        <v>0</v>
      </c>
      <c r="T22" s="86"/>
    </row>
    <row r="23" spans="1:20" x14ac:dyDescent="0.2">
      <c r="A23" s="115" t="s">
        <v>350</v>
      </c>
      <c r="B23" s="319" t="s">
        <v>351</v>
      </c>
      <c r="C23" s="320"/>
      <c r="D23" s="320"/>
      <c r="E23" s="320"/>
      <c r="F23" s="320"/>
      <c r="G23" s="320"/>
      <c r="H23" s="321"/>
      <c r="I23" s="73">
        <f>SUMIF(FP!I:I,Doklady!$B$1&amp;A23,FP!D:D)</f>
        <v>0</v>
      </c>
      <c r="T23" s="86"/>
    </row>
    <row r="24" spans="1:20" x14ac:dyDescent="0.2">
      <c r="A24" s="135" t="s">
        <v>352</v>
      </c>
      <c r="B24" s="319" t="s">
        <v>353</v>
      </c>
      <c r="C24" s="320"/>
      <c r="D24" s="320"/>
      <c r="E24" s="320"/>
      <c r="F24" s="320"/>
      <c r="G24" s="320"/>
      <c r="H24" s="321"/>
      <c r="I24" s="73">
        <f>SUMIF(FP!I:I,Doklady!$B$1&amp;A24,FP!D:D)</f>
        <v>0</v>
      </c>
      <c r="T24" s="86"/>
    </row>
    <row r="25" spans="1:20" x14ac:dyDescent="0.2">
      <c r="A25" s="115" t="s">
        <v>354</v>
      </c>
      <c r="B25" s="331" t="s">
        <v>355</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jachting</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9184.4</v>
      </c>
      <c r="G39" s="78">
        <f>+MAX(I39-C39-D39-E39-F39-H39,0)</f>
        <v>36737.599999999999</v>
      </c>
      <c r="H39" s="78">
        <f>+IFERROR(VLOOKUP(K40&amp;" - kapitálové transfery",B$53:C$90,2,0),0)</f>
        <v>0</v>
      </c>
      <c r="I39" s="73">
        <f>SUMIF(FP!K:K,K40,FP!D:D)</f>
        <v>45922</v>
      </c>
      <c r="L39" s="84">
        <f>COUNTIF(FP!N:N,Doklady!B1&amp;"aK")</f>
        <v>0</v>
      </c>
      <c r="T39" s="86"/>
    </row>
    <row r="40" spans="1:21" x14ac:dyDescent="0.2">
      <c r="A40" s="115" t="s">
        <v>338</v>
      </c>
      <c r="B40" s="116" t="s">
        <v>377</v>
      </c>
      <c r="C40" s="78">
        <f>DSUM(Doklady!A103:J10000,"GGG",Spolu!L40:M42)</f>
        <v>3777.9100000000003</v>
      </c>
      <c r="D40" s="78">
        <f>DSUM(Doklady!A103:J10000,"GGG",Spolu!N40:O42)</f>
        <v>7088</v>
      </c>
      <c r="E40" s="78">
        <f>DSUM(Doklady!A103:J10000,"GGG",Spolu!P40:Q42)</f>
        <v>11105.300000000001</v>
      </c>
      <c r="F40" s="78">
        <f>DSUM(Doklady!A103:J10000,"GGG",Spolu!R40:S42)</f>
        <v>9164.4</v>
      </c>
      <c r="G40" s="78">
        <f>DSUM(Doklady!A103:J10000,"GGG",Spolu!T40:U42)-H40</f>
        <v>13700.75</v>
      </c>
      <c r="H40" s="78">
        <f>+IFERROR(VLOOKUP(K40&amp;" - kapitálové transfery",B$53:D$90,3,0),0)</f>
        <v>0</v>
      </c>
      <c r="I40" s="73">
        <f>+C40+D40+E40+F40+G40+H40</f>
        <v>44836.36</v>
      </c>
      <c r="J40" s="218" t="str">
        <f>+K45</f>
        <v>.</v>
      </c>
      <c r="K40" s="218" t="str">
        <f>IF(L38&gt;0,INDEX(FP!K:K,Doklady!B2),".")</f>
        <v>jachting</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1085.6399999999994</v>
      </c>
      <c r="J41" s="219">
        <f>+K46</f>
        <v>0</v>
      </c>
      <c r="K41" s="219">
        <f>+I41-H41</f>
        <v>1085.6399999999994</v>
      </c>
      <c r="L41" s="161" t="str">
        <f>IF(L38&gt;0,"a - "&amp;INDEX(FP!C:C,Doklady!B2),2)</f>
        <v>a - jachting - bežné transfery</v>
      </c>
      <c r="M41" s="120">
        <v>1</v>
      </c>
      <c r="N41" s="161" t="str">
        <f>+L41</f>
        <v>a - jachting - bežné transfery</v>
      </c>
      <c r="O41" s="120">
        <v>2</v>
      </c>
      <c r="P41" s="161" t="str">
        <f>+L41</f>
        <v>a - jachting - bežné transfery</v>
      </c>
      <c r="Q41" s="120">
        <v>3</v>
      </c>
      <c r="R41" s="161" t="str">
        <f>+L41</f>
        <v>a - jachting - bežné transfery</v>
      </c>
      <c r="S41" s="120">
        <v>4</v>
      </c>
      <c r="T41" s="161" t="str">
        <f>+L41</f>
        <v>a - jachting - bežné transfery</v>
      </c>
      <c r="U41" s="120">
        <v>5</v>
      </c>
    </row>
    <row r="42" spans="1:21" ht="10.5" customHeight="1" x14ac:dyDescent="0.2">
      <c r="A42" s="115" t="s">
        <v>338</v>
      </c>
      <c r="B42" s="116" t="s">
        <v>380</v>
      </c>
      <c r="C42" s="73">
        <f>+C40</f>
        <v>3777.9100000000003</v>
      </c>
      <c r="D42" s="216">
        <f>+D40</f>
        <v>7088</v>
      </c>
      <c r="E42" s="216">
        <f>+E40</f>
        <v>11105.300000000001</v>
      </c>
      <c r="F42" s="216">
        <f>+MIN(F39:F40)</f>
        <v>9164.4</v>
      </c>
      <c r="G42" s="216">
        <f>+MIN(G39+MAX(F39-F40,0)-MAX(E40-E39,0)-MAX(D40-D39,0)-MAX(C40-C39,0),G40)</f>
        <v>13700.75</v>
      </c>
      <c r="H42" s="216">
        <f>+MIN(H39:H40)</f>
        <v>0</v>
      </c>
      <c r="I42" s="73">
        <f>+C42+D42+E42+MIN(F39:F40)+G42+H42</f>
        <v>44836.36</v>
      </c>
      <c r="J42" s="219">
        <f>+K47</f>
        <v>0</v>
      </c>
      <c r="K42" s="219">
        <f>+I42-H42</f>
        <v>44836.36</v>
      </c>
      <c r="L42" s="161" t="str">
        <f>+SUBSTITUTE(L41,"bežné","kapitálové")</f>
        <v>a - jachting - kapitálové transfery</v>
      </c>
      <c r="M42" s="120">
        <v>1</v>
      </c>
      <c r="N42" s="161" t="str">
        <f>+L42</f>
        <v>a - jachting - kapitálové transfery</v>
      </c>
      <c r="O42" s="120">
        <v>2</v>
      </c>
      <c r="P42" s="161" t="str">
        <f>+L42</f>
        <v>a - jachting - kapitálové transfery</v>
      </c>
      <c r="Q42" s="120">
        <v>3</v>
      </c>
      <c r="R42" s="161" t="str">
        <f>+L42</f>
        <v>a - jachting - kapitálové transfery</v>
      </c>
      <c r="S42" s="120">
        <v>4</v>
      </c>
      <c r="T42" s="161" t="str">
        <f>+L42</f>
        <v>a - jachting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jachting - bežné transfery</v>
      </c>
      <c r="C53" s="73">
        <f>IF(A53&lt;&gt;"",INDEX(FP!D:D,Doklady!B$2+(ROW()-53)),"")</f>
        <v>45922</v>
      </c>
      <c r="D53" s="73">
        <f>IF(A53&lt;&gt;"",Doklady!I1-Doklady!J1,"")</f>
        <v>44836.359999999993</v>
      </c>
      <c r="E53" s="73">
        <f>IF(A53&lt;&gt;"",MIN(D53,C53)*Doklady!C1/(1-Doklady!C1),"")</f>
        <v>0</v>
      </c>
      <c r="F53" s="71">
        <f>IF(A53&lt;&gt;"",Doklady!J1,"")</f>
        <v>0</v>
      </c>
      <c r="G53" s="73">
        <f>+IFERROR(HLOOKUP(IF(RIGHT(B53,15)="bežné transfery",LEFT(B53,LEN(B53)-18),0),$J$40:$K$42,3,0),MIN(C53,D53))</f>
        <v>44836.36</v>
      </c>
      <c r="H53" s="71"/>
      <c r="I53" s="73">
        <f>IF(A53&lt;&gt;"",MAX(IF(G53&lt;C53,C53-G53,0)+IF(F53&lt;E53,E53-F53,0),0),0)</f>
        <v>1085.6399999999994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45922</v>
      </c>
      <c r="D130" s="228">
        <f t="shared" ref="D130:I130" si="9">SUM(D53:D129)</f>
        <v>44836.359999999993</v>
      </c>
      <c r="E130" s="228">
        <f t="shared" si="9"/>
        <v>0</v>
      </c>
      <c r="F130" s="228">
        <f t="shared" si="9"/>
        <v>0</v>
      </c>
      <c r="G130" s="228">
        <f t="shared" si="9"/>
        <v>44836.36</v>
      </c>
      <c r="H130" s="228">
        <f t="shared" si="9"/>
        <v>0</v>
      </c>
      <c r="I130" s="228">
        <f t="shared" si="9"/>
        <v>1085.6399999999994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34"/>
      <c r="E140" s="334"/>
      <c r="F140" s="334"/>
      <c r="G140" s="334"/>
      <c r="H140" s="334"/>
      <c r="I140" s="334"/>
      <c r="J140" s="85"/>
    </row>
    <row r="141" spans="1:26" ht="68.25" customHeight="1" x14ac:dyDescent="0.25">
      <c r="A141" s="9"/>
      <c r="B141" s="283" t="s">
        <v>1804</v>
      </c>
      <c r="C141" s="214"/>
      <c r="D141" s="314" t="s">
        <v>397</v>
      </c>
      <c r="E141" s="314"/>
      <c r="F141" s="314"/>
      <c r="G141" s="314"/>
      <c r="H141" s="314"/>
      <c r="I141" s="31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5" priority="43" stopIfTrue="1" operator="lessThanOrEqual">
      <formula>0</formula>
    </cfRule>
    <cfRule type="cellIs" dxfId="94" priority="44" stopIfTrue="1" operator="greaterThan">
      <formula>0</formula>
    </cfRule>
  </conditionalFormatting>
  <conditionalFormatting sqref="D53:D129">
    <cfRule type="expression" dxfId="93" priority="31" stopIfTrue="1">
      <formula>$C53=$D53</formula>
    </cfRule>
    <cfRule type="expression" dxfId="92" priority="33" stopIfTrue="1">
      <formula>$C53&lt;&gt;$D53</formula>
    </cfRule>
  </conditionalFormatting>
  <conditionalFormatting sqref="E9:F9">
    <cfRule type="expression" dxfId="91" priority="38" stopIfTrue="1">
      <formula>SUM($E$10:$F$14)&gt;0</formula>
    </cfRule>
  </conditionalFormatting>
  <conditionalFormatting sqref="G53:G129">
    <cfRule type="expression" dxfId="90" priority="13" stopIfTrue="1">
      <formula>$C53=$G53</formula>
    </cfRule>
    <cfRule type="expression" dxfId="89" priority="14" stopIfTrue="1">
      <formula>$C53&lt;&gt;$G53</formula>
    </cfRule>
  </conditionalFormatting>
  <conditionalFormatting sqref="I42">
    <cfRule type="cellIs" dxfId="88" priority="1" stopIfTrue="1" operator="greaterThan">
      <formula>0</formula>
    </cfRule>
  </conditionalFormatting>
  <conditionalFormatting sqref="I47">
    <cfRule type="cellIs" dxfId="87" priority="15" stopIfTrue="1" operator="greaterThan">
      <formula>0</formula>
    </cfRule>
  </conditionalFormatting>
  <conditionalFormatting sqref="I53:I129">
    <cfRule type="cellIs" dxfId="86" priority="40" stopIfTrue="1" operator="equal">
      <formula>0</formula>
    </cfRule>
    <cfRule type="cellIs" dxfId="8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4294967293"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70" zoomScaleNormal="70" workbookViewId="0">
      <pane xSplit="2" ySplit="7" topLeftCell="C107" activePane="bottomRight" state="frozen"/>
      <selection activeCell="A100" sqref="A100"/>
      <selection pane="topRight" activeCell="C100" sqref="C100"/>
      <selection pane="bottomLeft" activeCell="A107" sqref="A107"/>
      <selection pane="bottomRight" activeCell="C107" sqref="C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jachting - bežné transfery</v>
      </c>
      <c r="B1" s="232" t="str">
        <f>INDEX(Adr!A:A,B102+1)</f>
        <v>30793211</v>
      </c>
      <c r="C1" s="233">
        <f>IF(ROW()&lt;=B$3,INDEX(FP!E:E,B$2+ROW()-1),"")</f>
        <v>0</v>
      </c>
      <c r="D1" s="234" t="str">
        <f>IF(ROW()&lt;=B$3,INDEX(FP!F:F,B$2+ROW()-1),"")</f>
        <v>a</v>
      </c>
      <c r="E1" s="234"/>
      <c r="F1" s="234" t="str">
        <f>IF(ROW()&lt;=B$3,INDEX(FP!G:G,B$2+ROW()-1),"")</f>
        <v>026 02</v>
      </c>
      <c r="G1" s="234"/>
      <c r="H1" s="235" t="str">
        <f>IF(ROW()&lt;=B$3,INDEX(FP!C:C,B$2+ROW()-1),"")</f>
        <v>jachting - bežné transfery</v>
      </c>
      <c r="I1" s="236">
        <f t="shared" ref="I1:I6" si="0">IF(ROW()&lt;=B$3,SUMIF(A$107:A$10042,A1,I$107:I$10042),"")</f>
        <v>44836.359999999993</v>
      </c>
      <c r="J1" s="236">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67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61" t="s">
        <v>1503</v>
      </c>
      <c r="B100" s="361"/>
      <c r="C100" s="361"/>
      <c r="D100" s="361"/>
      <c r="E100" s="361"/>
      <c r="F100" s="361"/>
      <c r="G100" s="361"/>
      <c r="H100" s="361"/>
      <c r="I100" s="363" t="s">
        <v>1486</v>
      </c>
      <c r="J100" s="363"/>
      <c r="K100" s="89"/>
    </row>
    <row r="101" spans="1:25" ht="15.5" x14ac:dyDescent="0.35">
      <c r="A101" s="364"/>
      <c r="B101" s="364"/>
      <c r="C101" s="364"/>
      <c r="D101" s="364"/>
      <c r="E101" s="364"/>
      <c r="F101" s="364"/>
      <c r="G101" s="364"/>
      <c r="H101" s="364"/>
      <c r="I101" s="362">
        <v>45887</v>
      </c>
      <c r="J101" s="362"/>
    </row>
    <row r="102" spans="1:25" ht="14" x14ac:dyDescent="0.3">
      <c r="A102" s="249" t="s">
        <v>402</v>
      </c>
      <c r="B102" s="250">
        <v>62</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1504</v>
      </c>
      <c r="B107" s="14" t="s">
        <v>1505</v>
      </c>
      <c r="C107" s="14"/>
      <c r="D107" s="16">
        <v>45688</v>
      </c>
      <c r="E107" s="16"/>
      <c r="F107" s="14" t="s">
        <v>177</v>
      </c>
      <c r="G107" s="14"/>
      <c r="H107" s="14" t="s">
        <v>1506</v>
      </c>
      <c r="I107" s="15">
        <v>7</v>
      </c>
      <c r="J107" s="77">
        <v>4</v>
      </c>
      <c r="K107" s="92"/>
    </row>
    <row r="108" spans="1:25" ht="12.5" x14ac:dyDescent="0.25">
      <c r="A108" s="14" t="s">
        <v>1504</v>
      </c>
      <c r="B108" s="14" t="s">
        <v>1505</v>
      </c>
      <c r="C108" s="14"/>
      <c r="D108" s="16">
        <v>45688</v>
      </c>
      <c r="E108" s="16"/>
      <c r="F108" s="14" t="s">
        <v>177</v>
      </c>
      <c r="G108" s="14"/>
      <c r="H108" s="14" t="s">
        <v>1506</v>
      </c>
      <c r="I108" s="15">
        <v>1.2</v>
      </c>
      <c r="J108" s="77">
        <v>4</v>
      </c>
      <c r="K108" s="92"/>
    </row>
    <row r="109" spans="1:25" ht="12.5" x14ac:dyDescent="0.25">
      <c r="A109" s="14" t="s">
        <v>1504</v>
      </c>
      <c r="B109" s="14" t="s">
        <v>1505</v>
      </c>
      <c r="C109" s="14"/>
      <c r="D109" s="16">
        <v>45688</v>
      </c>
      <c r="E109" s="16"/>
      <c r="F109" s="14" t="s">
        <v>177</v>
      </c>
      <c r="G109" s="14"/>
      <c r="H109" s="14" t="s">
        <v>1506</v>
      </c>
      <c r="I109" s="15">
        <v>2</v>
      </c>
      <c r="J109" s="77">
        <v>4</v>
      </c>
      <c r="K109" s="92"/>
    </row>
    <row r="110" spans="1:25" ht="12.5" x14ac:dyDescent="0.25">
      <c r="A110" s="14" t="s">
        <v>1504</v>
      </c>
      <c r="B110" s="14" t="s">
        <v>1507</v>
      </c>
      <c r="C110" s="14" t="s">
        <v>1508</v>
      </c>
      <c r="D110" s="16">
        <v>45691</v>
      </c>
      <c r="E110" s="16"/>
      <c r="F110" s="14" t="s">
        <v>1509</v>
      </c>
      <c r="G110" s="14"/>
      <c r="H110" s="14" t="s">
        <v>1510</v>
      </c>
      <c r="I110" s="15">
        <v>1023.24</v>
      </c>
      <c r="J110" s="77">
        <v>5</v>
      </c>
      <c r="K110" s="92"/>
    </row>
    <row r="111" spans="1:25" ht="20" x14ac:dyDescent="0.25">
      <c r="A111" s="14" t="s">
        <v>1504</v>
      </c>
      <c r="B111" s="14" t="s">
        <v>1511</v>
      </c>
      <c r="C111" s="14" t="s">
        <v>1512</v>
      </c>
      <c r="D111" s="16">
        <v>45664</v>
      </c>
      <c r="E111" s="16">
        <v>45691</v>
      </c>
      <c r="F111" s="14" t="s">
        <v>1513</v>
      </c>
      <c r="G111" s="14"/>
      <c r="H111" s="14" t="s">
        <v>1514</v>
      </c>
      <c r="I111" s="15">
        <v>200</v>
      </c>
      <c r="J111" s="77">
        <v>5</v>
      </c>
      <c r="K111" s="92"/>
    </row>
    <row r="112" spans="1:25" ht="20" x14ac:dyDescent="0.25">
      <c r="A112" s="14" t="s">
        <v>1504</v>
      </c>
      <c r="B112" s="14" t="s">
        <v>1515</v>
      </c>
      <c r="C112" s="14" t="s">
        <v>1516</v>
      </c>
      <c r="D112" s="16">
        <v>45671</v>
      </c>
      <c r="E112" s="16">
        <v>45691</v>
      </c>
      <c r="F112" s="14" t="s">
        <v>1517</v>
      </c>
      <c r="G112" s="14"/>
      <c r="H112" s="14" t="s">
        <v>1518</v>
      </c>
      <c r="I112" s="15">
        <v>454.5</v>
      </c>
      <c r="J112" s="77">
        <v>5</v>
      </c>
      <c r="K112" s="92"/>
    </row>
    <row r="113" spans="1:11" ht="12.5" x14ac:dyDescent="0.25">
      <c r="A113" s="14" t="s">
        <v>1504</v>
      </c>
      <c r="B113" s="14" t="s">
        <v>1519</v>
      </c>
      <c r="C113" s="14" t="s">
        <v>1520</v>
      </c>
      <c r="D113" s="16">
        <v>45691</v>
      </c>
      <c r="E113" s="16"/>
      <c r="F113" s="14" t="s">
        <v>1521</v>
      </c>
      <c r="G113" s="14" t="s">
        <v>1522</v>
      </c>
      <c r="H113" s="14" t="s">
        <v>1523</v>
      </c>
      <c r="I113" s="15">
        <v>1107</v>
      </c>
      <c r="J113" s="77">
        <v>4</v>
      </c>
      <c r="K113" s="92"/>
    </row>
    <row r="114" spans="1:11" ht="12.5" x14ac:dyDescent="0.25">
      <c r="A114" s="14" t="s">
        <v>1504</v>
      </c>
      <c r="B114" s="14" t="s">
        <v>1524</v>
      </c>
      <c r="C114" s="14" t="s">
        <v>1525</v>
      </c>
      <c r="D114" s="16">
        <v>45695</v>
      </c>
      <c r="E114" s="16"/>
      <c r="F114" s="14" t="s">
        <v>1526</v>
      </c>
      <c r="G114" s="14" t="s">
        <v>1527</v>
      </c>
      <c r="H114" s="14" t="s">
        <v>1528</v>
      </c>
      <c r="I114" s="15">
        <v>2.2000000000000002</v>
      </c>
      <c r="J114" s="77">
        <v>4</v>
      </c>
      <c r="K114" s="92"/>
    </row>
    <row r="115" spans="1:11" ht="12.5" x14ac:dyDescent="0.25">
      <c r="A115" s="14" t="s">
        <v>1504</v>
      </c>
      <c r="B115" s="14" t="s">
        <v>1529</v>
      </c>
      <c r="C115" s="14" t="s">
        <v>1530</v>
      </c>
      <c r="D115" s="16">
        <v>45695</v>
      </c>
      <c r="E115" s="16"/>
      <c r="F115" s="14" t="s">
        <v>1531</v>
      </c>
      <c r="G115" s="14" t="s">
        <v>1532</v>
      </c>
      <c r="H115" s="14" t="s">
        <v>1533</v>
      </c>
      <c r="I115" s="15">
        <v>24.6</v>
      </c>
      <c r="J115" s="77">
        <v>4</v>
      </c>
      <c r="K115" s="92"/>
    </row>
    <row r="116" spans="1:11" ht="20" x14ac:dyDescent="0.25">
      <c r="A116" s="14" t="s">
        <v>1504</v>
      </c>
      <c r="B116" s="14" t="s">
        <v>1534</v>
      </c>
      <c r="C116" s="14" t="s">
        <v>1535</v>
      </c>
      <c r="D116" s="16">
        <v>45695</v>
      </c>
      <c r="E116" s="16"/>
      <c r="F116" s="14" t="s">
        <v>1536</v>
      </c>
      <c r="G116" s="14" t="s">
        <v>1537</v>
      </c>
      <c r="H116" s="14" t="s">
        <v>1538</v>
      </c>
      <c r="I116" s="15">
        <v>525.76</v>
      </c>
      <c r="J116" s="77">
        <v>5</v>
      </c>
      <c r="K116" s="92"/>
    </row>
    <row r="117" spans="1:11" ht="12.5" x14ac:dyDescent="0.25">
      <c r="A117" s="14" t="s">
        <v>1504</v>
      </c>
      <c r="B117" s="14" t="s">
        <v>1539</v>
      </c>
      <c r="C117" s="14" t="s">
        <v>1540</v>
      </c>
      <c r="D117" s="16">
        <v>45705</v>
      </c>
      <c r="E117" s="16"/>
      <c r="F117" s="14" t="s">
        <v>1541</v>
      </c>
      <c r="G117" s="14" t="s">
        <v>1542</v>
      </c>
      <c r="H117" s="14" t="s">
        <v>1543</v>
      </c>
      <c r="I117" s="15">
        <v>154.37</v>
      </c>
      <c r="J117" s="77">
        <v>4</v>
      </c>
      <c r="K117" s="92"/>
    </row>
    <row r="118" spans="1:11" ht="30" x14ac:dyDescent="0.25">
      <c r="A118" s="14" t="s">
        <v>1504</v>
      </c>
      <c r="B118" s="14" t="s">
        <v>1544</v>
      </c>
      <c r="C118" s="14" t="s">
        <v>1545</v>
      </c>
      <c r="D118" s="16">
        <v>45705</v>
      </c>
      <c r="E118" s="16"/>
      <c r="F118" s="14" t="s">
        <v>1546</v>
      </c>
      <c r="G118" s="14" t="s">
        <v>1547</v>
      </c>
      <c r="H118" s="14" t="s">
        <v>1548</v>
      </c>
      <c r="I118" s="15">
        <v>762.8</v>
      </c>
      <c r="J118" s="77">
        <v>4</v>
      </c>
      <c r="K118" s="92"/>
    </row>
    <row r="119" spans="1:11" ht="12.5" x14ac:dyDescent="0.25">
      <c r="A119" s="14" t="s">
        <v>1504</v>
      </c>
      <c r="B119" s="14" t="s">
        <v>1549</v>
      </c>
      <c r="C119" s="14" t="s">
        <v>1550</v>
      </c>
      <c r="D119" s="16">
        <v>45705</v>
      </c>
      <c r="E119" s="16"/>
      <c r="F119" s="14" t="s">
        <v>1551</v>
      </c>
      <c r="G119" s="14" t="s">
        <v>1552</v>
      </c>
      <c r="H119" s="14" t="s">
        <v>1553</v>
      </c>
      <c r="I119" s="15">
        <v>30.75</v>
      </c>
      <c r="J119" s="77">
        <v>4</v>
      </c>
      <c r="K119" s="92"/>
    </row>
    <row r="120" spans="1:11" ht="12.5" x14ac:dyDescent="0.25">
      <c r="A120" s="14" t="s">
        <v>1504</v>
      </c>
      <c r="B120" s="14" t="s">
        <v>1554</v>
      </c>
      <c r="C120" s="14" t="s">
        <v>1555</v>
      </c>
      <c r="D120" s="16">
        <v>45706</v>
      </c>
      <c r="E120" s="16"/>
      <c r="F120" s="14" t="s">
        <v>1556</v>
      </c>
      <c r="G120" s="14"/>
      <c r="H120" s="14" t="s">
        <v>1557</v>
      </c>
      <c r="I120" s="15">
        <v>300</v>
      </c>
      <c r="J120" s="77">
        <v>5</v>
      </c>
      <c r="K120" s="92"/>
    </row>
    <row r="121" spans="1:11" ht="40" x14ac:dyDescent="0.25">
      <c r="A121" s="14" t="s">
        <v>1504</v>
      </c>
      <c r="B121" s="14" t="s">
        <v>1507</v>
      </c>
      <c r="C121" s="14"/>
      <c r="D121" s="16">
        <v>45712</v>
      </c>
      <c r="E121" s="16"/>
      <c r="F121" s="14" t="s">
        <v>1558</v>
      </c>
      <c r="G121" s="14"/>
      <c r="H121" s="14" t="s">
        <v>1559</v>
      </c>
      <c r="I121" s="15">
        <v>282.82</v>
      </c>
      <c r="J121" s="77">
        <v>5</v>
      </c>
      <c r="K121" s="92"/>
    </row>
    <row r="122" spans="1:11" ht="12.5" x14ac:dyDescent="0.25">
      <c r="A122" s="14" t="s">
        <v>1504</v>
      </c>
      <c r="B122" s="14" t="s">
        <v>1560</v>
      </c>
      <c r="C122" s="14" t="s">
        <v>1561</v>
      </c>
      <c r="D122" s="16">
        <v>45715</v>
      </c>
      <c r="E122" s="16"/>
      <c r="F122" s="14" t="s">
        <v>1562</v>
      </c>
      <c r="G122" s="14" t="s">
        <v>1527</v>
      </c>
      <c r="H122" s="14" t="s">
        <v>1528</v>
      </c>
      <c r="I122" s="15">
        <v>1.08</v>
      </c>
      <c r="J122" s="77">
        <v>4</v>
      </c>
      <c r="K122" s="92"/>
    </row>
    <row r="123" spans="1:11" ht="40" x14ac:dyDescent="0.25">
      <c r="A123" s="14" t="s">
        <v>1504</v>
      </c>
      <c r="B123" s="14" t="s">
        <v>1507</v>
      </c>
      <c r="C123" s="14"/>
      <c r="D123" s="16">
        <v>45716</v>
      </c>
      <c r="E123" s="16"/>
      <c r="F123" s="14" t="s">
        <v>1563</v>
      </c>
      <c r="G123" s="14"/>
      <c r="H123" s="14" t="s">
        <v>1564</v>
      </c>
      <c r="I123" s="15">
        <v>3465</v>
      </c>
      <c r="J123" s="77">
        <v>2</v>
      </c>
      <c r="K123" s="92"/>
    </row>
    <row r="124" spans="1:11" ht="12.5" x14ac:dyDescent="0.25">
      <c r="A124" s="14" t="s">
        <v>1504</v>
      </c>
      <c r="B124" s="14" t="s">
        <v>1565</v>
      </c>
      <c r="C124" s="14" t="s">
        <v>1566</v>
      </c>
      <c r="D124" s="16">
        <v>45716</v>
      </c>
      <c r="E124" s="16"/>
      <c r="F124" s="14" t="s">
        <v>1567</v>
      </c>
      <c r="G124" s="14" t="s">
        <v>1532</v>
      </c>
      <c r="H124" s="14" t="s">
        <v>1533</v>
      </c>
      <c r="I124" s="15">
        <v>24.6</v>
      </c>
      <c r="J124" s="77">
        <v>4</v>
      </c>
      <c r="K124" s="92"/>
    </row>
    <row r="125" spans="1:11" ht="12.5" x14ac:dyDescent="0.25">
      <c r="A125" s="14" t="s">
        <v>1504</v>
      </c>
      <c r="B125" s="14" t="s">
        <v>1507</v>
      </c>
      <c r="C125" s="14"/>
      <c r="D125" s="16">
        <v>45716</v>
      </c>
      <c r="E125" s="16"/>
      <c r="F125" s="14" t="s">
        <v>177</v>
      </c>
      <c r="G125" s="14"/>
      <c r="H125" s="14" t="s">
        <v>1506</v>
      </c>
      <c r="I125" s="15">
        <v>7</v>
      </c>
      <c r="J125" s="77">
        <v>4</v>
      </c>
      <c r="K125" s="92"/>
    </row>
    <row r="126" spans="1:11" ht="12.5" x14ac:dyDescent="0.25">
      <c r="A126" s="14" t="s">
        <v>1504</v>
      </c>
      <c r="B126" s="14" t="s">
        <v>1507</v>
      </c>
      <c r="C126" s="14"/>
      <c r="D126" s="16">
        <v>45716</v>
      </c>
      <c r="E126" s="16"/>
      <c r="F126" s="14" t="s">
        <v>177</v>
      </c>
      <c r="G126" s="14"/>
      <c r="H126" s="14" t="s">
        <v>1506</v>
      </c>
      <c r="I126" s="15">
        <v>3.84</v>
      </c>
      <c r="J126" s="77">
        <v>4</v>
      </c>
      <c r="K126" s="92"/>
    </row>
    <row r="127" spans="1:11" ht="12.5" x14ac:dyDescent="0.25">
      <c r="A127" s="14" t="s">
        <v>1504</v>
      </c>
      <c r="B127" s="14" t="s">
        <v>1507</v>
      </c>
      <c r="C127" s="14"/>
      <c r="D127" s="16">
        <v>45716</v>
      </c>
      <c r="E127" s="16"/>
      <c r="F127" s="14" t="s">
        <v>177</v>
      </c>
      <c r="G127" s="14"/>
      <c r="H127" s="14" t="s">
        <v>1506</v>
      </c>
      <c r="I127" s="15">
        <v>2</v>
      </c>
      <c r="J127" s="77">
        <v>4</v>
      </c>
      <c r="K127" s="92"/>
    </row>
    <row r="128" spans="1:11" ht="12.5" x14ac:dyDescent="0.25">
      <c r="A128" s="14" t="s">
        <v>1504</v>
      </c>
      <c r="B128" s="14" t="s">
        <v>1568</v>
      </c>
      <c r="C128" s="14" t="s">
        <v>1569</v>
      </c>
      <c r="D128" s="16">
        <v>45719</v>
      </c>
      <c r="E128" s="16"/>
      <c r="F128" s="14" t="s">
        <v>1570</v>
      </c>
      <c r="G128" s="14" t="s">
        <v>1522</v>
      </c>
      <c r="H128" s="14" t="s">
        <v>1523</v>
      </c>
      <c r="I128" s="15">
        <v>1107</v>
      </c>
      <c r="J128" s="77">
        <v>4</v>
      </c>
      <c r="K128" s="92"/>
    </row>
    <row r="129" spans="1:11" ht="20" x14ac:dyDescent="0.25">
      <c r="A129" s="14" t="s">
        <v>1504</v>
      </c>
      <c r="B129" s="14" t="s">
        <v>1571</v>
      </c>
      <c r="C129" s="14" t="s">
        <v>1572</v>
      </c>
      <c r="D129" s="16">
        <v>45726</v>
      </c>
      <c r="E129" s="16"/>
      <c r="F129" s="14" t="s">
        <v>1573</v>
      </c>
      <c r="G129" s="14"/>
      <c r="H129" s="14" t="s">
        <v>1574</v>
      </c>
      <c r="I129" s="15">
        <v>149.9</v>
      </c>
      <c r="J129" s="77">
        <v>4</v>
      </c>
      <c r="K129" s="92"/>
    </row>
    <row r="130" spans="1:11" ht="20" x14ac:dyDescent="0.25">
      <c r="A130" s="14" t="s">
        <v>1504</v>
      </c>
      <c r="B130" s="14" t="s">
        <v>1575</v>
      </c>
      <c r="C130" s="14" t="s">
        <v>1576</v>
      </c>
      <c r="D130" s="16">
        <v>45726</v>
      </c>
      <c r="E130" s="16"/>
      <c r="F130" s="14" t="s">
        <v>1577</v>
      </c>
      <c r="G130" s="14"/>
      <c r="H130" s="14" t="s">
        <v>1578</v>
      </c>
      <c r="I130" s="15">
        <v>235</v>
      </c>
      <c r="J130" s="77">
        <v>5</v>
      </c>
      <c r="K130" s="92"/>
    </row>
    <row r="131" spans="1:11" ht="20" x14ac:dyDescent="0.25">
      <c r="A131" s="14" t="s">
        <v>1504</v>
      </c>
      <c r="B131" s="14" t="s">
        <v>1579</v>
      </c>
      <c r="C131" s="14" t="s">
        <v>1580</v>
      </c>
      <c r="D131" s="16">
        <v>45741</v>
      </c>
      <c r="E131" s="16"/>
      <c r="F131" s="14" t="s">
        <v>1581</v>
      </c>
      <c r="G131" s="14"/>
      <c r="H131" s="14" t="s">
        <v>1582</v>
      </c>
      <c r="I131" s="15">
        <v>100</v>
      </c>
      <c r="J131" s="77">
        <v>5</v>
      </c>
      <c r="K131" s="92"/>
    </row>
    <row r="132" spans="1:11" ht="12.5" x14ac:dyDescent="0.25">
      <c r="A132" s="14" t="s">
        <v>1504</v>
      </c>
      <c r="B132" s="14" t="s">
        <v>1583</v>
      </c>
      <c r="C132" s="14" t="s">
        <v>1584</v>
      </c>
      <c r="D132" s="16">
        <v>45741</v>
      </c>
      <c r="E132" s="16"/>
      <c r="F132" s="14" t="s">
        <v>1585</v>
      </c>
      <c r="G132" s="14" t="s">
        <v>1552</v>
      </c>
      <c r="H132" s="14" t="s">
        <v>1553</v>
      </c>
      <c r="I132" s="15">
        <v>30.75</v>
      </c>
      <c r="J132" s="77">
        <v>4</v>
      </c>
      <c r="K132" s="92"/>
    </row>
    <row r="133" spans="1:11" ht="12.5" x14ac:dyDescent="0.25">
      <c r="A133" s="14" t="s">
        <v>1504</v>
      </c>
      <c r="B133" s="14" t="s">
        <v>1586</v>
      </c>
      <c r="C133" s="14" t="s">
        <v>1587</v>
      </c>
      <c r="D133" s="16">
        <v>45747</v>
      </c>
      <c r="E133" s="16"/>
      <c r="F133" s="14" t="s">
        <v>1588</v>
      </c>
      <c r="G133" s="14" t="s">
        <v>1527</v>
      </c>
      <c r="H133" s="14" t="s">
        <v>1528</v>
      </c>
      <c r="I133" s="15">
        <v>10.87</v>
      </c>
      <c r="J133" s="77">
        <v>4</v>
      </c>
      <c r="K133" s="92"/>
    </row>
    <row r="134" spans="1:11" ht="12.5" x14ac:dyDescent="0.25">
      <c r="A134" s="14" t="s">
        <v>1504</v>
      </c>
      <c r="B134" s="14" t="s">
        <v>1589</v>
      </c>
      <c r="C134" s="14" t="s">
        <v>1590</v>
      </c>
      <c r="D134" s="16">
        <v>45747</v>
      </c>
      <c r="E134" s="16"/>
      <c r="F134" s="14" t="s">
        <v>1591</v>
      </c>
      <c r="G134" s="14" t="s">
        <v>1532</v>
      </c>
      <c r="H134" s="14" t="s">
        <v>1533</v>
      </c>
      <c r="I134" s="15">
        <v>24.6</v>
      </c>
      <c r="J134" s="77">
        <v>4</v>
      </c>
      <c r="K134" s="92"/>
    </row>
    <row r="135" spans="1:11" ht="12.5" x14ac:dyDescent="0.25">
      <c r="A135" s="14" t="s">
        <v>1504</v>
      </c>
      <c r="B135" s="14" t="s">
        <v>1592</v>
      </c>
      <c r="C135" s="14" t="s">
        <v>1593</v>
      </c>
      <c r="D135" s="16">
        <v>45747</v>
      </c>
      <c r="E135" s="16"/>
      <c r="F135" s="14" t="s">
        <v>1594</v>
      </c>
      <c r="G135" s="14" t="s">
        <v>1522</v>
      </c>
      <c r="H135" s="14" t="s">
        <v>1523</v>
      </c>
      <c r="I135" s="15">
        <v>1107</v>
      </c>
      <c r="J135" s="77">
        <v>4</v>
      </c>
      <c r="K135" s="92"/>
    </row>
    <row r="136" spans="1:11" ht="60" x14ac:dyDescent="0.25">
      <c r="A136" s="14" t="s">
        <v>1504</v>
      </c>
      <c r="B136" s="14" t="s">
        <v>1595</v>
      </c>
      <c r="C136" s="14"/>
      <c r="D136" s="16">
        <v>45747</v>
      </c>
      <c r="E136" s="16">
        <v>45747</v>
      </c>
      <c r="F136" s="14" t="s">
        <v>1596</v>
      </c>
      <c r="G136" s="14" t="s">
        <v>1597</v>
      </c>
      <c r="H136" s="14" t="s">
        <v>1598</v>
      </c>
      <c r="I136" s="15">
        <v>3500</v>
      </c>
      <c r="J136" s="77">
        <v>5</v>
      </c>
      <c r="K136" s="92"/>
    </row>
    <row r="137" spans="1:11" ht="70" x14ac:dyDescent="0.25">
      <c r="A137" s="14" t="s">
        <v>1504</v>
      </c>
      <c r="B137" s="14" t="s">
        <v>1815</v>
      </c>
      <c r="C137" s="14" t="s">
        <v>1819</v>
      </c>
      <c r="D137" s="16">
        <v>45933</v>
      </c>
      <c r="E137" s="16"/>
      <c r="F137" s="14" t="s">
        <v>1818</v>
      </c>
      <c r="G137" s="14" t="s">
        <v>1817</v>
      </c>
      <c r="H137" s="14" t="s">
        <v>1816</v>
      </c>
      <c r="I137" s="15"/>
      <c r="J137" s="77"/>
      <c r="K137" s="92"/>
    </row>
    <row r="138" spans="1:11" ht="12.5" x14ac:dyDescent="0.25">
      <c r="A138" s="14" t="s">
        <v>1504</v>
      </c>
      <c r="B138" s="14" t="s">
        <v>1599</v>
      </c>
      <c r="C138" s="14"/>
      <c r="D138" s="16">
        <v>45747</v>
      </c>
      <c r="E138" s="16"/>
      <c r="F138" s="14" t="s">
        <v>1600</v>
      </c>
      <c r="G138" s="14"/>
      <c r="H138" s="14" t="s">
        <v>1506</v>
      </c>
      <c r="I138" s="15">
        <v>7</v>
      </c>
      <c r="J138" s="77">
        <v>4</v>
      </c>
      <c r="K138" s="92"/>
    </row>
    <row r="139" spans="1:11" ht="12.5" x14ac:dyDescent="0.25">
      <c r="A139" s="14" t="s">
        <v>1504</v>
      </c>
      <c r="B139" s="14" t="s">
        <v>1599</v>
      </c>
      <c r="C139" s="14"/>
      <c r="D139" s="16">
        <v>45747</v>
      </c>
      <c r="E139" s="16"/>
      <c r="F139" s="14" t="s">
        <v>177</v>
      </c>
      <c r="G139" s="14"/>
      <c r="H139" s="14" t="s">
        <v>1506</v>
      </c>
      <c r="I139" s="15">
        <v>1.92</v>
      </c>
      <c r="J139" s="77">
        <v>4</v>
      </c>
      <c r="K139" s="92"/>
    </row>
    <row r="140" spans="1:11" ht="12.5" x14ac:dyDescent="0.25">
      <c r="A140" s="14" t="s">
        <v>1504</v>
      </c>
      <c r="B140" s="14" t="s">
        <v>1599</v>
      </c>
      <c r="C140" s="14"/>
      <c r="D140" s="16">
        <v>45747</v>
      </c>
      <c r="E140" s="16"/>
      <c r="F140" s="14" t="s">
        <v>1600</v>
      </c>
      <c r="G140" s="14"/>
      <c r="H140" s="14" t="s">
        <v>1506</v>
      </c>
      <c r="I140" s="15">
        <v>2</v>
      </c>
      <c r="J140" s="77">
        <v>4</v>
      </c>
      <c r="K140" s="92"/>
    </row>
    <row r="141" spans="1:11" ht="12.5" x14ac:dyDescent="0.25">
      <c r="A141" s="14" t="s">
        <v>1504</v>
      </c>
      <c r="B141" s="14" t="s">
        <v>1601</v>
      </c>
      <c r="C141" s="14" t="s">
        <v>1602</v>
      </c>
      <c r="D141" s="16">
        <v>45758</v>
      </c>
      <c r="E141" s="16"/>
      <c r="F141" s="14" t="s">
        <v>1603</v>
      </c>
      <c r="G141" s="14" t="s">
        <v>1552</v>
      </c>
      <c r="H141" s="14" t="s">
        <v>1553</v>
      </c>
      <c r="I141" s="15">
        <v>30.75</v>
      </c>
      <c r="J141" s="77">
        <v>4</v>
      </c>
      <c r="K141" s="92"/>
    </row>
    <row r="142" spans="1:11" ht="40" x14ac:dyDescent="0.25">
      <c r="A142" s="14" t="s">
        <v>1504</v>
      </c>
      <c r="B142" s="14" t="s">
        <v>1604</v>
      </c>
      <c r="C142" s="14"/>
      <c r="D142" s="16">
        <v>45761</v>
      </c>
      <c r="E142" s="16"/>
      <c r="F142" s="14" t="s">
        <v>1605</v>
      </c>
      <c r="G142" s="14"/>
      <c r="H142" s="14" t="s">
        <v>1564</v>
      </c>
      <c r="I142" s="15">
        <v>2475</v>
      </c>
      <c r="J142" s="77">
        <v>2</v>
      </c>
      <c r="K142" s="92"/>
    </row>
    <row r="143" spans="1:11" ht="40" x14ac:dyDescent="0.25">
      <c r="A143" s="14" t="s">
        <v>1504</v>
      </c>
      <c r="B143" s="14" t="s">
        <v>1606</v>
      </c>
      <c r="C143" s="14" t="s">
        <v>1607</v>
      </c>
      <c r="D143" s="16">
        <v>45775</v>
      </c>
      <c r="E143" s="16"/>
      <c r="F143" s="14" t="s">
        <v>1810</v>
      </c>
      <c r="G143" s="14" t="s">
        <v>1537</v>
      </c>
      <c r="H143" s="14" t="s">
        <v>1538</v>
      </c>
      <c r="I143" s="15">
        <v>204.48</v>
      </c>
      <c r="J143" s="77">
        <v>5</v>
      </c>
      <c r="K143" s="92"/>
    </row>
    <row r="144" spans="1:11" ht="12.5" x14ac:dyDescent="0.25">
      <c r="A144" s="14" t="s">
        <v>1504</v>
      </c>
      <c r="B144" s="14" t="s">
        <v>1608</v>
      </c>
      <c r="C144" s="14" t="s">
        <v>1609</v>
      </c>
      <c r="D144" s="16">
        <v>45775</v>
      </c>
      <c r="E144" s="16"/>
      <c r="F144" s="14" t="s">
        <v>1610</v>
      </c>
      <c r="G144" s="14" t="s">
        <v>1527</v>
      </c>
      <c r="H144" s="14" t="s">
        <v>1528</v>
      </c>
      <c r="I144" s="15">
        <v>1.22</v>
      </c>
      <c r="J144" s="77">
        <v>4</v>
      </c>
      <c r="K144" s="92"/>
    </row>
    <row r="145" spans="1:11" ht="20" x14ac:dyDescent="0.25">
      <c r="A145" s="14" t="s">
        <v>1504</v>
      </c>
      <c r="B145" s="14" t="s">
        <v>1611</v>
      </c>
      <c r="C145" s="14" t="s">
        <v>1612</v>
      </c>
      <c r="D145" s="16">
        <v>45775</v>
      </c>
      <c r="E145" s="16"/>
      <c r="F145" s="14" t="s">
        <v>1613</v>
      </c>
      <c r="G145" s="14" t="s">
        <v>1542</v>
      </c>
      <c r="H145" s="14" t="s">
        <v>1543</v>
      </c>
      <c r="I145" s="15">
        <v>51.66</v>
      </c>
      <c r="J145" s="77">
        <v>4</v>
      </c>
      <c r="K145" s="92"/>
    </row>
    <row r="146" spans="1:11" ht="12.5" x14ac:dyDescent="0.25">
      <c r="A146" s="14" t="s">
        <v>1504</v>
      </c>
      <c r="B146" s="14" t="s">
        <v>1614</v>
      </c>
      <c r="C146" s="14" t="s">
        <v>1615</v>
      </c>
      <c r="D146" s="16">
        <v>45777</v>
      </c>
      <c r="E146" s="16"/>
      <c r="F146" s="14" t="s">
        <v>1616</v>
      </c>
      <c r="G146" s="14" t="s">
        <v>1522</v>
      </c>
      <c r="H146" s="14" t="s">
        <v>1523</v>
      </c>
      <c r="I146" s="15">
        <v>1107</v>
      </c>
      <c r="J146" s="77">
        <v>4</v>
      </c>
      <c r="K146" s="92"/>
    </row>
    <row r="147" spans="1:11" ht="12.5" x14ac:dyDescent="0.25">
      <c r="A147" s="14" t="s">
        <v>1504</v>
      </c>
      <c r="B147" s="14" t="s">
        <v>1604</v>
      </c>
      <c r="C147" s="14"/>
      <c r="D147" s="16">
        <v>45777</v>
      </c>
      <c r="E147" s="16"/>
      <c r="F147" s="14" t="s">
        <v>1600</v>
      </c>
      <c r="G147" s="14"/>
      <c r="H147" s="14" t="s">
        <v>1506</v>
      </c>
      <c r="I147" s="15">
        <v>7</v>
      </c>
      <c r="J147" s="77">
        <v>4</v>
      </c>
      <c r="K147" s="92"/>
    </row>
    <row r="148" spans="1:11" ht="12.5" x14ac:dyDescent="0.25">
      <c r="A148" s="14" t="s">
        <v>1504</v>
      </c>
      <c r="B148" s="14" t="s">
        <v>1604</v>
      </c>
      <c r="C148" s="14"/>
      <c r="D148" s="16">
        <v>45777</v>
      </c>
      <c r="E148" s="16"/>
      <c r="F148" s="14" t="s">
        <v>177</v>
      </c>
      <c r="G148" s="14"/>
      <c r="H148" s="14" t="s">
        <v>1506</v>
      </c>
      <c r="I148" s="15">
        <v>2.4</v>
      </c>
      <c r="J148" s="77">
        <v>4</v>
      </c>
      <c r="K148" s="92"/>
    </row>
    <row r="149" spans="1:11" ht="12.5" x14ac:dyDescent="0.25">
      <c r="A149" s="14" t="s">
        <v>1504</v>
      </c>
      <c r="B149" s="14" t="s">
        <v>1604</v>
      </c>
      <c r="C149" s="14"/>
      <c r="D149" s="16">
        <v>45777</v>
      </c>
      <c r="E149" s="16"/>
      <c r="F149" s="14" t="s">
        <v>1600</v>
      </c>
      <c r="G149" s="14"/>
      <c r="H149" s="14" t="s">
        <v>1506</v>
      </c>
      <c r="I149" s="15">
        <v>2</v>
      </c>
      <c r="J149" s="77">
        <v>4</v>
      </c>
      <c r="K149" s="92"/>
    </row>
    <row r="150" spans="1:11" ht="12.5" x14ac:dyDescent="0.25">
      <c r="A150" s="14" t="s">
        <v>1504</v>
      </c>
      <c r="B150" s="14" t="s">
        <v>1617</v>
      </c>
      <c r="C150" s="14" t="s">
        <v>1618</v>
      </c>
      <c r="D150" s="16">
        <v>45782</v>
      </c>
      <c r="E150" s="16"/>
      <c r="F150" s="14" t="s">
        <v>1619</v>
      </c>
      <c r="G150" s="14" t="s">
        <v>1532</v>
      </c>
      <c r="H150" s="14" t="s">
        <v>1533</v>
      </c>
      <c r="I150" s="15">
        <v>24.6</v>
      </c>
      <c r="J150" s="77">
        <v>4</v>
      </c>
      <c r="K150" s="92"/>
    </row>
    <row r="151" spans="1:11" ht="12.5" x14ac:dyDescent="0.25">
      <c r="A151" s="14" t="s">
        <v>1504</v>
      </c>
      <c r="B151" s="14" t="s">
        <v>1620</v>
      </c>
      <c r="C151" s="14"/>
      <c r="D151" s="16">
        <v>45789</v>
      </c>
      <c r="E151" s="16"/>
      <c r="F151" s="14" t="s">
        <v>151</v>
      </c>
      <c r="G151" s="14" t="s">
        <v>1621</v>
      </c>
      <c r="H151" s="14" t="s">
        <v>152</v>
      </c>
      <c r="I151" s="15">
        <v>5.4</v>
      </c>
      <c r="J151" s="77">
        <v>4</v>
      </c>
      <c r="K151" s="92"/>
    </row>
    <row r="152" spans="1:11" ht="50" x14ac:dyDescent="0.25">
      <c r="A152" s="14" t="s">
        <v>1504</v>
      </c>
      <c r="B152" s="14" t="s">
        <v>1620</v>
      </c>
      <c r="C152" s="14" t="s">
        <v>1622</v>
      </c>
      <c r="D152" s="16">
        <v>45705</v>
      </c>
      <c r="E152" s="16">
        <v>45794</v>
      </c>
      <c r="F152" s="14" t="s">
        <v>1623</v>
      </c>
      <c r="G152" s="14" t="s">
        <v>1624</v>
      </c>
      <c r="H152" s="14" t="s">
        <v>1625</v>
      </c>
      <c r="I152" s="15">
        <v>1489.3</v>
      </c>
      <c r="J152" s="77">
        <v>1</v>
      </c>
      <c r="K152" s="92"/>
    </row>
    <row r="153" spans="1:11" ht="30" x14ac:dyDescent="0.25">
      <c r="A153" s="14" t="s">
        <v>1504</v>
      </c>
      <c r="B153" s="14" t="s">
        <v>1620</v>
      </c>
      <c r="C153" s="14" t="s">
        <v>1626</v>
      </c>
      <c r="D153" s="16">
        <v>45727</v>
      </c>
      <c r="E153" s="16">
        <v>45794</v>
      </c>
      <c r="F153" s="14" t="s">
        <v>1627</v>
      </c>
      <c r="G153" s="14" t="s">
        <v>1628</v>
      </c>
      <c r="H153" s="14" t="s">
        <v>1629</v>
      </c>
      <c r="I153" s="15">
        <v>230.64</v>
      </c>
      <c r="J153" s="77">
        <v>5</v>
      </c>
      <c r="K153" s="92"/>
    </row>
    <row r="154" spans="1:11" ht="12.5" x14ac:dyDescent="0.25">
      <c r="A154" s="14" t="s">
        <v>1504</v>
      </c>
      <c r="B154" s="14" t="s">
        <v>1630</v>
      </c>
      <c r="C154" s="14" t="s">
        <v>1631</v>
      </c>
      <c r="D154" s="16">
        <v>45794</v>
      </c>
      <c r="E154" s="16"/>
      <c r="F154" s="14" t="s">
        <v>1632</v>
      </c>
      <c r="G154" s="14" t="s">
        <v>1552</v>
      </c>
      <c r="H154" s="14" t="s">
        <v>1553</v>
      </c>
      <c r="I154" s="15">
        <v>30.75</v>
      </c>
      <c r="J154" s="77">
        <v>4</v>
      </c>
      <c r="K154" s="92"/>
    </row>
    <row r="155" spans="1:11" ht="110" x14ac:dyDescent="0.25">
      <c r="A155" s="14" t="s">
        <v>1504</v>
      </c>
      <c r="B155" s="14" t="s">
        <v>1620</v>
      </c>
      <c r="C155" s="14" t="s">
        <v>1633</v>
      </c>
      <c r="D155" s="16">
        <v>45756</v>
      </c>
      <c r="E155" s="16">
        <v>45794</v>
      </c>
      <c r="F155" s="14" t="s">
        <v>1634</v>
      </c>
      <c r="G155" s="14" t="s">
        <v>1635</v>
      </c>
      <c r="H155" s="14" t="s">
        <v>1636</v>
      </c>
      <c r="I155" s="15">
        <v>968</v>
      </c>
      <c r="J155" s="77">
        <v>1</v>
      </c>
      <c r="K155" s="92"/>
    </row>
    <row r="156" spans="1:11" ht="12.5" x14ac:dyDescent="0.25">
      <c r="A156" s="14" t="s">
        <v>1504</v>
      </c>
      <c r="B156" s="14" t="s">
        <v>1637</v>
      </c>
      <c r="C156" s="14" t="s">
        <v>1638</v>
      </c>
      <c r="D156" s="16">
        <v>45804</v>
      </c>
      <c r="E156" s="16"/>
      <c r="F156" s="14" t="s">
        <v>1639</v>
      </c>
      <c r="G156" s="14" t="s">
        <v>1527</v>
      </c>
      <c r="H156" s="14" t="s">
        <v>1528</v>
      </c>
      <c r="I156" s="15">
        <v>4</v>
      </c>
      <c r="J156" s="77">
        <v>4</v>
      </c>
      <c r="K156" s="92"/>
    </row>
    <row r="157" spans="1:11" ht="210" x14ac:dyDescent="0.25">
      <c r="A157" s="14" t="s">
        <v>1504</v>
      </c>
      <c r="B157" s="14" t="s">
        <v>1771</v>
      </c>
      <c r="C157" s="14" t="s">
        <v>1779</v>
      </c>
      <c r="D157" s="16">
        <v>45979</v>
      </c>
      <c r="E157" s="16">
        <v>45992</v>
      </c>
      <c r="F157" s="14" t="s">
        <v>1780</v>
      </c>
      <c r="G157" s="14" t="s">
        <v>1781</v>
      </c>
      <c r="H157" s="14" t="s">
        <v>1782</v>
      </c>
      <c r="I157" s="15">
        <v>1271.5999999999999</v>
      </c>
      <c r="J157" s="77">
        <v>5</v>
      </c>
      <c r="K157" s="92"/>
    </row>
    <row r="158" spans="1:11" ht="30" x14ac:dyDescent="0.25">
      <c r="A158" s="14" t="s">
        <v>1504</v>
      </c>
      <c r="B158" s="14" t="s">
        <v>1620</v>
      </c>
      <c r="C158" s="14" t="s">
        <v>1640</v>
      </c>
      <c r="D158" s="16">
        <v>45712</v>
      </c>
      <c r="E158" s="16">
        <v>45805</v>
      </c>
      <c r="F158" s="14" t="s">
        <v>1641</v>
      </c>
      <c r="G158" s="14"/>
      <c r="H158" s="14" t="s">
        <v>1642</v>
      </c>
      <c r="I158" s="15">
        <v>613</v>
      </c>
      <c r="J158" s="77">
        <v>3</v>
      </c>
      <c r="K158" s="92"/>
    </row>
    <row r="159" spans="1:11" ht="80" x14ac:dyDescent="0.25">
      <c r="A159" s="14" t="s">
        <v>1504</v>
      </c>
      <c r="B159" s="14" t="s">
        <v>1771</v>
      </c>
      <c r="C159" s="14" t="s">
        <v>1783</v>
      </c>
      <c r="D159" s="16">
        <v>45926</v>
      </c>
      <c r="E159" s="16">
        <v>46006</v>
      </c>
      <c r="F159" s="14" t="s">
        <v>1784</v>
      </c>
      <c r="G159" s="14" t="s">
        <v>1785</v>
      </c>
      <c r="H159" s="14" t="s">
        <v>1786</v>
      </c>
      <c r="I159" s="15">
        <v>384.28</v>
      </c>
      <c r="J159" s="77">
        <v>5</v>
      </c>
      <c r="K159" s="92"/>
    </row>
    <row r="160" spans="1:11" ht="30" x14ac:dyDescent="0.25">
      <c r="A160" s="14" t="s">
        <v>1504</v>
      </c>
      <c r="B160" s="14" t="s">
        <v>1620</v>
      </c>
      <c r="C160" s="14" t="s">
        <v>1643</v>
      </c>
      <c r="D160" s="16">
        <v>45747</v>
      </c>
      <c r="E160" s="16">
        <v>45805</v>
      </c>
      <c r="F160" s="14" t="s">
        <v>1644</v>
      </c>
      <c r="G160" s="14"/>
      <c r="H160" s="14" t="s">
        <v>1642</v>
      </c>
      <c r="I160" s="15">
        <v>663</v>
      </c>
      <c r="J160" s="77">
        <v>3</v>
      </c>
      <c r="K160" s="92"/>
    </row>
    <row r="161" spans="1:11" ht="30" x14ac:dyDescent="0.25">
      <c r="A161" s="14" t="s">
        <v>1504</v>
      </c>
      <c r="B161" s="14" t="s">
        <v>1620</v>
      </c>
      <c r="C161" s="14" t="s">
        <v>1645</v>
      </c>
      <c r="D161" s="16">
        <v>45775</v>
      </c>
      <c r="E161" s="16">
        <v>45806</v>
      </c>
      <c r="F161" s="14" t="s">
        <v>1646</v>
      </c>
      <c r="G161" s="14"/>
      <c r="H161" s="14" t="s">
        <v>1642</v>
      </c>
      <c r="I161" s="15">
        <v>1111</v>
      </c>
      <c r="J161" s="77">
        <v>3</v>
      </c>
      <c r="K161" s="92"/>
    </row>
    <row r="162" spans="1:11" ht="40" x14ac:dyDescent="0.25">
      <c r="A162" s="14" t="s">
        <v>1504</v>
      </c>
      <c r="B162" s="14" t="s">
        <v>1620</v>
      </c>
      <c r="C162" s="14" t="s">
        <v>1647</v>
      </c>
      <c r="D162" s="16">
        <v>45759</v>
      </c>
      <c r="E162" s="16">
        <v>45807</v>
      </c>
      <c r="F162" s="14" t="s">
        <v>1648</v>
      </c>
      <c r="G162" s="14"/>
      <c r="H162" s="14" t="s">
        <v>1649</v>
      </c>
      <c r="I162" s="15">
        <v>923.47</v>
      </c>
      <c r="J162" s="77">
        <v>3</v>
      </c>
      <c r="K162" s="92"/>
    </row>
    <row r="163" spans="1:11" ht="20" x14ac:dyDescent="0.25">
      <c r="A163" s="14" t="s">
        <v>1504</v>
      </c>
      <c r="B163" s="14" t="s">
        <v>1650</v>
      </c>
      <c r="C163" s="14" t="s">
        <v>1651</v>
      </c>
      <c r="D163" s="16">
        <v>45807</v>
      </c>
      <c r="E163" s="16"/>
      <c r="F163" s="14" t="s">
        <v>1652</v>
      </c>
      <c r="G163" s="14" t="s">
        <v>1537</v>
      </c>
      <c r="H163" s="14" t="s">
        <v>1653</v>
      </c>
      <c r="I163" s="15">
        <v>13.32</v>
      </c>
      <c r="J163" s="77">
        <v>5</v>
      </c>
      <c r="K163" s="92"/>
    </row>
    <row r="164" spans="1:11" ht="20" x14ac:dyDescent="0.25">
      <c r="A164" s="14" t="s">
        <v>1504</v>
      </c>
      <c r="B164" s="14" t="s">
        <v>1654</v>
      </c>
      <c r="C164" s="14" t="s">
        <v>1655</v>
      </c>
      <c r="D164" s="16">
        <v>45808</v>
      </c>
      <c r="E164" s="16"/>
      <c r="F164" s="14" t="s">
        <v>1656</v>
      </c>
      <c r="G164" s="14" t="s">
        <v>1522</v>
      </c>
      <c r="H164" s="14" t="s">
        <v>1523</v>
      </c>
      <c r="I164" s="15">
        <v>1107</v>
      </c>
      <c r="J164" s="77">
        <v>4</v>
      </c>
      <c r="K164" s="92"/>
    </row>
    <row r="165" spans="1:11" ht="12.5" x14ac:dyDescent="0.25">
      <c r="A165" s="14" t="s">
        <v>1504</v>
      </c>
      <c r="B165" s="14" t="s">
        <v>1620</v>
      </c>
      <c r="C165" s="14"/>
      <c r="D165" s="16">
        <v>45808</v>
      </c>
      <c r="E165" s="16"/>
      <c r="F165" s="14" t="s">
        <v>1600</v>
      </c>
      <c r="G165" s="14"/>
      <c r="H165" s="14" t="s">
        <v>1506</v>
      </c>
      <c r="I165" s="15">
        <v>5.04</v>
      </c>
      <c r="J165" s="77">
        <v>4</v>
      </c>
      <c r="K165" s="92"/>
    </row>
    <row r="166" spans="1:11" ht="12.5" x14ac:dyDescent="0.25">
      <c r="A166" s="14" t="s">
        <v>1504</v>
      </c>
      <c r="B166" s="14" t="s">
        <v>1620</v>
      </c>
      <c r="C166" s="14"/>
      <c r="D166" s="16">
        <v>45808</v>
      </c>
      <c r="E166" s="16"/>
      <c r="F166" s="14" t="s">
        <v>1600</v>
      </c>
      <c r="G166" s="14"/>
      <c r="H166" s="14" t="s">
        <v>1506</v>
      </c>
      <c r="I166" s="15">
        <v>7</v>
      </c>
      <c r="J166" s="77">
        <v>4</v>
      </c>
      <c r="K166" s="92"/>
    </row>
    <row r="167" spans="1:11" ht="12.5" x14ac:dyDescent="0.25">
      <c r="A167" s="14" t="s">
        <v>1504</v>
      </c>
      <c r="B167" s="14" t="s">
        <v>1620</v>
      </c>
      <c r="C167" s="14"/>
      <c r="D167" s="16">
        <v>45808</v>
      </c>
      <c r="E167" s="16"/>
      <c r="F167" s="14" t="s">
        <v>1600</v>
      </c>
      <c r="G167" s="14"/>
      <c r="H167" s="14" t="s">
        <v>1506</v>
      </c>
      <c r="I167" s="15">
        <v>2</v>
      </c>
      <c r="J167" s="77">
        <v>4</v>
      </c>
      <c r="K167" s="92"/>
    </row>
    <row r="168" spans="1:11" ht="12.5" x14ac:dyDescent="0.25">
      <c r="A168" s="14" t="s">
        <v>1504</v>
      </c>
      <c r="B168" s="14" t="s">
        <v>1657</v>
      </c>
      <c r="C168" s="14" t="s">
        <v>1658</v>
      </c>
      <c r="D168" s="16">
        <v>45811</v>
      </c>
      <c r="E168" s="16"/>
      <c r="F168" s="14" t="s">
        <v>1659</v>
      </c>
      <c r="G168" s="14" t="s">
        <v>1532</v>
      </c>
      <c r="H168" s="14" t="s">
        <v>1533</v>
      </c>
      <c r="I168" s="15">
        <v>24.6</v>
      </c>
      <c r="J168" s="77">
        <v>4</v>
      </c>
      <c r="K168" s="92"/>
    </row>
    <row r="169" spans="1:11" ht="40" x14ac:dyDescent="0.25">
      <c r="A169" s="14" t="s">
        <v>1504</v>
      </c>
      <c r="B169" s="14" t="s">
        <v>1660</v>
      </c>
      <c r="C169" s="14" t="s">
        <v>1661</v>
      </c>
      <c r="D169" s="16">
        <v>45792</v>
      </c>
      <c r="E169" s="16">
        <v>45811</v>
      </c>
      <c r="F169" s="14" t="s">
        <v>1811</v>
      </c>
      <c r="G169" s="14" t="s">
        <v>1662</v>
      </c>
      <c r="H169" s="14" t="s">
        <v>1663</v>
      </c>
      <c r="I169" s="15">
        <v>270.60000000000002</v>
      </c>
      <c r="J169" s="77">
        <v>5</v>
      </c>
      <c r="K169" s="92"/>
    </row>
    <row r="170" spans="1:11" ht="100" x14ac:dyDescent="0.25">
      <c r="A170" s="14" t="s">
        <v>1504</v>
      </c>
      <c r="B170" s="14" t="s">
        <v>1660</v>
      </c>
      <c r="C170" s="14" t="s">
        <v>1664</v>
      </c>
      <c r="D170" s="16">
        <v>45813</v>
      </c>
      <c r="E170" s="16">
        <v>45817</v>
      </c>
      <c r="F170" s="14" t="s">
        <v>1790</v>
      </c>
      <c r="G170" s="14" t="s">
        <v>1597</v>
      </c>
      <c r="H170" s="14" t="s">
        <v>1665</v>
      </c>
      <c r="I170" s="15">
        <v>430</v>
      </c>
      <c r="J170" s="77">
        <v>1</v>
      </c>
      <c r="K170" s="92"/>
    </row>
    <row r="171" spans="1:11" ht="12.5" x14ac:dyDescent="0.25">
      <c r="A171" s="14" t="s">
        <v>1504</v>
      </c>
      <c r="B171" s="14" t="s">
        <v>1660</v>
      </c>
      <c r="C171" s="14" t="s">
        <v>1666</v>
      </c>
      <c r="D171" s="16">
        <v>45819</v>
      </c>
      <c r="E171" s="16"/>
      <c r="F171" s="14" t="s">
        <v>1667</v>
      </c>
      <c r="G171" s="14" t="s">
        <v>1621</v>
      </c>
      <c r="H171" s="14" t="s">
        <v>152</v>
      </c>
      <c r="I171" s="15">
        <v>3</v>
      </c>
      <c r="J171" s="77">
        <v>4</v>
      </c>
      <c r="K171" s="92"/>
    </row>
    <row r="172" spans="1:11" ht="60" x14ac:dyDescent="0.25">
      <c r="A172" s="14" t="s">
        <v>1504</v>
      </c>
      <c r="B172" s="14" t="s">
        <v>1660</v>
      </c>
      <c r="C172" s="14" t="s">
        <v>1668</v>
      </c>
      <c r="D172" s="16">
        <v>45819</v>
      </c>
      <c r="E172" s="16"/>
      <c r="F172" s="14" t="s">
        <v>151</v>
      </c>
      <c r="G172" s="14" t="s">
        <v>1621</v>
      </c>
      <c r="H172" s="14" t="s">
        <v>152</v>
      </c>
      <c r="I172" s="15">
        <v>20.399999999999999</v>
      </c>
      <c r="J172" s="77">
        <v>4</v>
      </c>
      <c r="K172" s="92"/>
    </row>
    <row r="173" spans="1:11" ht="12.5" x14ac:dyDescent="0.25">
      <c r="A173" s="14" t="s">
        <v>1504</v>
      </c>
      <c r="B173" s="14" t="s">
        <v>1669</v>
      </c>
      <c r="C173" s="14" t="s">
        <v>1670</v>
      </c>
      <c r="D173" s="16">
        <v>45820</v>
      </c>
      <c r="E173" s="16"/>
      <c r="F173" s="14" t="s">
        <v>1671</v>
      </c>
      <c r="G173" s="14" t="s">
        <v>1552</v>
      </c>
      <c r="H173" s="14" t="s">
        <v>1553</v>
      </c>
      <c r="I173" s="15">
        <v>30.75</v>
      </c>
      <c r="J173" s="77">
        <v>4</v>
      </c>
      <c r="K173" s="92"/>
    </row>
    <row r="174" spans="1:11" ht="12.5" x14ac:dyDescent="0.25">
      <c r="A174" s="14" t="s">
        <v>1504</v>
      </c>
      <c r="B174" s="14" t="s">
        <v>1660</v>
      </c>
      <c r="C174" s="14"/>
      <c r="D174" s="16">
        <v>45838</v>
      </c>
      <c r="E174" s="16"/>
      <c r="F174" s="14" t="s">
        <v>1600</v>
      </c>
      <c r="G174" s="14"/>
      <c r="H174" s="14" t="s">
        <v>1506</v>
      </c>
      <c r="I174" s="15">
        <v>7</v>
      </c>
      <c r="J174" s="77">
        <v>4</v>
      </c>
      <c r="K174" s="92"/>
    </row>
    <row r="175" spans="1:11" ht="12.5" x14ac:dyDescent="0.25">
      <c r="A175" s="14" t="s">
        <v>1504</v>
      </c>
      <c r="B175" s="14" t="s">
        <v>1660</v>
      </c>
      <c r="C175" s="14"/>
      <c r="D175" s="16">
        <v>45838</v>
      </c>
      <c r="E175" s="16"/>
      <c r="F175" s="14" t="s">
        <v>1600</v>
      </c>
      <c r="G175" s="14"/>
      <c r="H175" s="14" t="s">
        <v>1506</v>
      </c>
      <c r="I175" s="15">
        <v>1.68</v>
      </c>
      <c r="J175" s="77">
        <v>4</v>
      </c>
      <c r="K175" s="92"/>
    </row>
    <row r="176" spans="1:11" ht="12.5" x14ac:dyDescent="0.25">
      <c r="A176" s="14" t="s">
        <v>1504</v>
      </c>
      <c r="B176" s="14" t="s">
        <v>1660</v>
      </c>
      <c r="C176" s="14"/>
      <c r="D176" s="16">
        <v>45838</v>
      </c>
      <c r="E176" s="16"/>
      <c r="F176" s="14" t="s">
        <v>1600</v>
      </c>
      <c r="G176" s="14"/>
      <c r="H176" s="14" t="s">
        <v>1506</v>
      </c>
      <c r="I176" s="15">
        <v>2</v>
      </c>
      <c r="J176" s="77">
        <v>4</v>
      </c>
      <c r="K176" s="92"/>
    </row>
    <row r="177" spans="1:11" ht="12.5" x14ac:dyDescent="0.25">
      <c r="A177" s="14" t="s">
        <v>1504</v>
      </c>
      <c r="B177" s="14" t="s">
        <v>1672</v>
      </c>
      <c r="C177" s="14" t="s">
        <v>1673</v>
      </c>
      <c r="D177" s="16">
        <v>45848</v>
      </c>
      <c r="E177" s="16"/>
      <c r="F177" s="14" t="s">
        <v>1674</v>
      </c>
      <c r="G177" s="14" t="s">
        <v>1527</v>
      </c>
      <c r="H177" s="14" t="s">
        <v>1528</v>
      </c>
      <c r="I177" s="15">
        <v>4</v>
      </c>
      <c r="J177" s="77">
        <v>4</v>
      </c>
      <c r="K177" s="92"/>
    </row>
    <row r="178" spans="1:11" ht="12.5" x14ac:dyDescent="0.25">
      <c r="A178" s="14" t="s">
        <v>1504</v>
      </c>
      <c r="B178" s="14" t="s">
        <v>1675</v>
      </c>
      <c r="C178" s="14" t="s">
        <v>1676</v>
      </c>
      <c r="D178" s="16">
        <v>45848</v>
      </c>
      <c r="E178" s="16"/>
      <c r="F178" s="14" t="s">
        <v>1677</v>
      </c>
      <c r="G178" s="14" t="s">
        <v>1532</v>
      </c>
      <c r="H178" s="14" t="s">
        <v>1533</v>
      </c>
      <c r="I178" s="15">
        <v>24.6</v>
      </c>
      <c r="J178" s="77">
        <v>4</v>
      </c>
      <c r="K178" s="92"/>
    </row>
    <row r="179" spans="1:11" ht="20" x14ac:dyDescent="0.25">
      <c r="A179" s="14" t="s">
        <v>1504</v>
      </c>
      <c r="B179" s="14" t="s">
        <v>1678</v>
      </c>
      <c r="C179" s="14" t="s">
        <v>1679</v>
      </c>
      <c r="D179" s="16">
        <v>45848</v>
      </c>
      <c r="E179" s="16"/>
      <c r="F179" s="14" t="s">
        <v>1680</v>
      </c>
      <c r="G179" s="14" t="s">
        <v>1522</v>
      </c>
      <c r="H179" s="14" t="s">
        <v>1523</v>
      </c>
      <c r="I179" s="15">
        <v>1200</v>
      </c>
      <c r="J179" s="77">
        <v>4</v>
      </c>
      <c r="K179" s="92"/>
    </row>
    <row r="180" spans="1:11" ht="20" x14ac:dyDescent="0.25">
      <c r="A180" s="14" t="s">
        <v>1504</v>
      </c>
      <c r="B180" s="14" t="s">
        <v>1681</v>
      </c>
      <c r="C180" s="14" t="s">
        <v>1682</v>
      </c>
      <c r="D180" s="16">
        <v>45848</v>
      </c>
      <c r="E180" s="16"/>
      <c r="F180" s="14" t="s">
        <v>1683</v>
      </c>
      <c r="G180" s="14" t="s">
        <v>1522</v>
      </c>
      <c r="H180" s="14" t="s">
        <v>1523</v>
      </c>
      <c r="I180" s="15">
        <v>300</v>
      </c>
      <c r="J180" s="77">
        <v>4</v>
      </c>
      <c r="K180" s="92"/>
    </row>
    <row r="181" spans="1:11" ht="40" x14ac:dyDescent="0.25">
      <c r="A181" s="14" t="s">
        <v>1504</v>
      </c>
      <c r="B181" s="14" t="s">
        <v>1684</v>
      </c>
      <c r="C181" s="14" t="s">
        <v>1685</v>
      </c>
      <c r="D181" s="16">
        <v>45849</v>
      </c>
      <c r="E181" s="16"/>
      <c r="F181" s="14" t="s">
        <v>1686</v>
      </c>
      <c r="G181" s="14"/>
      <c r="H181" s="14" t="s">
        <v>1687</v>
      </c>
      <c r="I181" s="15">
        <v>20</v>
      </c>
      <c r="J181" s="77">
        <v>5</v>
      </c>
      <c r="K181" s="92"/>
    </row>
    <row r="182" spans="1:11" ht="12.5" x14ac:dyDescent="0.25">
      <c r="A182" s="14" t="s">
        <v>1504</v>
      </c>
      <c r="B182" s="14" t="s">
        <v>1688</v>
      </c>
      <c r="C182" s="14" t="s">
        <v>1689</v>
      </c>
      <c r="D182" s="16">
        <v>45849</v>
      </c>
      <c r="E182" s="16"/>
      <c r="F182" s="14" t="s">
        <v>1690</v>
      </c>
      <c r="G182" s="14" t="s">
        <v>1552</v>
      </c>
      <c r="H182" s="14" t="s">
        <v>1553</v>
      </c>
      <c r="I182" s="15">
        <v>30.75</v>
      </c>
      <c r="J182" s="77">
        <v>4</v>
      </c>
      <c r="K182" s="92"/>
    </row>
    <row r="183" spans="1:11" ht="20" x14ac:dyDescent="0.25">
      <c r="A183" s="14" t="s">
        <v>1504</v>
      </c>
      <c r="B183" s="14" t="s">
        <v>1691</v>
      </c>
      <c r="C183" s="14" t="s">
        <v>1692</v>
      </c>
      <c r="D183" s="16">
        <v>45849</v>
      </c>
      <c r="E183" s="16"/>
      <c r="F183" s="14" t="s">
        <v>1699</v>
      </c>
      <c r="G183" s="14" t="s">
        <v>1522</v>
      </c>
      <c r="H183" s="14" t="s">
        <v>1523</v>
      </c>
      <c r="I183" s="15">
        <v>556.32000000000005</v>
      </c>
      <c r="J183" s="77">
        <v>4</v>
      </c>
      <c r="K183" s="92"/>
    </row>
    <row r="184" spans="1:11" ht="50" x14ac:dyDescent="0.25">
      <c r="A184" s="14" t="s">
        <v>1504</v>
      </c>
      <c r="B184" s="14" t="s">
        <v>1693</v>
      </c>
      <c r="C184" s="14" t="s">
        <v>1694</v>
      </c>
      <c r="D184" s="16">
        <v>45852</v>
      </c>
      <c r="E184" s="16"/>
      <c r="F184" s="14" t="s">
        <v>1695</v>
      </c>
      <c r="G184" s="14" t="s">
        <v>1696</v>
      </c>
      <c r="H184" s="14" t="s">
        <v>1697</v>
      </c>
      <c r="I184" s="15">
        <v>960</v>
      </c>
      <c r="J184" s="77">
        <v>3</v>
      </c>
      <c r="K184" s="92"/>
    </row>
    <row r="185" spans="1:11" ht="50" x14ac:dyDescent="0.25">
      <c r="A185" s="14" t="s">
        <v>1504</v>
      </c>
      <c r="B185" s="14" t="s">
        <v>1684</v>
      </c>
      <c r="C185" s="14"/>
      <c r="D185" s="16">
        <v>45852</v>
      </c>
      <c r="E185" s="16"/>
      <c r="F185" s="14" t="s">
        <v>1698</v>
      </c>
      <c r="G185" s="14"/>
      <c r="H185" s="14" t="s">
        <v>1697</v>
      </c>
      <c r="I185" s="15">
        <v>529.83000000000004</v>
      </c>
      <c r="J185" s="77">
        <v>3</v>
      </c>
      <c r="K185" s="92"/>
    </row>
    <row r="186" spans="1:11" ht="60" x14ac:dyDescent="0.25">
      <c r="A186" s="14" t="s">
        <v>1504</v>
      </c>
      <c r="B186" s="14" t="s">
        <v>1684</v>
      </c>
      <c r="C186" s="14" t="s">
        <v>1700</v>
      </c>
      <c r="D186" s="16">
        <v>45825</v>
      </c>
      <c r="E186" s="16">
        <v>45867</v>
      </c>
      <c r="F186" s="14" t="s">
        <v>1701</v>
      </c>
      <c r="G186" s="14" t="s">
        <v>1702</v>
      </c>
      <c r="H186" s="14" t="s">
        <v>1703</v>
      </c>
      <c r="I186" s="15">
        <v>541.30999999999995</v>
      </c>
      <c r="J186" s="77">
        <v>5</v>
      </c>
      <c r="K186" s="92"/>
    </row>
    <row r="187" spans="1:11" ht="70" x14ac:dyDescent="0.25">
      <c r="A187" s="14" t="s">
        <v>1504</v>
      </c>
      <c r="B187" s="14" t="s">
        <v>1684</v>
      </c>
      <c r="C187" s="14" t="s">
        <v>1704</v>
      </c>
      <c r="D187" s="16">
        <v>45822</v>
      </c>
      <c r="E187" s="16">
        <v>45867</v>
      </c>
      <c r="F187" s="14" t="s">
        <v>1705</v>
      </c>
      <c r="G187" s="14" t="s">
        <v>1706</v>
      </c>
      <c r="H187" s="14" t="s">
        <v>1707</v>
      </c>
      <c r="I187" s="15">
        <v>495.61</v>
      </c>
      <c r="J187" s="77">
        <v>1</v>
      </c>
      <c r="K187" s="92"/>
    </row>
    <row r="188" spans="1:11" ht="30" x14ac:dyDescent="0.25">
      <c r="A188" s="14" t="s">
        <v>1504</v>
      </c>
      <c r="B188" s="14" t="s">
        <v>1684</v>
      </c>
      <c r="C188" s="14" t="s">
        <v>1708</v>
      </c>
      <c r="D188" s="16">
        <v>45807</v>
      </c>
      <c r="E188" s="16">
        <v>45868</v>
      </c>
      <c r="F188" s="14" t="s">
        <v>1709</v>
      </c>
      <c r="G188" s="14"/>
      <c r="H188" s="14" t="s">
        <v>1710</v>
      </c>
      <c r="I188" s="15">
        <v>1148</v>
      </c>
      <c r="J188" s="77">
        <v>2</v>
      </c>
      <c r="K188" s="92"/>
    </row>
    <row r="189" spans="1:11" ht="40" x14ac:dyDescent="0.25">
      <c r="A189" s="14" t="s">
        <v>1504</v>
      </c>
      <c r="B189" s="14" t="s">
        <v>1684</v>
      </c>
      <c r="C189" s="14" t="s">
        <v>1711</v>
      </c>
      <c r="D189" s="16">
        <v>45846</v>
      </c>
      <c r="E189" s="16">
        <v>45868</v>
      </c>
      <c r="F189" s="14" t="s">
        <v>1712</v>
      </c>
      <c r="G189" s="14"/>
      <c r="H189" s="14" t="s">
        <v>1713</v>
      </c>
      <c r="I189" s="15">
        <v>1030.8800000000001</v>
      </c>
      <c r="J189" s="77">
        <v>3</v>
      </c>
      <c r="K189" s="92"/>
    </row>
    <row r="190" spans="1:11" ht="40" x14ac:dyDescent="0.25">
      <c r="A190" s="14" t="s">
        <v>1504</v>
      </c>
      <c r="B190" s="14" t="s">
        <v>1684</v>
      </c>
      <c r="C190" s="14" t="s">
        <v>1714</v>
      </c>
      <c r="D190" s="16">
        <v>45846</v>
      </c>
      <c r="E190" s="16">
        <v>45868</v>
      </c>
      <c r="F190" s="14" t="s">
        <v>1715</v>
      </c>
      <c r="G190" s="14"/>
      <c r="H190" s="14" t="s">
        <v>1713</v>
      </c>
      <c r="I190" s="15">
        <v>430</v>
      </c>
      <c r="J190" s="77">
        <v>3</v>
      </c>
      <c r="K190" s="92"/>
    </row>
    <row r="191" spans="1:11" ht="40" x14ac:dyDescent="0.25">
      <c r="A191" s="14" t="s">
        <v>1504</v>
      </c>
      <c r="B191" s="14" t="s">
        <v>1684</v>
      </c>
      <c r="C191" s="14" t="s">
        <v>1714</v>
      </c>
      <c r="D191" s="16">
        <v>45846</v>
      </c>
      <c r="E191" s="16">
        <v>45868</v>
      </c>
      <c r="F191" s="14" t="s">
        <v>1716</v>
      </c>
      <c r="G191" s="14"/>
      <c r="H191" s="14" t="s">
        <v>1713</v>
      </c>
      <c r="I191" s="15">
        <v>430</v>
      </c>
      <c r="J191" s="77">
        <v>3</v>
      </c>
      <c r="K191" s="92"/>
    </row>
    <row r="192" spans="1:11" ht="60" x14ac:dyDescent="0.25">
      <c r="A192" s="14" t="s">
        <v>1504</v>
      </c>
      <c r="B192" s="14" t="s">
        <v>1717</v>
      </c>
      <c r="C192" s="14" t="s">
        <v>1718</v>
      </c>
      <c r="D192" s="16">
        <v>45873</v>
      </c>
      <c r="E192" s="16"/>
      <c r="F192" s="14" t="s">
        <v>1741</v>
      </c>
      <c r="G192" s="14" t="s">
        <v>1719</v>
      </c>
      <c r="H192" s="14" t="s">
        <v>1720</v>
      </c>
      <c r="I192" s="15">
        <v>2117.88</v>
      </c>
      <c r="J192" s="77">
        <v>3</v>
      </c>
      <c r="K192" s="92"/>
    </row>
    <row r="193" spans="1:11" ht="40" x14ac:dyDescent="0.25">
      <c r="A193" s="14" t="s">
        <v>1504</v>
      </c>
      <c r="B193" s="14" t="s">
        <v>1721</v>
      </c>
      <c r="C193" s="14" t="s">
        <v>1722</v>
      </c>
      <c r="D193" s="16">
        <v>45806</v>
      </c>
      <c r="E193" s="16">
        <v>45873</v>
      </c>
      <c r="F193" s="14" t="s">
        <v>1723</v>
      </c>
      <c r="G193" s="14" t="s">
        <v>1724</v>
      </c>
      <c r="H193" s="14" t="s">
        <v>1725</v>
      </c>
      <c r="I193" s="15">
        <v>1651.38</v>
      </c>
      <c r="J193" s="77">
        <v>5</v>
      </c>
      <c r="K193" s="92"/>
    </row>
    <row r="194" spans="1:11" ht="60" x14ac:dyDescent="0.25">
      <c r="A194" s="14" t="s">
        <v>1504</v>
      </c>
      <c r="B194" s="14" t="s">
        <v>1721</v>
      </c>
      <c r="C194" s="14" t="s">
        <v>1726</v>
      </c>
      <c r="D194" s="16">
        <v>45818</v>
      </c>
      <c r="E194" s="16">
        <v>45873</v>
      </c>
      <c r="F194" s="14" t="s">
        <v>1727</v>
      </c>
      <c r="G194" s="14" t="s">
        <v>1728</v>
      </c>
      <c r="H194" s="14" t="s">
        <v>1729</v>
      </c>
      <c r="I194" s="15">
        <v>748.96</v>
      </c>
      <c r="J194" s="77">
        <v>5</v>
      </c>
      <c r="K194" s="92"/>
    </row>
    <row r="195" spans="1:11" ht="20" x14ac:dyDescent="0.25">
      <c r="A195" s="14" t="s">
        <v>1504</v>
      </c>
      <c r="B195" s="14" t="s">
        <v>1730</v>
      </c>
      <c r="C195" s="14" t="s">
        <v>1731</v>
      </c>
      <c r="D195" s="16">
        <v>45874</v>
      </c>
      <c r="E195" s="16"/>
      <c r="F195" s="14" t="s">
        <v>1732</v>
      </c>
      <c r="G195" s="14" t="s">
        <v>1537</v>
      </c>
      <c r="H195" s="14" t="s">
        <v>1653</v>
      </c>
      <c r="I195" s="15">
        <v>26.64</v>
      </c>
      <c r="J195" s="77">
        <v>5</v>
      </c>
      <c r="K195" s="92"/>
    </row>
    <row r="196" spans="1:11" ht="30" x14ac:dyDescent="0.25">
      <c r="A196" s="14" t="s">
        <v>1504</v>
      </c>
      <c r="B196" s="14" t="s">
        <v>1733</v>
      </c>
      <c r="C196" s="14" t="s">
        <v>1734</v>
      </c>
      <c r="D196" s="16">
        <v>45875</v>
      </c>
      <c r="E196" s="16"/>
      <c r="F196" s="14" t="s">
        <v>1735</v>
      </c>
      <c r="G196" s="14" t="s">
        <v>1537</v>
      </c>
      <c r="H196" s="14" t="s">
        <v>1653</v>
      </c>
      <c r="I196" s="15">
        <v>133.19999999999999</v>
      </c>
      <c r="J196" s="77">
        <v>5</v>
      </c>
      <c r="K196" s="92"/>
    </row>
    <row r="197" spans="1:11" ht="110" x14ac:dyDescent="0.25">
      <c r="A197" s="14" t="s">
        <v>1504</v>
      </c>
      <c r="B197" s="14" t="s">
        <v>1721</v>
      </c>
      <c r="C197" s="14" t="s">
        <v>1736</v>
      </c>
      <c r="D197" s="16">
        <v>45880</v>
      </c>
      <c r="E197" s="16">
        <v>45881</v>
      </c>
      <c r="F197" s="14" t="s">
        <v>1742</v>
      </c>
      <c r="G197" s="14" t="s">
        <v>1737</v>
      </c>
      <c r="H197" s="14" t="s">
        <v>1748</v>
      </c>
      <c r="I197" s="15">
        <v>300</v>
      </c>
      <c r="J197" s="77">
        <v>1</v>
      </c>
      <c r="K197" s="92"/>
    </row>
    <row r="198" spans="1:11" ht="40" x14ac:dyDescent="0.25">
      <c r="A198" s="14" t="s">
        <v>1504</v>
      </c>
      <c r="B198" s="14" t="s">
        <v>1721</v>
      </c>
      <c r="C198" s="14" t="s">
        <v>1738</v>
      </c>
      <c r="D198" s="16">
        <v>45846</v>
      </c>
      <c r="E198" s="16">
        <v>45885</v>
      </c>
      <c r="F198" s="14" t="s">
        <v>1743</v>
      </c>
      <c r="G198" s="14" t="s">
        <v>1739</v>
      </c>
      <c r="H198" s="14" t="s">
        <v>1740</v>
      </c>
      <c r="I198" s="15">
        <v>35</v>
      </c>
      <c r="J198" s="77">
        <v>1</v>
      </c>
      <c r="K198" s="92"/>
    </row>
    <row r="199" spans="1:11" ht="60" x14ac:dyDescent="0.25">
      <c r="A199" s="14" t="s">
        <v>1504</v>
      </c>
      <c r="B199" s="14" t="s">
        <v>1721</v>
      </c>
      <c r="C199" s="14" t="s">
        <v>1744</v>
      </c>
      <c r="D199" s="16">
        <v>45829</v>
      </c>
      <c r="E199" s="16">
        <v>45890</v>
      </c>
      <c r="F199" s="14" t="s">
        <v>1745</v>
      </c>
      <c r="G199" s="14" t="s">
        <v>1746</v>
      </c>
      <c r="H199" s="14" t="s">
        <v>1747</v>
      </c>
      <c r="I199" s="15">
        <v>60</v>
      </c>
      <c r="J199" s="77">
        <v>1</v>
      </c>
      <c r="K199" s="92"/>
    </row>
    <row r="200" spans="1:11" ht="40" x14ac:dyDescent="0.25">
      <c r="A200" s="14" t="s">
        <v>1504</v>
      </c>
      <c r="B200" s="14" t="s">
        <v>1721</v>
      </c>
      <c r="C200" s="14" t="s">
        <v>1750</v>
      </c>
      <c r="D200" s="16">
        <v>45857</v>
      </c>
      <c r="E200" s="16">
        <v>45890</v>
      </c>
      <c r="F200" s="14" t="s">
        <v>1749</v>
      </c>
      <c r="G200" s="14" t="s">
        <v>1751</v>
      </c>
      <c r="H200" s="14" t="s">
        <v>1752</v>
      </c>
      <c r="I200" s="15">
        <v>561.5</v>
      </c>
      <c r="J200" s="77">
        <v>5</v>
      </c>
      <c r="K200" s="92"/>
    </row>
    <row r="201" spans="1:11" ht="50" x14ac:dyDescent="0.25">
      <c r="A201" s="14" t="s">
        <v>1504</v>
      </c>
      <c r="B201" s="14" t="s">
        <v>1620</v>
      </c>
      <c r="C201" s="14" t="s">
        <v>1794</v>
      </c>
      <c r="D201" s="16">
        <v>45719</v>
      </c>
      <c r="E201" s="16">
        <v>45805</v>
      </c>
      <c r="F201" s="14" t="s">
        <v>1795</v>
      </c>
      <c r="G201" s="14"/>
      <c r="H201" s="14" t="s">
        <v>1796</v>
      </c>
      <c r="I201" s="15">
        <v>764.74</v>
      </c>
      <c r="J201" s="77">
        <v>3</v>
      </c>
      <c r="K201" s="92"/>
    </row>
    <row r="202" spans="1:11" ht="80" x14ac:dyDescent="0.25">
      <c r="A202" s="14" t="s">
        <v>1504</v>
      </c>
      <c r="B202" s="14" t="s">
        <v>1753</v>
      </c>
      <c r="C202" s="14" t="s">
        <v>1806</v>
      </c>
      <c r="D202" s="16">
        <v>45913</v>
      </c>
      <c r="E202" s="16">
        <v>45917</v>
      </c>
      <c r="F202" s="14" t="s">
        <v>1805</v>
      </c>
      <c r="G202" s="14" t="s">
        <v>1803</v>
      </c>
      <c r="H202" s="14" t="s">
        <v>1807</v>
      </c>
      <c r="I202" s="15">
        <v>300</v>
      </c>
      <c r="J202" s="77">
        <v>5</v>
      </c>
      <c r="K202" s="92"/>
    </row>
    <row r="203" spans="1:11" ht="30" x14ac:dyDescent="0.25">
      <c r="A203" s="14" t="s">
        <v>1504</v>
      </c>
      <c r="B203" s="14" t="s">
        <v>1754</v>
      </c>
      <c r="C203" s="14" t="s">
        <v>1755</v>
      </c>
      <c r="D203" s="16">
        <v>45923</v>
      </c>
      <c r="E203" s="16"/>
      <c r="F203" s="14" t="s">
        <v>1756</v>
      </c>
      <c r="G203" s="14" t="s">
        <v>1537</v>
      </c>
      <c r="H203" s="14" t="s">
        <v>1653</v>
      </c>
      <c r="I203" s="15">
        <v>74</v>
      </c>
      <c r="J203" s="77">
        <v>5</v>
      </c>
      <c r="K203" s="92"/>
    </row>
    <row r="204" spans="1:11" ht="20" x14ac:dyDescent="0.25">
      <c r="A204" s="14" t="s">
        <v>1504</v>
      </c>
      <c r="B204" s="14" t="s">
        <v>1757</v>
      </c>
      <c r="C204" s="14" t="s">
        <v>1759</v>
      </c>
      <c r="D204" s="16">
        <v>45926</v>
      </c>
      <c r="E204" s="16"/>
      <c r="F204" s="14" t="s">
        <v>1758</v>
      </c>
      <c r="G204" s="14" t="s">
        <v>1537</v>
      </c>
      <c r="H204" s="14" t="s">
        <v>1653</v>
      </c>
      <c r="I204" s="15">
        <v>19.84</v>
      </c>
      <c r="J204" s="77">
        <v>5</v>
      </c>
      <c r="K204" s="92"/>
    </row>
    <row r="205" spans="1:11" ht="80" x14ac:dyDescent="0.25">
      <c r="A205" s="14" t="s">
        <v>1504</v>
      </c>
      <c r="B205" s="14" t="s">
        <v>1760</v>
      </c>
      <c r="C205" s="14" t="s">
        <v>1761</v>
      </c>
      <c r="D205" s="16">
        <v>45936</v>
      </c>
      <c r="E205" s="16"/>
      <c r="F205" s="14" t="s">
        <v>1812</v>
      </c>
      <c r="G205" s="14"/>
      <c r="H205" s="14" t="s">
        <v>1762</v>
      </c>
      <c r="I205" s="15">
        <v>132.72</v>
      </c>
      <c r="J205" s="77">
        <v>5</v>
      </c>
      <c r="K205" s="92"/>
    </row>
    <row r="206" spans="1:11" ht="50" x14ac:dyDescent="0.25">
      <c r="A206" s="14" t="s">
        <v>1504</v>
      </c>
      <c r="B206" s="14" t="s">
        <v>1760</v>
      </c>
      <c r="C206" s="14" t="s">
        <v>1763</v>
      </c>
      <c r="D206" s="16">
        <v>45915</v>
      </c>
      <c r="E206" s="16">
        <v>45938</v>
      </c>
      <c r="F206" s="14" t="s">
        <v>1813</v>
      </c>
      <c r="G206" s="14" t="s">
        <v>1764</v>
      </c>
      <c r="H206" s="14" t="s">
        <v>1765</v>
      </c>
      <c r="I206" s="15">
        <v>98.15</v>
      </c>
      <c r="J206" s="77">
        <v>5</v>
      </c>
      <c r="K206" s="92"/>
    </row>
    <row r="207" spans="1:11" ht="50" x14ac:dyDescent="0.25">
      <c r="A207" s="14" t="s">
        <v>1504</v>
      </c>
      <c r="B207" s="14" t="s">
        <v>1760</v>
      </c>
      <c r="C207" s="14" t="s">
        <v>1766</v>
      </c>
      <c r="D207" s="16">
        <v>45895</v>
      </c>
      <c r="E207" s="16">
        <v>45943</v>
      </c>
      <c r="F207" s="14" t="s">
        <v>1814</v>
      </c>
      <c r="G207" s="14">
        <v>30777828</v>
      </c>
      <c r="H207" s="14" t="s">
        <v>1767</v>
      </c>
      <c r="I207" s="15">
        <v>45.51</v>
      </c>
      <c r="J207" s="77">
        <v>5</v>
      </c>
      <c r="K207" s="92"/>
    </row>
    <row r="208" spans="1:11" ht="30" x14ac:dyDescent="0.25">
      <c r="A208" s="14" t="s">
        <v>1504</v>
      </c>
      <c r="B208" s="14" t="s">
        <v>1768</v>
      </c>
      <c r="C208" s="14" t="s">
        <v>1769</v>
      </c>
      <c r="D208" s="16">
        <v>45938</v>
      </c>
      <c r="E208" s="16"/>
      <c r="F208" s="14" t="s">
        <v>1770</v>
      </c>
      <c r="G208" s="14" t="s">
        <v>1537</v>
      </c>
      <c r="H208" s="14" t="s">
        <v>1653</v>
      </c>
      <c r="I208" s="15">
        <v>147.36000000000001</v>
      </c>
      <c r="J208" s="77">
        <v>5</v>
      </c>
      <c r="K208" s="92"/>
    </row>
    <row r="209" spans="1:11" ht="30" x14ac:dyDescent="0.25">
      <c r="A209" s="14" t="s">
        <v>1504</v>
      </c>
      <c r="B209" s="14" t="s">
        <v>1771</v>
      </c>
      <c r="C209" s="14" t="s">
        <v>1772</v>
      </c>
      <c r="D209" s="16">
        <v>45986</v>
      </c>
      <c r="E209" s="16">
        <v>45999</v>
      </c>
      <c r="F209" s="14" t="s">
        <v>1808</v>
      </c>
      <c r="G209" s="14" t="s">
        <v>1773</v>
      </c>
      <c r="H209" s="14" t="s">
        <v>1774</v>
      </c>
      <c r="I209" s="15">
        <v>45.51</v>
      </c>
      <c r="J209" s="77">
        <v>5</v>
      </c>
      <c r="K209" s="92"/>
    </row>
    <row r="210" spans="1:11" ht="30" x14ac:dyDescent="0.25">
      <c r="A210" s="14" t="s">
        <v>1504</v>
      </c>
      <c r="B210" s="14" t="s">
        <v>1771</v>
      </c>
      <c r="C210" s="14" t="s">
        <v>1775</v>
      </c>
      <c r="D210" s="16">
        <v>45971</v>
      </c>
      <c r="E210" s="16">
        <v>45999</v>
      </c>
      <c r="F210" s="14" t="s">
        <v>1776</v>
      </c>
      <c r="G210" s="14" t="s">
        <v>1777</v>
      </c>
      <c r="H210" s="14" t="s">
        <v>1778</v>
      </c>
      <c r="I210" s="15">
        <v>45.51</v>
      </c>
      <c r="J210" s="77">
        <v>5</v>
      </c>
      <c r="K210" s="92"/>
    </row>
    <row r="211" spans="1:11" ht="30" x14ac:dyDescent="0.25">
      <c r="A211" s="14" t="s">
        <v>1504</v>
      </c>
      <c r="B211" s="14" t="s">
        <v>1771</v>
      </c>
      <c r="C211" s="14" t="s">
        <v>1787</v>
      </c>
      <c r="D211" s="16">
        <v>45838</v>
      </c>
      <c r="E211" s="16">
        <v>45999</v>
      </c>
      <c r="F211" s="14" t="s">
        <v>1809</v>
      </c>
      <c r="G211" s="14" t="s">
        <v>1788</v>
      </c>
      <c r="H211" s="14" t="s">
        <v>1789</v>
      </c>
      <c r="I211" s="15">
        <v>112.92</v>
      </c>
      <c r="J211" s="77">
        <v>5</v>
      </c>
      <c r="K211" s="92"/>
    </row>
    <row r="212" spans="1:11" ht="40" x14ac:dyDescent="0.25">
      <c r="A212" s="14" t="s">
        <v>1504</v>
      </c>
      <c r="B212" s="14" t="s">
        <v>1620</v>
      </c>
      <c r="C212" s="14" t="s">
        <v>1791</v>
      </c>
      <c r="D212" s="16">
        <v>45682</v>
      </c>
      <c r="E212" s="16">
        <v>45805</v>
      </c>
      <c r="F212" s="14" t="s">
        <v>1792</v>
      </c>
      <c r="G212" s="14"/>
      <c r="H212" s="14" t="s">
        <v>1793</v>
      </c>
      <c r="I212" s="15">
        <v>995.98</v>
      </c>
      <c r="J212" s="77">
        <v>3</v>
      </c>
      <c r="K212" s="92"/>
    </row>
    <row r="213" spans="1:11" ht="40" x14ac:dyDescent="0.25">
      <c r="A213" s="14" t="s">
        <v>1504</v>
      </c>
      <c r="B213" s="14" t="s">
        <v>1799</v>
      </c>
      <c r="C213" s="14" t="s">
        <v>1800</v>
      </c>
      <c r="D213" s="16">
        <v>45708</v>
      </c>
      <c r="E213" s="16">
        <v>45982</v>
      </c>
      <c r="F213" s="14" t="s">
        <v>1801</v>
      </c>
      <c r="G213" s="14"/>
      <c r="H213" s="14" t="s">
        <v>1802</v>
      </c>
      <c r="I213" s="15">
        <v>535.52</v>
      </c>
      <c r="J213" s="77">
        <v>3</v>
      </c>
      <c r="K213" s="92"/>
    </row>
    <row r="214" spans="1:11" ht="12.5" x14ac:dyDescent="0.25">
      <c r="K214" s="92"/>
    </row>
    <row r="215" spans="1:11" ht="12.5" x14ac:dyDescent="0.25">
      <c r="K215" s="92"/>
    </row>
    <row r="216" spans="1:11" ht="12.5" x14ac:dyDescent="0.25">
      <c r="K216" s="92"/>
    </row>
    <row r="217" spans="1:11" ht="12.5" x14ac:dyDescent="0.25">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J213 A218:J5000">
    <cfRule type="expression" dxfId="84" priority="35" stopIfTrue="1">
      <formula>$A107&lt;&gt;""</formula>
    </cfRule>
  </conditionalFormatting>
  <conditionalFormatting sqref="B472:E477">
    <cfRule type="expression" dxfId="83" priority="137" stopIfTrue="1">
      <formula>$A472&lt;&gt;""</formula>
    </cfRule>
  </conditionalFormatting>
  <conditionalFormatting sqref="B484:E488">
    <cfRule type="expression" dxfId="82" priority="172" stopIfTrue="1">
      <formula>$A484&lt;&gt;""</formula>
    </cfRule>
  </conditionalFormatting>
  <conditionalFormatting sqref="B689:E689">
    <cfRule type="expression" dxfId="81" priority="64" stopIfTrue="1">
      <formula>$A689&lt;&gt;""</formula>
    </cfRule>
  </conditionalFormatting>
  <conditionalFormatting sqref="B691:E691 H691:I691 B692:I693 B694:E699 H694:I699">
    <cfRule type="expression" dxfId="80" priority="24" stopIfTrue="1">
      <formula>$A691&lt;&gt;""</formula>
    </cfRule>
  </conditionalFormatting>
  <conditionalFormatting sqref="B701:E701 H701:I701">
    <cfRule type="expression" dxfId="79" priority="15" stopIfTrue="1">
      <formula>$A701&lt;&gt;""</formula>
    </cfRule>
  </conditionalFormatting>
  <conditionalFormatting sqref="B819:E819">
    <cfRule type="expression" dxfId="78" priority="87" stopIfTrue="1">
      <formula>$A819&lt;&gt;""</formula>
    </cfRule>
  </conditionalFormatting>
  <conditionalFormatting sqref="B1110:E1110">
    <cfRule type="expression" dxfId="77" priority="133" stopIfTrue="1">
      <formula>$A1110&lt;&gt;""</formula>
    </cfRule>
  </conditionalFormatting>
  <conditionalFormatting sqref="B1114:E1114">
    <cfRule type="expression" dxfId="76" priority="189" stopIfTrue="1">
      <formula>$A1114&lt;&gt;""</formula>
    </cfRule>
  </conditionalFormatting>
  <conditionalFormatting sqref="B1131:E1136">
    <cfRule type="expression" dxfId="75" priority="179" stopIfTrue="1">
      <formula>$A1131&lt;&gt;""</formula>
    </cfRule>
  </conditionalFormatting>
  <conditionalFormatting sqref="B1138:E1148">
    <cfRule type="expression" dxfId="74" priority="47" stopIfTrue="1">
      <formula>$A1138&lt;&gt;""</formula>
    </cfRule>
  </conditionalFormatting>
  <conditionalFormatting sqref="B1152:E1152">
    <cfRule type="expression" dxfId="73" priority="73" stopIfTrue="1">
      <formula>$A1152&lt;&gt;""</formula>
    </cfRule>
  </conditionalFormatting>
  <conditionalFormatting sqref="B1253:E1260 I1253:J1270">
    <cfRule type="expression" dxfId="72" priority="123" stopIfTrue="1">
      <formula>$A1253&lt;&gt;""</formula>
    </cfRule>
  </conditionalFormatting>
  <conditionalFormatting sqref="B1293:E1301">
    <cfRule type="expression" dxfId="71" priority="158" stopIfTrue="1">
      <formula>$A1293&lt;&gt;""</formula>
    </cfRule>
  </conditionalFormatting>
  <conditionalFormatting sqref="B1303:E1326">
    <cfRule type="expression" dxfId="70" priority="37" stopIfTrue="1">
      <formula>$A1303&lt;&gt;""</formula>
    </cfRule>
  </conditionalFormatting>
  <conditionalFormatting sqref="B1360:E1363">
    <cfRule type="expression" dxfId="69" priority="54" stopIfTrue="1">
      <formula>$A1360&lt;&gt;""</formula>
    </cfRule>
  </conditionalFormatting>
  <conditionalFormatting sqref="B1365:E1367">
    <cfRule type="expression" dxfId="68" priority="259" stopIfTrue="1">
      <formula>$A1365&lt;&gt;""</formula>
    </cfRule>
  </conditionalFormatting>
  <conditionalFormatting sqref="B1369:E1379">
    <cfRule type="expression" dxfId="67" priority="78" stopIfTrue="1">
      <formula>$A1369&lt;&gt;""</formula>
    </cfRule>
  </conditionalFormatting>
  <conditionalFormatting sqref="B1393:E1404">
    <cfRule type="expression" dxfId="66" priority="116" stopIfTrue="1">
      <formula>$A1393&lt;&gt;""</formula>
    </cfRule>
  </conditionalFormatting>
  <conditionalFormatting sqref="B1412:E1450">
    <cfRule type="expression" dxfId="65" priority="153" stopIfTrue="1">
      <formula>$A1412&lt;&gt;""</formula>
    </cfRule>
  </conditionalFormatting>
  <conditionalFormatting sqref="B1453:E1458">
    <cfRule type="expression" dxfId="64" priority="223" stopIfTrue="1">
      <formula>$A1453&lt;&gt;""</formula>
    </cfRule>
  </conditionalFormatting>
  <conditionalFormatting sqref="B489:G489">
    <cfRule type="expression" dxfId="63" priority="173" stopIfTrue="1">
      <formula>$A489&lt;&gt;""</formula>
    </cfRule>
  </conditionalFormatting>
  <conditionalFormatting sqref="B478:H483">
    <cfRule type="expression" dxfId="62" priority="193" stopIfTrue="1">
      <formula>$A478&lt;&gt;""</formula>
    </cfRule>
  </conditionalFormatting>
  <conditionalFormatting sqref="B490:H496">
    <cfRule type="expression" dxfId="61" priority="149" stopIfTrue="1">
      <formula>$A490&lt;&gt;""</formula>
    </cfRule>
  </conditionalFormatting>
  <conditionalFormatting sqref="B1067:H1082">
    <cfRule type="expression" dxfId="60" priority="219" stopIfTrue="1">
      <formula>$A1067&lt;&gt;""</formula>
    </cfRule>
  </conditionalFormatting>
  <conditionalFormatting sqref="B1272:H1274 B1275:E1288 H1275:H1288">
    <cfRule type="expression" dxfId="59" priority="148" stopIfTrue="1">
      <formula>$A1272&lt;&gt;""</formula>
    </cfRule>
  </conditionalFormatting>
  <conditionalFormatting sqref="B1290:H1292">
    <cfRule type="expression" dxfId="58" priority="43" stopIfTrue="1">
      <formula>$A1290&lt;&gt;""</formula>
    </cfRule>
  </conditionalFormatting>
  <conditionalFormatting sqref="B1364:H1364">
    <cfRule type="expression" dxfId="57" priority="289" stopIfTrue="1">
      <formula>$A1364&lt;&gt;""</formula>
    </cfRule>
  </conditionalFormatting>
  <conditionalFormatting sqref="B1380:H1385">
    <cfRule type="expression" dxfId="56" priority="17" stopIfTrue="1">
      <formula>$A1380&lt;&gt;""</formula>
    </cfRule>
  </conditionalFormatting>
  <conditionalFormatting sqref="B1410:H1411">
    <cfRule type="expression" dxfId="55" priority="196" stopIfTrue="1">
      <formula>$A1410&lt;&gt;""</formula>
    </cfRule>
  </conditionalFormatting>
  <conditionalFormatting sqref="B175:I189">
    <cfRule type="expression" dxfId="54" priority="246" stopIfTrue="1">
      <formula>$A175&lt;&gt;""</formula>
    </cfRule>
  </conditionalFormatting>
  <conditionalFormatting sqref="B242:I242 B243:E275">
    <cfRule type="expression" dxfId="53" priority="260" stopIfTrue="1">
      <formula>$A242&lt;&gt;""</formula>
    </cfRule>
  </conditionalFormatting>
  <conditionalFormatting sqref="B276:I320">
    <cfRule type="expression" dxfId="52" priority="93" stopIfTrue="1">
      <formula>$A276&lt;&gt;""</formula>
    </cfRule>
  </conditionalFormatting>
  <conditionalFormatting sqref="B497:I499">
    <cfRule type="expression" dxfId="51" priority="95" stopIfTrue="1">
      <formula>$A497&lt;&gt;""</formula>
    </cfRule>
  </conditionalFormatting>
  <conditionalFormatting sqref="B645:I688">
    <cfRule type="expression" dxfId="50" priority="256" stopIfTrue="1">
      <formula>$A645&lt;&gt;""</formula>
    </cfRule>
  </conditionalFormatting>
  <conditionalFormatting sqref="B690:I690">
    <cfRule type="expression" dxfId="49" priority="22" stopIfTrue="1">
      <formula>$A690&lt;&gt;""</formula>
    </cfRule>
  </conditionalFormatting>
  <conditionalFormatting sqref="B1137:I1137">
    <cfRule type="expression" dxfId="48" priority="147" stopIfTrue="1">
      <formula>$A1137&lt;&gt;""</formula>
    </cfRule>
  </conditionalFormatting>
  <conditionalFormatting sqref="B1149:I1151">
    <cfRule type="expression" dxfId="47" priority="16" stopIfTrue="1">
      <formula>$A1149&lt;&gt;""</formula>
    </cfRule>
  </conditionalFormatting>
  <conditionalFormatting sqref="B1153:I1157">
    <cfRule type="expression" dxfId="46" priority="18" stopIfTrue="1">
      <formula>$A1153&lt;&gt;""</formula>
    </cfRule>
  </conditionalFormatting>
  <conditionalFormatting sqref="B1271:I1271 I1272:I1288">
    <cfRule type="expression" dxfId="45" priority="151" stopIfTrue="1">
      <formula>$A1271&lt;&gt;""</formula>
    </cfRule>
  </conditionalFormatting>
  <conditionalFormatting sqref="B1368:I1368">
    <cfRule type="expression" dxfId="44" priority="146" stopIfTrue="1">
      <formula>$A1368&lt;&gt;""</formula>
    </cfRule>
  </conditionalFormatting>
  <conditionalFormatting sqref="B135:J163">
    <cfRule type="expression" dxfId="43" priority="69" stopIfTrue="1">
      <formula>$A135&lt;&gt;""</formula>
    </cfRule>
  </conditionalFormatting>
  <conditionalFormatting sqref="B360:J420">
    <cfRule type="expression" dxfId="42" priority="261" stopIfTrue="1">
      <formula>$A360&lt;&gt;""</formula>
    </cfRule>
  </conditionalFormatting>
  <conditionalFormatting sqref="B457:J458">
    <cfRule type="expression" dxfId="41" priority="222" stopIfTrue="1">
      <formula>$A457&lt;&gt;""</formula>
    </cfRule>
  </conditionalFormatting>
  <conditionalFormatting sqref="B599:J625">
    <cfRule type="expression" dxfId="40" priority="2" stopIfTrue="1">
      <formula>$A599&lt;&gt;""</formula>
    </cfRule>
  </conditionalFormatting>
  <conditionalFormatting sqref="B1053:J1054">
    <cfRule type="expression" dxfId="39" priority="217" stopIfTrue="1">
      <formula>$A1053&lt;&gt;""</formula>
    </cfRule>
  </conditionalFormatting>
  <conditionalFormatting sqref="B1127:J1130">
    <cfRule type="expression" dxfId="38" priority="7" stopIfTrue="1">
      <formula>$A1127&lt;&gt;""</formula>
    </cfRule>
  </conditionalFormatting>
  <conditionalFormatting sqref="B1158:J1252">
    <cfRule type="expression" dxfId="37" priority="33" stopIfTrue="1">
      <formula>$A1158&lt;&gt;""</formula>
    </cfRule>
  </conditionalFormatting>
  <conditionalFormatting sqref="B1406:J1406">
    <cfRule type="expression" dxfId="36" priority="198" stopIfTrue="1">
      <formula>$A1406&lt;&gt;""</formula>
    </cfRule>
  </conditionalFormatting>
  <conditionalFormatting sqref="B1461:J4374">
    <cfRule type="expression" dxfId="35" priority="42" stopIfTrue="1">
      <formula>$A1461&lt;&gt;""</formula>
    </cfRule>
  </conditionalFormatting>
  <conditionalFormatting sqref="F191:H195">
    <cfRule type="expression" dxfId="34" priority="124" stopIfTrue="1">
      <formula>$A191&lt;&gt;""</formula>
    </cfRule>
  </conditionalFormatting>
  <conditionalFormatting sqref="F472:H473">
    <cfRule type="expression" dxfId="33" priority="139" stopIfTrue="1">
      <formula>$A472&lt;&gt;""</formula>
    </cfRule>
  </conditionalFormatting>
  <conditionalFormatting sqref="F476:H477">
    <cfRule type="expression" dxfId="32" priority="229" stopIfTrue="1">
      <formula>$A476&lt;&gt;""</formula>
    </cfRule>
  </conditionalFormatting>
  <conditionalFormatting sqref="F484:H486 H487:H489">
    <cfRule type="expression" dxfId="31" priority="171" stopIfTrue="1">
      <formula>$A484&lt;&gt;""</formula>
    </cfRule>
  </conditionalFormatting>
  <conditionalFormatting sqref="F1131:H1131">
    <cfRule type="expression" dxfId="30" priority="280" stopIfTrue="1">
      <formula>$A1131&lt;&gt;""</formula>
    </cfRule>
  </conditionalFormatting>
  <conditionalFormatting sqref="F1255:H1260">
    <cfRule type="expression" dxfId="29" priority="122" stopIfTrue="1">
      <formula>$A1255&lt;&gt;""</formula>
    </cfRule>
  </conditionalFormatting>
  <conditionalFormatting sqref="F170:I172">
    <cfRule type="expression" dxfId="28" priority="250" stopIfTrue="1">
      <formula>$A170&lt;&gt;""</formula>
    </cfRule>
  </conditionalFormatting>
  <conditionalFormatting sqref="F247:I247">
    <cfRule type="expression" dxfId="27" priority="150" stopIfTrue="1">
      <formula>$A247&lt;&gt;""</formula>
    </cfRule>
  </conditionalFormatting>
  <conditionalFormatting sqref="F164:J169 B164:E174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6" priority="290" stopIfTrue="1">
      <formula>$A164&lt;&gt;""</formula>
    </cfRule>
  </conditionalFormatting>
  <conditionalFormatting sqref="H190">
    <cfRule type="expression" dxfId="25" priority="130" stopIfTrue="1">
      <formula>$A190&lt;&gt;""</formula>
    </cfRule>
  </conditionalFormatting>
  <conditionalFormatting sqref="H196:H197">
    <cfRule type="expression" dxfId="24" priority="119" stopIfTrue="1">
      <formula>$A196&lt;&gt;""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213 F218:F5000" xr:uid="{255B499D-B3E6-47A9-A857-DBFE56F071D9}">
      <formula1>$F$96:$F$99</formula1>
    </dataValidation>
    <dataValidation type="list" allowBlank="1" showInputMessage="1" showErrorMessage="1" sqref="A107:A213 A218:A5000" xr:uid="{540C0DA9-E9CD-4805-B659-E67C1C32B21C}">
      <formula1>OFFSET($A$1,0,0,$B$3,1)</formula1>
    </dataValidation>
    <dataValidation allowBlank="1" sqref="G107:G213 G218:G5000" xr:uid="{B36265DD-F5DD-4F0A-AD93-4A0388363C0B}"/>
    <dataValidation type="list" allowBlank="1" showInputMessage="1" showErrorMessage="1" errorTitle="Chyba !" error="zadajte (vyberte zo zoznamu) platný analytický kód podľa nápovedy k bunke I104" sqref="J107:J213 J218: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3"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1400</v>
      </c>
      <c r="L6" s="201">
        <v>421908965156</v>
      </c>
      <c r="M6" s="199" t="s">
        <v>487</v>
      </c>
      <c r="N6" s="199"/>
      <c r="O6" s="199"/>
      <c r="P6" s="199"/>
      <c r="R6" s="276" t="str">
        <f t="shared" si="0"/>
        <v>30842069</v>
      </c>
    </row>
    <row r="7" spans="1:18" s="213" customFormat="1" x14ac:dyDescent="0.2">
      <c r="A7" s="198" t="s">
        <v>488</v>
      </c>
      <c r="B7" s="199" t="s">
        <v>489</v>
      </c>
      <c r="C7" s="200" t="s">
        <v>428</v>
      </c>
      <c r="D7" s="199" t="s">
        <v>1390</v>
      </c>
      <c r="E7" s="199" t="s">
        <v>1391</v>
      </c>
      <c r="F7" s="199" t="s">
        <v>1392</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1401</v>
      </c>
      <c r="L8" s="201" t="s">
        <v>1402</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1403</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1393</v>
      </c>
      <c r="E12" s="199" t="s">
        <v>440</v>
      </c>
      <c r="F12" s="199" t="s">
        <v>441</v>
      </c>
      <c r="G12" s="265" t="s">
        <v>531</v>
      </c>
      <c r="H12" s="265" t="s">
        <v>532</v>
      </c>
      <c r="I12" s="275" t="s">
        <v>533</v>
      </c>
      <c r="J12" s="199" t="s">
        <v>432</v>
      </c>
      <c r="K12" s="275" t="s">
        <v>1404</v>
      </c>
      <c r="L12" s="201" t="s">
        <v>1405</v>
      </c>
      <c r="M12" s="199" t="s">
        <v>534</v>
      </c>
      <c r="N12" s="199"/>
      <c r="O12" s="199"/>
      <c r="P12" s="199"/>
      <c r="Q12" s="213"/>
      <c r="R12" s="276" t="str">
        <f t="shared" si="0"/>
        <v>30814910</v>
      </c>
    </row>
    <row r="13" spans="1:18" x14ac:dyDescent="0.2">
      <c r="A13" s="198" t="s">
        <v>1406</v>
      </c>
      <c r="B13" s="199" t="s">
        <v>1407</v>
      </c>
      <c r="C13" s="200" t="s">
        <v>428</v>
      </c>
      <c r="D13" s="199" t="s">
        <v>535</v>
      </c>
      <c r="E13" s="199" t="s">
        <v>437</v>
      </c>
      <c r="F13" s="199" t="s">
        <v>536</v>
      </c>
      <c r="G13" s="265" t="s">
        <v>1408</v>
      </c>
      <c r="H13" s="265" t="s">
        <v>1409</v>
      </c>
      <c r="I13" s="275" t="s">
        <v>1410</v>
      </c>
      <c r="J13" s="199" t="s">
        <v>432</v>
      </c>
      <c r="K13" s="275" t="s">
        <v>1411</v>
      </c>
      <c r="L13" s="201">
        <v>421907696186</v>
      </c>
      <c r="M13" s="199" t="s">
        <v>1412</v>
      </c>
      <c r="N13" s="199"/>
      <c r="O13" s="200"/>
      <c r="P13" s="199"/>
      <c r="Q13" s="213"/>
      <c r="R13" s="276" t="str">
        <f t="shared" si="0"/>
        <v>17316731</v>
      </c>
    </row>
    <row r="14" spans="1:18" x14ac:dyDescent="0.2">
      <c r="A14" s="198" t="s">
        <v>1413</v>
      </c>
      <c r="B14" s="199" t="s">
        <v>1414</v>
      </c>
      <c r="C14" s="200" t="s">
        <v>428</v>
      </c>
      <c r="D14" s="199" t="s">
        <v>1415</v>
      </c>
      <c r="E14" s="199" t="s">
        <v>1416</v>
      </c>
      <c r="F14" s="199" t="s">
        <v>1417</v>
      </c>
      <c r="G14" s="265" t="s">
        <v>1418</v>
      </c>
      <c r="H14" s="265" t="s">
        <v>1419</v>
      </c>
      <c r="I14" s="275" t="s">
        <v>1420</v>
      </c>
      <c r="J14" s="199" t="s">
        <v>430</v>
      </c>
      <c r="K14" s="275" t="s">
        <v>1420</v>
      </c>
      <c r="L14" s="201">
        <v>421907253794</v>
      </c>
      <c r="M14" s="199" t="s">
        <v>1421</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1422</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1423</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1394</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1424</v>
      </c>
      <c r="I21" s="275" t="s">
        <v>588</v>
      </c>
      <c r="J21" s="199" t="s">
        <v>519</v>
      </c>
      <c r="K21" s="275" t="s">
        <v>588</v>
      </c>
      <c r="L21" s="201">
        <v>421905380634</v>
      </c>
      <c r="M21" s="199" t="s">
        <v>589</v>
      </c>
      <c r="N21" s="199"/>
      <c r="O21" s="199"/>
      <c r="P21" s="199" t="s">
        <v>1425</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1426</v>
      </c>
      <c r="B27" s="199" t="s">
        <v>1427</v>
      </c>
      <c r="C27" s="200" t="s">
        <v>428</v>
      </c>
      <c r="D27" s="199" t="s">
        <v>482</v>
      </c>
      <c r="E27" s="199" t="s">
        <v>437</v>
      </c>
      <c r="F27" s="199" t="s">
        <v>536</v>
      </c>
      <c r="G27" s="265" t="s">
        <v>1428</v>
      </c>
      <c r="H27" s="265" t="s">
        <v>1429</v>
      </c>
      <c r="I27" s="275" t="s">
        <v>1430</v>
      </c>
      <c r="J27" s="199" t="s">
        <v>432</v>
      </c>
      <c r="K27" s="275" t="s">
        <v>1430</v>
      </c>
      <c r="L27" s="201">
        <v>421917800004</v>
      </c>
      <c r="M27" s="199" t="s">
        <v>1431</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1395</v>
      </c>
      <c r="H29" s="265" t="s">
        <v>1396</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1432</v>
      </c>
      <c r="P35" s="199" t="s">
        <v>1433</v>
      </c>
      <c r="Q35" s="213"/>
      <c r="R35" s="276" t="str">
        <f t="shared" si="0"/>
        <v>36063835</v>
      </c>
    </row>
    <row r="36" spans="1:18" x14ac:dyDescent="0.2">
      <c r="A36" s="198" t="s">
        <v>688</v>
      </c>
      <c r="B36" s="199" t="s">
        <v>689</v>
      </c>
      <c r="C36" s="200" t="s">
        <v>428</v>
      </c>
      <c r="D36" s="199" t="s">
        <v>482</v>
      </c>
      <c r="E36" s="199" t="s">
        <v>435</v>
      </c>
      <c r="F36" s="199" t="s">
        <v>536</v>
      </c>
      <c r="G36" s="265" t="s">
        <v>1485</v>
      </c>
      <c r="H36" s="265" t="s">
        <v>1434</v>
      </c>
      <c r="I36" s="275" t="s">
        <v>1435</v>
      </c>
      <c r="J36" s="199" t="s">
        <v>430</v>
      </c>
      <c r="K36" s="275" t="s">
        <v>1435</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1436</v>
      </c>
      <c r="B40" s="199" t="s">
        <v>1437</v>
      </c>
      <c r="C40" s="200" t="s">
        <v>428</v>
      </c>
      <c r="D40" s="199" t="s">
        <v>1438</v>
      </c>
      <c r="E40" s="199" t="s">
        <v>1439</v>
      </c>
      <c r="F40" s="199" t="s">
        <v>1440</v>
      </c>
      <c r="G40" s="265" t="s">
        <v>1441</v>
      </c>
      <c r="H40" s="265" t="s">
        <v>1442</v>
      </c>
      <c r="I40" s="275" t="s">
        <v>1443</v>
      </c>
      <c r="J40" s="199" t="s">
        <v>430</v>
      </c>
      <c r="K40" s="275" t="s">
        <v>1443</v>
      </c>
      <c r="L40" s="201">
        <v>421903996977</v>
      </c>
      <c r="M40" s="199" t="s">
        <v>1444</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1445</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1446</v>
      </c>
      <c r="B47" s="199" t="s">
        <v>1447</v>
      </c>
      <c r="C47" s="200" t="s">
        <v>428</v>
      </c>
      <c r="D47" s="199" t="s">
        <v>1448</v>
      </c>
      <c r="E47" s="199" t="s">
        <v>1399</v>
      </c>
      <c r="F47" s="199" t="s">
        <v>431</v>
      </c>
      <c r="G47" s="265" t="s">
        <v>1449</v>
      </c>
      <c r="H47" s="265" t="s">
        <v>1450</v>
      </c>
      <c r="I47" s="275" t="s">
        <v>1451</v>
      </c>
      <c r="J47" s="199" t="s">
        <v>430</v>
      </c>
      <c r="K47" s="275" t="s">
        <v>1452</v>
      </c>
      <c r="L47" s="201" t="s">
        <v>1453</v>
      </c>
      <c r="M47" s="199" t="s">
        <v>1454</v>
      </c>
      <c r="N47" s="199"/>
      <c r="O47" s="199"/>
      <c r="P47" s="199"/>
      <c r="Q47" s="213"/>
      <c r="R47" s="276" t="str">
        <f t="shared" si="1"/>
        <v>31745661</v>
      </c>
    </row>
    <row r="48" spans="1:18" x14ac:dyDescent="0.2">
      <c r="A48" s="198" t="s">
        <v>760</v>
      </c>
      <c r="B48" s="199" t="s">
        <v>761</v>
      </c>
      <c r="C48" s="200" t="s">
        <v>428</v>
      </c>
      <c r="D48" s="199" t="s">
        <v>1397</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1455</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1456</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1457</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1458</v>
      </c>
      <c r="I66" s="275" t="s">
        <v>908</v>
      </c>
      <c r="J66" s="199" t="s">
        <v>432</v>
      </c>
      <c r="K66" s="275" t="s">
        <v>1459</v>
      </c>
      <c r="L66" s="201">
        <v>421915499077</v>
      </c>
      <c r="M66" s="199" t="s">
        <v>909</v>
      </c>
      <c r="N66" s="199"/>
      <c r="O66" s="199"/>
      <c r="P66" s="199"/>
      <c r="R66" s="276" t="str">
        <f t="shared" si="1"/>
        <v>31119247</v>
      </c>
    </row>
    <row r="67" spans="1:18" x14ac:dyDescent="0.2">
      <c r="A67" s="198" t="s">
        <v>910</v>
      </c>
      <c r="B67" s="199" t="s">
        <v>911</v>
      </c>
      <c r="C67" s="200" t="s">
        <v>428</v>
      </c>
      <c r="D67" s="199" t="s">
        <v>1460</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1461</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1462</v>
      </c>
      <c r="B74" s="287" t="s">
        <v>1463</v>
      </c>
      <c r="C74" s="287" t="s">
        <v>428</v>
      </c>
      <c r="D74" s="287" t="s">
        <v>1464</v>
      </c>
      <c r="E74" s="287" t="s">
        <v>1465</v>
      </c>
      <c r="F74" s="287" t="s">
        <v>439</v>
      </c>
      <c r="G74" s="287" t="s">
        <v>1466</v>
      </c>
      <c r="H74" s="287" t="s">
        <v>1467</v>
      </c>
      <c r="I74" s="287" t="s">
        <v>1468</v>
      </c>
      <c r="J74" s="287" t="s">
        <v>1469</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1470</v>
      </c>
      <c r="B78" s="287" t="s">
        <v>1471</v>
      </c>
      <c r="C78" s="287" t="s">
        <v>428</v>
      </c>
      <c r="D78" s="287" t="s">
        <v>1448</v>
      </c>
      <c r="E78" s="287" t="s">
        <v>1399</v>
      </c>
      <c r="F78" s="287" t="s">
        <v>431</v>
      </c>
      <c r="G78" s="287" t="s">
        <v>1472</v>
      </c>
      <c r="H78" s="287" t="s">
        <v>1473</v>
      </c>
      <c r="I78" s="287" t="s">
        <v>1451</v>
      </c>
      <c r="J78" s="287" t="s">
        <v>430</v>
      </c>
      <c r="K78" s="287" t="s">
        <v>1474</v>
      </c>
      <c r="L78" s="288" t="s">
        <v>1475</v>
      </c>
      <c r="M78" s="287" t="s">
        <v>1476</v>
      </c>
      <c r="N78" s="287"/>
      <c r="O78" s="287"/>
      <c r="P78" s="287"/>
      <c r="R78" s="276" t="str">
        <f t="shared" si="2"/>
        <v>22665234</v>
      </c>
    </row>
    <row r="79" spans="1:18" x14ac:dyDescent="0.2">
      <c r="A79" s="203" t="s">
        <v>989</v>
      </c>
      <c r="B79" s="287" t="s">
        <v>990</v>
      </c>
      <c r="C79" s="287" t="s">
        <v>428</v>
      </c>
      <c r="D79" s="287" t="s">
        <v>1477</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1478</v>
      </c>
      <c r="B82" s="287" t="s">
        <v>1479</v>
      </c>
      <c r="C82" s="287" t="s">
        <v>428</v>
      </c>
      <c r="D82" s="287" t="s">
        <v>535</v>
      </c>
      <c r="E82" s="287" t="s">
        <v>437</v>
      </c>
      <c r="F82" s="287" t="s">
        <v>536</v>
      </c>
      <c r="G82" s="287" t="s">
        <v>1480</v>
      </c>
      <c r="H82" s="287" t="s">
        <v>1481</v>
      </c>
      <c r="I82" s="287" t="s">
        <v>1482</v>
      </c>
      <c r="J82" s="287" t="s">
        <v>1483</v>
      </c>
      <c r="K82" s="287" t="s">
        <v>1482</v>
      </c>
      <c r="L82" s="288">
        <v>421917176673</v>
      </c>
      <c r="M82" s="287" t="s">
        <v>1484</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1487</v>
      </c>
      <c r="D13" s="289">
        <v>21500</v>
      </c>
      <c r="E13" s="173">
        <v>0</v>
      </c>
      <c r="F13" s="166" t="s">
        <v>338</v>
      </c>
      <c r="G13" s="169" t="s">
        <v>319</v>
      </c>
      <c r="H13" s="169" t="s">
        <v>1488</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1489</v>
      </c>
      <c r="D22" s="289">
        <v>44000</v>
      </c>
      <c r="E22" s="173">
        <v>0</v>
      </c>
      <c r="F22" s="166" t="s">
        <v>338</v>
      </c>
      <c r="G22" s="169" t="s">
        <v>319</v>
      </c>
      <c r="H22" s="169" t="s">
        <v>1488</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1490</v>
      </c>
      <c r="D30" s="290">
        <v>13000</v>
      </c>
      <c r="E30" s="173">
        <v>0</v>
      </c>
      <c r="F30" s="166" t="s">
        <v>338</v>
      </c>
      <c r="G30" s="169" t="s">
        <v>319</v>
      </c>
      <c r="H30" s="169" t="s">
        <v>1488</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1491</v>
      </c>
      <c r="D43" s="290">
        <v>300000</v>
      </c>
      <c r="E43" s="230">
        <v>0</v>
      </c>
      <c r="F43" s="166" t="s">
        <v>338</v>
      </c>
      <c r="G43" s="169" t="s">
        <v>319</v>
      </c>
      <c r="H43" s="169" t="s">
        <v>1488</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1492</v>
      </c>
      <c r="D51" s="290">
        <v>40000</v>
      </c>
      <c r="E51" s="230">
        <v>0</v>
      </c>
      <c r="F51" s="166" t="s">
        <v>338</v>
      </c>
      <c r="G51" s="169" t="s">
        <v>319</v>
      </c>
      <c r="H51" s="169" t="s">
        <v>1488</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9">
        <v>10000</v>
      </c>
      <c r="E53" s="230">
        <v>0</v>
      </c>
      <c r="F53" s="166" t="s">
        <v>338</v>
      </c>
      <c r="G53" s="169" t="s">
        <v>319</v>
      </c>
      <c r="H53" s="169" t="s">
        <v>1488</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1494</v>
      </c>
      <c r="D61" s="289">
        <v>76600</v>
      </c>
      <c r="E61" s="230">
        <v>0</v>
      </c>
      <c r="F61" s="166" t="s">
        <v>338</v>
      </c>
      <c r="G61" s="169" t="s">
        <v>319</v>
      </c>
      <c r="H61" s="169" t="s">
        <v>1488</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1495</v>
      </c>
      <c r="D70" s="291">
        <v>30000</v>
      </c>
      <c r="E70" s="173">
        <v>0</v>
      </c>
      <c r="F70" s="166" t="s">
        <v>338</v>
      </c>
      <c r="G70" s="169" t="s">
        <v>319</v>
      </c>
      <c r="H70" s="169" t="s">
        <v>1488</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1496</v>
      </c>
      <c r="D73" s="289">
        <v>100000</v>
      </c>
      <c r="E73" s="230">
        <v>0</v>
      </c>
      <c r="F73" s="166" t="s">
        <v>338</v>
      </c>
      <c r="G73" s="169" t="s">
        <v>319</v>
      </c>
      <c r="H73" s="169" t="s">
        <v>1488</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1497</v>
      </c>
      <c r="D77" s="289">
        <v>10000</v>
      </c>
      <c r="E77" s="230">
        <v>0</v>
      </c>
      <c r="F77" s="166" t="s">
        <v>338</v>
      </c>
      <c r="G77" s="169" t="s">
        <v>319</v>
      </c>
      <c r="H77" s="169" t="s">
        <v>1488</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1498</v>
      </c>
      <c r="D81" s="289">
        <v>3200</v>
      </c>
      <c r="E81" s="230">
        <v>0</v>
      </c>
      <c r="F81" s="166" t="s">
        <v>338</v>
      </c>
      <c r="G81" s="169" t="s">
        <v>319</v>
      </c>
      <c r="H81" s="169" t="s">
        <v>1488</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1499</v>
      </c>
      <c r="D88" s="291">
        <v>60000</v>
      </c>
      <c r="E88" s="173">
        <v>0</v>
      </c>
      <c r="F88" s="166" t="s">
        <v>338</v>
      </c>
      <c r="G88" s="169" t="s">
        <v>319</v>
      </c>
      <c r="H88" s="169" t="s">
        <v>1488</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1500</v>
      </c>
      <c r="D90" s="290">
        <v>8000</v>
      </c>
      <c r="E90" s="173">
        <v>0</v>
      </c>
      <c r="F90" s="166" t="s">
        <v>338</v>
      </c>
      <c r="G90" s="169" t="s">
        <v>319</v>
      </c>
      <c r="H90" s="169" t="s">
        <v>1488</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1501</v>
      </c>
      <c r="D95" s="289">
        <v>100000</v>
      </c>
      <c r="E95" s="230">
        <v>0</v>
      </c>
      <c r="F95" s="166" t="s">
        <v>338</v>
      </c>
      <c r="G95" s="169" t="s">
        <v>319</v>
      </c>
      <c r="H95" s="169" t="s">
        <v>1488</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9" t="str">
        <f>Spolu!C3&amp;", "&amp;Spolu!C6</f>
        <v>Slovenský zväz jachtingu,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5"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30793211</v>
      </c>
      <c r="E18" s="147" t="s">
        <v>1300</v>
      </c>
      <c r="F18" s="284">
        <v>421947749446</v>
      </c>
      <c r="N18" s="137" t="str">
        <f t="shared" si="0"/>
        <v xml:space="preserve">r - </v>
      </c>
      <c r="O18" s="137" t="s">
        <v>368</v>
      </c>
    </row>
    <row r="19" spans="1:16" x14ac:dyDescent="0.25">
      <c r="E19" s="147" t="s">
        <v>1301</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2026-04-14T13:44:29Z</cp:lastPrinted>
  <dcterms:created xsi:type="dcterms:W3CDTF">2017-02-20T06:20:12Z</dcterms:created>
  <dcterms:modified xsi:type="dcterms:W3CDTF">2026-04-14T19:45:30Z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