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748AA7D0-AE97-42D6-B2C2-DA90282445A3}" xr6:coauthVersionLast="47" xr6:coauthVersionMax="47" xr10:uidLastSave="{00000000-0000-0000-0000-000000000000}"/>
  <bookViews>
    <workbookView xWindow="22932" yWindow="-108" windowWidth="30936" windowHeight="1677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s="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N490" i="1" s="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N510" i="1" s="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<sst xmlns="http://schemas.openxmlformats.org/spreadsheetml/2006/main" count="6605" uniqueCount="3052">
  <si>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</si>
  <si>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</si>
  <si>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</si>
  <si>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</si>
  <si>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</si>
  <si>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</si>
  <si>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</si>
  <si>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</si>
  <si>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</si>
  <si>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</si>
  <si>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</si>
  <si>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</si>
  <si>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</si>
  <si>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</si>
  <si>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</si>
  <si>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</si>
  <si>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</si>
  <si>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</si>
  <si>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</si>
  <si>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</si>
  <si>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</si>
  <si>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</si>
  <si>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</si>
  <si>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</si>
  <si>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</si>
  <si>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</si>
  <si>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</si>
  <si>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</si>
  <si>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</si>
  <si>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</si>
  <si>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</si>
  <si>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</si>
  <si>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</si>
  <si>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</si>
  <si>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</si>
  <si>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</si>
  <si>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</si>
  <si>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</si>
  <si>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</si>
  <si>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</si>
  <si>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</si>
  <si>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</si>
  <si>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</si>
  <si>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</si>
  <si>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</si>
  <si>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</si>
  <si>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</si>
  <si>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</si>
  <si>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</si>
  <si>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</si>
  <si>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</si>
  <si>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</si>
  <si>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</si>
  <si>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</si>
  <si>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</si>
  <si>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</si>
  <si>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</si>
  <si>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</si>
  <si>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</si>
  <si>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</si>
  <si>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</si>
  <si>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</si>
  <si>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</si>
  <si>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</si>
  <si>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</si>
  <si>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</si>
  <si>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</si>
  <si>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</si>
  <si>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</si>
  <si>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</si>
  <si>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</si>
  <si>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</si>
  <si>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</si>
  <si>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</si>
  <si>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</si>
  <si>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</si>
  <si>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</si>
  <si>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</si>
  <si>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</si>
  <si>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</si>
  <si>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</si>
  <si>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</si>
  <si>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</si>
  <si>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</si>
  <si>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</si>
  <si>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</si>
  <si>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</si>
  <si>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</si>
  <si>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</si>
  <si>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</si>
  <si>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</si>
  <si>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</si>
  <si>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</si>
  <si>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</si>
  <si>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</si>
  <si>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</si>
  <si>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</si>
  <si>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</si>
  <si>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</si>
  <si>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</si>
  <si>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</si>
  <si>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</si>
  <si>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</si>
  <si>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</si>
  <si>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</si>
  <si>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</si>
  <si>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</si>
  <si>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</si>
  <si>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</si>
  <si>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</si>
  <si>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</si>
  <si>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</si>
  <si>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</si>
  <si>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</si>
  <si>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</si>
  <si>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</si>
  <si>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</si>
  <si>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</si>
  <si>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</si>
  <si>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</si>
  <si>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</si>
  <si>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</si>
  <si>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</si>
  <si>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</si>
  <si>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</si>
  <si>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</si>
  <si>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</si>
  <si>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</si>
  <si>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</si>
  <si>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</si>
  <si>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</si>
  <si>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</si>
  <si>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</si>
  <si>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</si>
  <si>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</si>
  <si>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</si>
  <si>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</si>
  <si>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</si>
  <si>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</si>
  <si>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</si>
  <si>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</si>
  <si>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</si>
  <si>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</si>
  <si>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</si>
  <si>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</si>
  <si>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</si>
  <si>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</si>
  <si>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</si>
  <si>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</si>
  <si>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</si>
  <si>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</si>
  <si>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</si>
  <si>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</si>
  <si>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</si>
  <si>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</si>
  <si>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</si>
  <si>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</si>
  <si>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</si>
  <si>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</si>
  <si>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</si>
  <si>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</si>
  <si>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</si>
  <si>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</si>
  <si>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</si>
  <si>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</si>
  <si>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</si>
  <si>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</si>
  <si>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</si>
  <si>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</si>
  <si>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</si>
  <si>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</si>
  <si>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</si>
  <si>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</si>
  <si>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</si>
  <si>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</si>
  <si>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</si>
  <si>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</si>
  <si>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</si>
  <si>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</si>
  <si>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</si>
  <si>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</si>
  <si>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</si>
  <si>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</si>
  <si>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</si>
  <si>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</si>
  <si>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</si>
  <si>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</si>
  <si>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</si>
  <si>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</si>
  <si>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</si>
  <si>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</si>
  <si>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</si>
  <si>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</si>
  <si>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</si>
  <si>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</si>
  <si>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</si>
  <si>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</si>
  <si>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</si>
  <si>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</si>
  <si>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</si>
  <si>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</si>
  <si>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</si>
  <si>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</si>
  <si>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</si>
  <si>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</si>
  <si>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</si>
  <si>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</si>
  <si>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</si>
  <si>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</si>
  <si>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</si>
  <si>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</si>
  <si>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</si>
  <si>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</si>
  <si>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</si>
  <si>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</si>
  <si>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</si>
  <si>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</si>
  <si>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</si>
  <si>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</si>
  <si>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</si>
  <si>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</si>
  <si>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</si>
  <si>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</si>
  <si>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</si>
  <si>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</si>
  <si>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</si>
  <si>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</si>
  <si>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</si>
  <si>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</si>
  <si>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</si>
  <si>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</si>
  <si>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</si>
  <si>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</si>
  <si>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</si>
  <si>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</si>
  <si>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</si>
  <si>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</si>
  <si>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</si>
  <si>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</si>
  <si>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</si>
  <si>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</si>
  <si>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</si>
  <si>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</si>
  <si>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</si>
  <si>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</si>
  <si>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</si>
  <si>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</si>
  <si>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</si>
  <si>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</si>
  <si>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</si>
  <si>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</si>
  <si>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</si>
  <si>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</si>
  <si>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</si>
  <si>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</si>
  <si>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</si>
  <si>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</si>
  <si>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</si>
  <si>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</si>
  <si>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</si>
  <si>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</si>
  <si>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</si>
  <si>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</si>
  <si>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</si>
  <si>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</si>
  <si>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</si>
  <si>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</si>
  <si>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</si>
  <si>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</si>
  <si>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</si>
  <si>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</si>
  <si>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</si>
  <si>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</si>
  <si>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</si>
  <si>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</si>
  <si>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</si>
  <si>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</si>
  <si>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</si>
  <si>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</si>
  <si>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</si>
  <si>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</si>
  <si>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</si>
  <si>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</si>
  <si>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</si>
  <si>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</si>
  <si>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</si>
  <si>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</si>
  <si>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</si>
  <si>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</si>
  <si>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</si>
  <si>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</si>
  <si>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</si>
  <si>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</si>
  <si>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</si>
  <si>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</si>
  <si>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</si>
  <si>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</si>
  <si>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</si>
  <si>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</si>
  <si>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</si>
  <si>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</si>
  <si>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</si>
  <si>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</si>
  <si>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</si>
  <si>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</si>
  <si>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</si>
  <si>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</si>
  <si>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</si>
  <si>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</si>
  <si>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</si>
  <si>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</si>
  <si>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</si>
  <si>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</si>
  <si>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</si>
  <si>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</si>
  <si>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</si>
  <si>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</si>
  <si>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</si>
  <si>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</si>
  <si>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</si>
  <si>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</si>
  <si>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</si>
  <si>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</si>
  <si>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</si>
  <si>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</si>
  <si>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</si>
  <si>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</si>
  <si>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</si>
  <si>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</si>
  <si>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</si>
  <si>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</si>
  <si>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</si>
  <si>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</si>
  <si>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</si>
  <si>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</si>
  <si>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</si>
  <si>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</si>
  <si>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</si>
  <si>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</si>
  <si>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</si>
  <si>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</si>
  <si>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</si>
  <si>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</si>
  <si>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</si>
  <si>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</si>
  <si>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</si>
  <si>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</si>
  <si>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</si>
  <si>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</si>
  <si>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</si>
  <si>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</si>
  <si>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</si>
  <si>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</si>
  <si>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</si>
  <si>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</si>
  <si>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</si>
  <si>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</si>
  <si>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</si>
  <si>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</si>
  <si>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</si>
  <si>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</si>
  <si>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</si>
  <si>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</si>
  <si>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</si>
  <si>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</si>
  <si>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</si>
  <si>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</si>
  <si>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</si>
  <si>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</si>
  <si>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</si>
  <si>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</si>
  <si>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</si>
  <si>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</si>
  <si>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</si>
  <si>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</si>
  <si>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</si>
  <si>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</si>
  <si>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</si>
  <si>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</si>
  <si>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</si>
  <si>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</si>
  <si>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</si>
  <si>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</si>
  <si>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</si>
  <si>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</si>
  <si>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</si>
  <si>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</si>
  <si>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</si>
  <si>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</si>
  <si>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</si>
  <si>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</si>
  <si>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</si>
  <si>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</si>
  <si>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</si>
  <si>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</si>
  <si>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</si>
  <si>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</si>
  <si>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</si>
  <si>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</si>
  <si>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</si>
  <si>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</si>
  <si>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</si>
  <si>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</si>
  <si>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</si>
  <si>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</si>
  <si>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</si>
  <si>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</si>
  <si>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</si>
  <si>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</si>
  <si>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</si>
  <si>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</si>
  <si>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</si>
  <si>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</si>
  <si>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</si>
  <si>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</si>
  <si>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</si>
  <si>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</si>
  <si>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</si>
  <si>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</si>
  <si>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</si>
  <si>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</si>
  <si>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</si>
  <si>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</si>
  <si>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</si>
  <si>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</si>
  <si>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</si>
  <si>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</si>
  <si>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</si>
  <si>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</si>
  <si>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</si>
  <si>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</si>
  <si>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</si>
  <si>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</si>
  <si>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</si>
  <si>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</si>
  <si>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</si>
  <si>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</si>
  <si>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</si>
  <si>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</si>
  <si>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</si>
  <si>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</si>
  <si>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</si>
  <si>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</si>
  <si>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</si>
  <si>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</si>
  <si>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</si>
  <si>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</si>
  <si>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</si>
  <si>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</si>
  <si>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</si>
  <si>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</si>
  <si>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</si>
  <si>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</si>
  <si>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</si>
  <si>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</si>
  <si>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</si>
  <si>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</si>
  <si>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</si>
  <si>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</si>
  <si>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</si>
  <si>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</si>
  <si>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</si>
  <si>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</si>
  <si>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</si>
  <si>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</si>
  <si>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</si>
  <si>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</si>
  <si>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</si>
  <si>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</si>
  <si>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</si>
  <si>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</si>
  <si>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</si>
  <si>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</si>
  <si>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</si>
  <si>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</si>
  <si>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</si>
  <si>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</si>
  <si>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</si>
  <si>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</si>
  <si>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</si>
  <si>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</si>
  <si>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</si>
  <si>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</si>
  <si>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</si>
  <si>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</si>
  <si>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</si>
  <si>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</si>
  <si>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</si>
  <si>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</si>
  <si>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</si>
  <si>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</si>
  <si>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</si>
  <si>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</si>
  <si>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</si>
  <si>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</si>
  <si>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</si>
  <si>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</si>
  <si>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</si>
  <si>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</si>
  <si>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</si>
  <si>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</si>
  <si>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</si>
  <si>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</si>
  <si>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</si>
  <si>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</si>
  <si>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</si>
  <si>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</si>
  <si>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</si>
  <si>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</si>
  <si>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</si>
  <si>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</si>
  <si>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</si>
  <si>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</si>
  <si>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</si>
  <si>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</si>
  <si>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</si>
  <si>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</si>
  <si>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</si>
  <si>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</si>
  <si>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</si>
  <si>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</si>
  <si>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</si>
  <si>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</si>
  <si>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</si>
  <si>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</si>
  <si>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</si>
  <si>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</si>
  <si>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</si>
  <si>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</si>
  <si>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</si>
  <si>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</si>
  <si>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</si>
  <si>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</si>
  <si>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</si>
  <si>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</si>
  <si>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</si>
  <si>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</si>
  <si>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</si>
  <si>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</si>
  <si>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</si>
  <si>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</si>
  <si>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</si>
  <si>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</si>
  <si>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</si>
  <si>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</si>
  <si>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</si>
  <si>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</si>
  <si>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</si>
  <si>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</si>
  <si>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</si>
  <si>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</si>
  <si>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</si>
  <si>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</si>
  <si>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</si>
  <si>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</si>
  <si>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</si>
  <si>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</si>
  <si>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</si>
  <si>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</si>
  <si>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</si>
  <si>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</si>
  <si>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</si>
  <si>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</si>
  <si>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</si>
  <si>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</si>
  <si>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</si>
  <si>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</si>
  <si>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</si>
  <si>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</si>
  <si>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</si>
  <si>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</si>
  <si>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</si>
  <si>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</si>
  <si>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</si>
  <si>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</si>
  <si>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</si>
  <si>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</si>
  <si>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</si>
  <si>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</si>
  <si>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</si>
  <si>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</si>
  <si>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</si>
  <si>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</si>
  <si>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</si>
  <si>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</si>
  <si>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</si>
  <si>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</si>
  <si>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</si>
  <si>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</si>
  <si>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</si>
  <si>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</si>
  <si>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</si>
  <si>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</si>
  <si>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</si>
  <si>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</si>
  <si>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</si>
  <si>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</si>
  <si>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</si>
  <si>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</si>
  <si>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</si>
  <si>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</si>
  <si>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</si>
  <si>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</si>
  <si>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</si>
  <si>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</si>
  <si>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</si>
  <si>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</si>
  <si>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</si>
  <si>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</si>
  <si>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</si>
  <si>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</si>
  <si>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</si>
  <si>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</si>
  <si>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</si>
  <si>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</si>
  <si>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</si>
  <si>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</si>
  <si>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</si>
  <si>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</si>
  <si>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</si>
  <si>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</si>
  <si>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</si>
  <si>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</si>
  <si>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</si>
  <si>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</si>
  <si>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</si>
  <si>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</si>
  <si>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</si>
  <si>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</si>
  <si>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</si>
  <si>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</si>
  <si>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</si>
  <si>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</si>
  <si>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</si>
  <si>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</si>
  <si>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</si>
  <si>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</si>
  <si>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</si>
  <si>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</si>
  <si>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</si>
  <si>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</si>
  <si>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</si>
  <si>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</si>
  <si>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</si>
  <si>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</si>
  <si>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</si>
  <si>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</si>
  <si>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</si>
  <si>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</si>
  <si>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</si>
  <si>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</si>
  <si>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</si>
  <si>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</si>
  <si>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</si>
  <si>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</si>
  <si>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</si>
  <si>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</si>
  <si>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</si>
  <si>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</si>
  <si>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</si>
  <si>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</si>
  <si>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</si>
  <si>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</si>
  <si>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</si>
  <si>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</si>
  <si>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</si>
  <si>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</si>
  <si>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</si>
  <si>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</si>
  <si>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</si>
  <si>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</si>
  <si>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</si>
  <si>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</si>
  <si>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</si>
  <si>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</si>
  <si>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</si>
  <si>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</si>
  <si>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</si>
  <si>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</si>
  <si>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</si>
  <si>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</si>
  <si>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</si>
  <si>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</si>
  <si>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</si>
  <si>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</si>
  <si>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</si>
  <si>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</si>
  <si>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</si>
  <si>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</si>
  <si>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</si>
  <si>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</si>
  <si>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</si>
  <si>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</si>
  <si>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</si>
  <si>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</si>
  <si>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</si>
  <si>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</si>
  <si>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</si>
  <si>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</si>
  <si>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</si>
  <si>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</si>
  <si>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</si>
  <si>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</si>
  <si>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</si>
  <si>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</si>
  <si>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</si>
  <si>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</si>
  <si>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</si>
  <si>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</si>
  <si>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</si>
  <si>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</si>
  <si>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</si>
  <si>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</si>
  <si>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</si>
  <si>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</si>
  <si>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</si>
  <si>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</si>
  <si>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</si>
  <si>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</si>
  <si>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</si>
  <si>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</si>
  <si>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</si>
  <si>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</si>
  <si>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</si>
  <si>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</si>
  <si>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</si>
  <si>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</si>
  <si>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</si>
  <si>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</si>
  <si>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</si>
  <si>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</si>
  <si>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</si>
  <si>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</si>
  <si>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</si>
  <si>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</si>
  <si>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</si>
  <si>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</si>
  <si>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</si>
  <si>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</si>
  <si>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</si>
  <si>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</si>
  <si>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</si>
  <si>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</si>
  <si>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</si>
  <si>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</si>
  <si>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</si>
  <si>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</si>
  <si>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</si>
  <si>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</si>
  <si>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</si>
  <si>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</si>
  <si>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</si>
  <si>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</si>
  <si>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</si>
  <si>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</si>
  <si>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</si>
  <si>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</si>
  <si>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</si>
  <si>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</si>
  <si>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</si>
  <si>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</si>
  <si>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</si>
  <si>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</si>
  <si>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</si>
  <si>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</si>
  <si>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</si>
  <si>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</si>
  <si>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</si>
  <si>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</si>
  <si>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</si>
  <si>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</si>
  <si>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</si>
  <si>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</si>
  <si>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</si>
  <si>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</si>
  <si>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</si>
  <si>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</si>
  <si>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</si>
  <si>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</si>
  <si>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</si>
  <si>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</si>
  <si>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</si>
  <si>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</si>
  <si>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</si>
  <si>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</si>
  <si>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</si>
  <si>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</si>
  <si>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</si>
  <si>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</si>
  <si>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</si>
  <si>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</si>
  <si>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</si>
  <si>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</si>
  <si>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</si>
  <si>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</si>
  <si>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</si>
  <si>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</si>
  <si>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</si>
  <si>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</si>
  <si>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</si>
  <si>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</si>
  <si>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</si>
  <si>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</si>
  <si>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</si>
  <si>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</si>
  <si>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</si>
  <si>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</si>
  <si>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</si>
  <si>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</si>
  <si>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</si>
  <si>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</si>
  <si>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</si>
  <si>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</si>
  <si>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</si>
  <si>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</si>
  <si>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</si>
  <si>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</si>
  <si>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</si>
  <si>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</si>
  <si>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</si>
  <si>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</si>
  <si>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</si>
  <si>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</si>
  <si>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</si>
  <si>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</si>
  <si>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</si>
  <si>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</si>
  <si>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</si>
  <si>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</si>
  <si>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</si>
  <si>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</si>
  <si>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</si>
  <si>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</si>
  <si>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</si>
  <si>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</si>
  <si>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</si>
  <si>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</si>
  <si>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</si>
  <si>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</si>
  <si>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</si>
  <si>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</si>
  <si>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</si>
  <si>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</si>
  <si>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</si>
  <si>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</si>
  <si>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</si>
  <si>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</si>
  <si>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</si>
  <si>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</si>
  <si>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</si>
  <si>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</si>
  <si>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</si>
  <si>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</si>
  <si>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</si>
  <si>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</si>
  <si>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</si>
  <si>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</si>
  <si>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</si>
  <si>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</si>
  <si>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</si>
  <si>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</si>
  <si>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</si>
  <si>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</si>
  <si>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</si>
  <si>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</si>
  <si>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</si>
  <si>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</si>
  <si>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</si>
  <si>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</si>
  <si>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</si>
  <si>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</si>
  <si>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</si>
  <si>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</si>
  <si>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</si>
  <si>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</si>
  <si>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</si>
  <si>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</si>
  <si>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</si>
  <si>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</si>
  <si>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</si>
  <si>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</si>
  <si>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</si>
  <si>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</si>
  <si>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</si>
  <si>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</si>
  <si>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</si>
  <si>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</si>
  <si>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</si>
  <si>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</si>
  <si>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</si>
  <si>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</si>
  <si>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</si>
  <si>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</si>
  <si>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</si>
  <si>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</si>
  <si>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</si>
  <si>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</si>
  <si>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</si>
  <si>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</si>
  <si>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</si>
  <si>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</si>
  <si>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</si>
  <si>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</si>
  <si>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</si>
  <si>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</si>
  <si>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</si>
  <si>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</si>
  <si>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</si>
  <si>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</si>
  <si>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</si>
  <si>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</si>
  <si>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</si>
  <si>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</si>
  <si>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</si>
  <si>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</si>
  <si>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</si>
  <si>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</si>
  <si>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</si>
  <si>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</si>
  <si>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</si>
  <si>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</si>
  <si>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</si>
  <si>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</si>
  <si>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</si>
  <si>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</si>
  <si>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</si>
  <si>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</si>
  <si>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</si>
  <si>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</si>
  <si>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</si>
  <si>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</si>
  <si>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</si>
  <si>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</si>
  <si>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</si>
  <si>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</si>
  <si>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</si>
  <si>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</si>
  <si>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</si>
  <si>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</si>
  <si>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</si>
  <si>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</si>
  <si>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</si>
  <si>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</si>
  <si>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</si>
  <si>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</si>
  <si>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</si>
  <si>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</si>
  <si>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</si>
  <si>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</si>
  <si>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</si>
  <si>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</si>
  <si>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</si>
  <si>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</si>
  <si>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</si>
  <si>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</si>
  <si>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</si>
  <si>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</si>
  <si>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</si>
  <si>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</si>
  <si>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</si>
  <si>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</si>
  <si>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</si>
  <si>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</si>
  <si>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</si>
  <si>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</si>
  <si>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</si>
  <si>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</si>
  <si>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</si>
  <si>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</si>
  <si>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</si>
  <si>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</si>
  <si>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</si>
  <si>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</si>
  <si>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</si>
  <si>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</si>
  <si>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</si>
  <si>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</si>
  <si>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</si>
  <si>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</si>
  <si>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</si>
  <si>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</si>
  <si>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</si>
  <si>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</si>
  <si>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</si>
  <si>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</si>
  <si>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</si>
  <si>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</si>
  <si>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</si>
  <si>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</si>
  <si>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</si>
  <si>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</si>
  <si>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</si>
  <si>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</si>
  <si>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</si>
  <si>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</si>
  <si>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</si>
  <si>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</si>
  <si>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</si>
  <si>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</si>
  <si>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</si>
  <si>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</si>
  <si>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</si>
  <si>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</si>
  <si>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</si>
  <si>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</si>
  <si>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</si>
  <si>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</si>
  <si>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</si>
  <si>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</si>
  <si>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</si>
  <si>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</si>
  <si>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</si>
  <si>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</si>
  <si>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</si>
  <si>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</si>
  <si>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</si>
  <si>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</si>
  <si>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</si>
  <si>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</si>
  <si>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</si>
  <si>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</si>
  <si>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</si>
  <si>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</si>
  <si>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</si>
  <si>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</si>
  <si>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</si>
  <si>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</si>
  <si>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</si>
  <si>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</si>
  <si>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</si>
  <si>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</si>
  <si>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</si>
  <si>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</si>
  <si>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</si>
  <si>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</si>
  <si>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</si>
  <si>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</si>
  <si>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</si>
  <si>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</si>
  <si>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</si>
  <si>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</si>
  <si>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</si>
  <si>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</si>
  <si>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</si>
  <si>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</si>
  <si>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</si>
  <si>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</si>
  <si>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</si>
  <si>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</si>
  <si>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</si>
  <si>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</si>
  <si>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</si>
  <si>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</si>
  <si>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</si>
  <si>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</si>
  <si>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</si>
  <si>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</si>
  <si>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</si>
  <si>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</si>
  <si>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</si>
  <si>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</si>
  <si>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</si>
  <si>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</si>
  <si>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</si>
  <si>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</si>
  <si>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</si>
  <si>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</si>
  <si>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</si>
  <si>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</si>
  <si>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</si>
  <si>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</si>
  <si>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</si>
  <si>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</si>
  <si>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</si>
  <si>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</si>
  <si>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</si>
  <si>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</si>
  <si>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</si>
  <si>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</si>
  <si>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</si>
  <si>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</si>
  <si>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</si>
  <si>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</si>
  <si>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</si>
  <si>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</si>
  <si>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</si>
  <si>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</si>
  <si>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</si>
  <si>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</si>
  <si>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</si>
  <si>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</si>
  <si>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</si>
  <si>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</si>
  <si>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</si>
  <si>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</si>
  <si>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</si>
  <si>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</si>
  <si>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</si>
  <si>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</si>
  <si>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</si>
  <si>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</si>
  <si>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</si>
  <si>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</si>
  <si>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</si>
  <si>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</si>
  <si>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</si>
  <si>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</si>
  <si>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</si>
  <si>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</si>
  <si>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</si>
  <si>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</si>
  <si>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</si>
  <si>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</si>
  <si>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</si>
  <si>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</si>
  <si>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</si>
  <si>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</si>
  <si>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</si>
  <si>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</si>
  <si>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</si>
  <si>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</si>
  <si>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</si>
  <si>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</si>
  <si>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</si>
  <si>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</si>
  <si>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</si>
  <si>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</si>
  <si>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</si>
  <si>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</si>
  <si>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</si>
  <si>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</si>
  <si>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</si>
  <si>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</si>
  <si>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</si>
  <si>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</si>
  <si>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</si>
  <si>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</si>
  <si>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</si>
  <si>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</si>
  <si>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</si>
  <si>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</si>
  <si>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</si>
  <si>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</si>
  <si>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</si>
  <si>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</si>
  <si>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</si>
  <si>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</si>
  <si>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</si>
  <si>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</si>
  <si>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</si>
  <si>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</si>
  <si>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</si>
  <si>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</si>
  <si>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</si>
  <si>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</si>
  <si>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</si>
  <si>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</si>
  <si>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</si>
  <si>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</si>
  <si>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</si>
  <si>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</si>
  <si>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</si>
  <si>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</si>
  <si>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</si>
  <si>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</si>
  <si>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</si>
  <si>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</si>
  <si>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</si>
  <si>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</si>
  <si>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</si>
  <si>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</si>
  <si>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</si>
  <si>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</si>
  <si>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</si>
  <si>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</si>
  <si>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</si>
  <si>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</si>
  <si>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</si>
  <si>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</si>
  <si>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</si>
  <si>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</si>
  <si>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</si>
  <si>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</si>
  <si>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</si>
  <si>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</si>
  <si>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</si>
  <si>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</si>
  <si>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</si>
  <si>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</si>
  <si>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</si>
  <si>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</si>
  <si>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</si>
  <si>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</si>
  <si>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</si>
  <si>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</si>
  <si>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</si>
  <si>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</si>
  <si>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</si>
  <si>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</si>
  <si>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</si>
  <si>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</si>
  <si>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</si>
  <si>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</si>
  <si>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</si>
  <si>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</si>
  <si>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</si>
  <si>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</si>
  <si>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</si>
  <si>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</si>
  <si>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</si>
  <si>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</si>
  <si>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</si>
  <si>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</si>
  <si>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</si>
  <si>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</si>
  <si>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</si>
  <si>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</si>
  <si>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</si>
  <si>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</si>
  <si>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</si>
  <si>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</si>
  <si>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</si>
  <si>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</si>
  <si>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</si>
  <si>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</si>
  <si>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</si>
  <si>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</si>
  <si>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</si>
  <si>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</si>
  <si>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</si>
  <si>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</si>
  <si>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</si>
  <si>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</si>
  <si>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</si>
  <si>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</si>
  <si>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</si>
  <si>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</si>
  <si>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</si>
  <si>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</si>
  <si>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</si>
  <si>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</si>
  <si>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</si>
  <si>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</si>
  <si>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</si>
  <si>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</si>
  <si>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</si>
  <si>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</si>
  <si>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</si>
  <si>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</si>
  <si>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</si>
  <si>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</si>
  <si>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</si>
  <si>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</si>
  <si>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</si>
  <si>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</si>
  <si>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</si>
  <si>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</si>
  <si>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</si>
  <si>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</si>
  <si>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</si>
  <si>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</si>
  <si>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</si>
  <si>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</si>
  <si>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</si>
  <si>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</si>
  <si>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</si>
  <si>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</si>
  <si>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</si>
  <si>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</si>
  <si>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</si>
  <si>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</si>
  <si>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</si>
  <si>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</si>
  <si>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</si>
  <si>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</si>
  <si>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</si>
  <si>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</si>
  <si>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</si>
  <si>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</si>
  <si>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</si>
  <si>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</si>
  <si>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</si>
  <si>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</si>
  <si>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</si>
  <si>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</si>
  <si>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</si>
  <si>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</si>
  <si>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</si>
  <si>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</si>
  <si>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</si>
  <si>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</si>
  <si>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</si>
  <si>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</si>
  <si>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</si>
  <si>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</si>
  <si>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</si>
  <si>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</si>
  <si>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</si>
  <si>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</si>
  <si>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</si>
  <si>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</si>
  <si>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</si>
  <si>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</si>
  <si>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</si>
  <si>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</si>
  <si>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</si>
  <si>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</si>
  <si>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</si>
  <si>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</si>
  <si>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</si>
  <si>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</si>
  <si>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</si>
  <si>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</si>
  <si>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</si>
  <si>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</si>
  <si>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</si>
  <si>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</si>
  <si>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</si>
  <si>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</si>
  <si>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</si>
  <si>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</si>
  <si>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</si>
  <si>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</si>
  <si>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</si>
  <si>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</si>
  <si>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</si>
  <si>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</si>
  <si>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</si>
  <si>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</si>
  <si>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</si>
  <si>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</si>
  <si>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</si>
  <si>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</si>
  <si>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</si>
  <si>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</si>
  <si>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</si>
  <si>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</si>
  <si>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</si>
  <si>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</si>
  <si>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</si>
  <si>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</si>
  <si>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</si>
  <si>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</si>
  <si>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</si>
  <si>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</si>
  <si>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</si>
  <si>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</si>
  <si>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</si>
  <si>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</si>
  <si>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</si>
  <si>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</si>
  <si>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</si>
  <si>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</si>
  <si>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</si>
  <si>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</si>
  <si>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</si>
  <si>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</si>
  <si>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</si>
  <si>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</si>
  <si>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</si>
  <si>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</si>
  <si>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</si>
  <si>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</si>
  <si>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</si>
  <si>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</si>
  <si>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</si>
  <si>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</si>
  <si>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</si>
  <si>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</si>
  <si>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</si>
  <si>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</si>
  <si>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</si>
  <si>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</si>
  <si>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</si>
  <si>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</si>
  <si>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</si>
  <si>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</si>
  <si>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</si>
  <si>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</si>
  <si>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</si>
  <si>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</si>
  <si>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</si>
  <si>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</si>
  <si>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</si>
  <si>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</si>
  <si>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</si>
  <si>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</si>
  <si>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</si>
  <si>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</si>
  <si>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</si>
  <si>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</si>
  <si>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</si>
  <si>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</si>
  <si>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</si>
  <si>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</si>
  <si>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</si>
  <si>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</si>
  <si>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</si>
  <si>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</si>
  <si>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</si>
  <si>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</si>
  <si>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</si>
  <si>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</si>
  <si>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</si>
  <si>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</si>
  <si>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</si>
  <si>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</si>
  <si>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</si>
  <si>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</si>
  <si>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</si>
  <si>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</si>
  <si>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</si>
  <si>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</si>
  <si>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</si>
  <si>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</si>
  <si>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</si>
  <si>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</si>
  <si>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</si>
  <si>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</si>
  <si>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</si>
  <si>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</si>
  <si>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</si>
  <si>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</si>
  <si>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</si>
  <si>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</si>
  <si>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</si>
  <si>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</si>
  <si>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</si>
  <si>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</si>
  <si>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</si>
  <si>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</si>
  <si>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</si>
  <si>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</si>
  <si>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</si>
  <si>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</si>
  <si>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</si>
  <si>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</si>
  <si>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</si>
  <si>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</si>
  <si>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</si>
  <si>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</si>
  <si>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</si>
  <si>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</si>
  <si>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</si>
  <si>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</si>
  <si>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</si>
  <si>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</si>
  <si>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</si>
  <si>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</si>
  <si>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</si>
  <si>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</si>
  <si>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</si>
  <si>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</si>
  <si>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</si>
  <si>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</si>
  <si>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</si>
  <si>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</si>
  <si>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</si>
  <si>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</si>
  <si>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</si>
  <si>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</si>
  <si>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</si>
  <si>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</si>
  <si>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</si>
  <si>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</si>
  <si>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</si>
  <si>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</si>
  <si>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</si>
  <si>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</si>
  <si>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</si>
  <si>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</si>
  <si>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</si>
  <si>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</si>
  <si>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</si>
  <si>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</si>
  <si>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</si>
  <si>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</si>
  <si>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</si>
  <si>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</si>
  <si>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</si>
  <si>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</si>
  <si>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</si>
  <si>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</si>
  <si>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</si>
  <si>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</si>
  <si>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</si>
  <si>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</si>
  <si>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</si>
  <si>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</si>
  <si>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</si>
  <si>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</si>
  <si>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</si>
  <si>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</si>
  <si>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</si>
  <si>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</si>
  <si>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</si>
  <si>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</si>
  <si>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</si>
  <si>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</si>
  <si>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</si>
  <si>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</si>
  <si>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</si>
  <si>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</si>
  <si>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</si>
  <si>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</si>
  <si>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</si>
  <si>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</si>
  <si>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</si>
  <si>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</si>
  <si>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</si>
  <si>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</si>
  <si>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</si>
  <si>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</si>
  <si>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</si>
  <si>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</si>
  <si>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</si>
  <si>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</si>
  <si>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</si>
  <si>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</si>
  <si>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</si>
  <si>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</si>
  <si>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</si>
  <si>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</si>
  <si>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</si>
  <si>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</si>
  <si>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</si>
  <si>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</si>
  <si>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</si>
  <si>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</si>
  <si>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</si>
  <si>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</si>
  <si>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</si>
  <si>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</si>
  <si>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</si>
  <si>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</si>
  <si>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</si>
  <si>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</si>
  <si>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</si>
  <si>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</si>
  <si>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</si>
  <si>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</si>
  <si>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</si>
  <si>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</si>
  <si>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</si>
  <si>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</si>
  <si>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</si>
  <si>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</si>
  <si>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</si>
  <si>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</si>
  <si>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</si>
  <si>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</si>
  <si>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</si>
  <si>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</si>
  <si>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</si>
  <si>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</si>
  <si>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</si>
  <si>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</si>
  <si>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</si>
  <si>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</si>
  <si>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</si>
  <si>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</si>
  <si>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</si>
  <si>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</si>
  <si>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</si>
  <si>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</si>
  <si>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</si>
  <si>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</si>
  <si>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</si>
  <si>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</si>
  <si>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</si>
  <si>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</si>
  <si>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</si>
  <si>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</si>
  <si>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</si>
  <si>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</si>
  <si>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</si>
  <si>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</si>
  <si>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</si>
  <si>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</si>
  <si>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</si>
  <si>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</si>
  <si>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</si>
  <si>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</si>
  <si>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</si>
  <si>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</si>
  <si>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</si>
  <si>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</si>
  <si>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</si>
  <si>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</si>
  <si>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</si>
  <si>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</si>
  <si>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</si>
  <si>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</si>
  <si>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</si>
  <si>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</si>
  <si>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</si>
  <si>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</si>
  <si>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</si>
  <si>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</si>
  <si>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</si>
  <si>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</si>
  <si>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</si>
  <si>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</si>
  <si>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</si>
  <si>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</si>
  <si>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</si>
  <si>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</si>
  <si>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</si>
  <si>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</si>
  <si>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</si>
  <si>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</si>
  <si>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</si>
  <si>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</si>
  <si>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</si>
  <si>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</si>
  <si>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</si>
  <si>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</si>
  <si>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</si>
  <si>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</si>
  <si>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</si>
  <si>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</si>
  <si>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</si>
  <si>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</si>
  <si>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</si>
  <si>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</si>
  <si>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</si>
  <si>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</si>
  <si>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</si>
  <si>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</si>
  <si>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</si>
  <si>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</si>
  <si>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</si>
  <si>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</si>
  <si>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</si>
  <si>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</si>
  <si>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</si>
  <si>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</si>
  <si>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</si>
  <si>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</si>
  <si>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</si>
  <si>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</si>
  <si>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</si>
  <si>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</si>
  <si>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</si>
  <si>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</si>
  <si>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</si>
  <si>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</si>
  <si>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</si>
  <si>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</si>
  <si>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</si>
  <si>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</si>
  <si>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</si>
  <si>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</si>
  <si>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</si>
  <si>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</si>
  <si>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</si>
  <si>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</si>
  <si>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</si>
  <si>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</si>
  <si>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</si>
  <si>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</si>
  <si>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</si>
  <si>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</si>
  <si>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</si>
  <si>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</si>
  <si>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</si>
  <si>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</si>
  <si>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</si>
  <si>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</si>
  <si>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</si>
  <si>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</si>
  <si>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</si>
  <si>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</si>
  <si>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</si>
  <si>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</si>
  <si>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</si>
  <si>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</si>
  <si>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</si>
  <si>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</si>
  <si>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</si>
  <si>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</si>
  <si>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</si>
  <si>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</si>
  <si>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</si>
  <si>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</si>
  <si>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</si>
  <si>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</si>
  <si>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</si>
  <si>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</si>
  <si>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</si>
  <si>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</si>
  <si>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</si>
  <si>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</si>
  <si>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</si>
  <si>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</si>
  <si>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</si>
  <si>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</si>
  <si>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</si>
  <si>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</si>
  <si>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</si>
  <si>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</si>
  <si>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</si>
  <si>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</si>
  <si>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</si>
  <si>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</si>
  <si>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</si>
  <si>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</si>
  <si>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</si>
  <si>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</si>
  <si>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</si>
  <si>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</si>
  <si>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</si>
  <si>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</si>
  <si>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</si>
  <si>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</si>
  <si>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</si>
  <si>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</si>
  <si>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</si>
  <si>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</si>
  <si>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</si>
  <si>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</si>
  <si>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</si>
  <si>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</si>
  <si>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</si>
  <si>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</si>
  <si>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</si>
  <si>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</si>
  <si>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</si>
  <si>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</si>
  <si>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</si>
  <si>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</si>
  <si>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</si>
  <si>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</si>
  <si>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</si>
  <si>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</si>
  <si>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</si>
  <si>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</si>
  <si>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</si>
  <si>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</si>
  <si>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</si>
  <si>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</si>
  <si>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</si>
  <si>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</si>
  <si>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</si>
  <si>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</si>
  <si>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</si>
  <si>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</si>
  <si>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</si>
  <si>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</si>
  <si>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</si>
  <si>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</si>
  <si>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</si>
  <si>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</si>
  <si>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</si>
  <si>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</si>
  <si>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</si>
  <si>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</si>
  <si>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</si>
  <si>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</si>
  <si>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</si>
  <si>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</si>
  <si>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</si>
  <si>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</si>
  <si>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</si>
  <si>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</si>
  <si>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</si>
  <si>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</si>
  <si>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</si>
  <si>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</si>
  <si>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</si>
  <si>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</si>
  <si>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</si>
  <si>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</si>
  <si>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</si>
  <si>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</si>
  <si>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</si>
  <si>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</si>
  <si>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</si>
  <si>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</si>
  <si>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</si>
  <si>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</si>
  <si>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</si>
  <si>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</si>
  <si>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</si>
  <si>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</si>
  <si>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</si>
  <si>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</si>
  <si>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</si>
  <si>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</si>
  <si>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</si>
  <si>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</si>
  <si>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</si>
  <si>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</si>
  <si>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</si>
  <si>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</si>
  <si>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</si>
  <si>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</si>
  <si>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</si>
  <si>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</si>
  <si>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</si>
  <si>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</si>
  <si>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</si>
  <si>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</si>
  <si>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</si>
  <si>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</si>
  <si>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</si>
  <si>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</si>
  <si>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</si>
  <si>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</si>
  <si>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</si>
  <si>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</si>
  <si>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</si>
  <si>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</si>
  <si>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</si>
  <si>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</si>
  <si>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</si>
  <si>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</si>
  <si>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</si>
  <si>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</si>
  <si>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</si>
  <si>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</si>
  <si>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</si>
  <si>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</si>
  <si>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</si>
  <si>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</si>
  <si>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</si>
  <si>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</si>
  <si>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</si>
  <si>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</si>
  <si>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</si>
  <si>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</si>
  <si>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</si>
  <si>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</si>
  <si>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</si>
  <si>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</si>
  <si>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</si>
  <si>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</si>
  <si>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</si>
  <si>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</si>
  <si>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</si>
  <si>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</si>
  <si>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</si>
  <si>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</si>
  <si>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</si>
  <si>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</si>
  <si>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</si>
  <si>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</si>
  <si>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</si>
  <si>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</si>
  <si>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</si>
  <si>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</si>
  <si>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</si>
  <si>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</si>
  <si>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</si>
  <si>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</si>
  <si>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</si>
  <si>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</si>
  <si>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</si>
  <si>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</si>
  <si>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</si>
  <si>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</si>
  <si>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</si>
  <si>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</si>
  <si>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</si>
  <si>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</si>
  <si>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</si>
  <si>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</si>
  <si>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</si>
  <si>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</si>
  <si>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</si>
  <si>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</si>
  <si>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</si>
  <si>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</si>
  <si>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</si>
  <si>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</si>
  <si>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</si>
  <si>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</si>
  <si>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</si>
  <si>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</si>
  <si>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</si>
  <si>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</si>
  <si>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</si>
  <si>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</si>
  <si>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</si>
  <si>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</si>
  <si>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</si>
  <si>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</si>
  <si>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</si>
  <si>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</si>
  <si>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</si>
  <si>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</si>
  <si>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</si>
  <si>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</si>
  <si>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</si>
  <si>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</si>
  <si>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</si>
  <si>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</si>
  <si>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</si>
  <si>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</si>
  <si>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</si>
  <si>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</si>
  <si>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</si>
  <si>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</si>
  <si>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</si>
  <si>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</si>
  <si>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</si>
  <si>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</si>
  <si>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</si>
  <si>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</si>
  <si>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</si>
  <si>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</si>
  <si>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</si>
  <si>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</si>
  <si>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</si>
  <si>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</si>
  <si>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</si>
  <si>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</si>
  <si>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</si>
  <si>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</si>
  <si>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</si>
  <si>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</si>
  <si>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</si>
  <si>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</si>
  <si>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</si>
  <si>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</si>
  <si>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</si>
  <si>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</si>
  <si>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</si>
  <si>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</si>
  <si>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</si>
  <si>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</si>
  <si>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</si>
  <si>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</si>
  <si>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</si>
  <si>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</si>
  <si>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</si>
  <si>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</si>
  <si>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</si>
  <si>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</si>
  <si>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</si>
  <si>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</si>
  <si>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</si>
  <si>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</si>
  <si>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</si>
  <si>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</si>
  <si>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</si>
  <si>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</si>
  <si>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</si>
  <si>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</si>
  <si>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</si>
  <si>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</si>
  <si>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</si>
  <si>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</si>
  <si>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</si>
  <si>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</si>
  <si>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</si>
  <si>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</si>
  <si>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</si>
  <si>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</si>
  <si>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</si>
  <si>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</si>
  <si>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</si>
  <si>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</si>
  <si>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</si>
  <si>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</si>
  <si>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</si>
  <si>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</si>
  <si>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</si>
  <si>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</si>
  <si>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</si>
  <si>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</si>
  <si>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</si>
  <si>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</si>
  <si>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</si>
  <si>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</si>
  <si>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</si>
  <si>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</si>
  <si>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</si>
  <si>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</si>
  <si>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</si>
  <si>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</si>
  <si>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</si>
  <si>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</si>
  <si>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</si>
  <si>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</si>
  <si>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</si>
  <si>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</si>
  <si>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</si>
  <si>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</si>
  <si>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</si>
  <si>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</si>
  <si>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</si>
  <si>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</si>
  <si>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</si>
  <si>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</si>
  <si>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</si>
  <si>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</si>
  <si>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</si>
  <si>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</si>
  <si>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</si>
  <si>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</si>
  <si>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</si>
  <si>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</si>
  <si>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</si>
  <si>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</si>
  <si>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</si>
  <si>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</si>
  <si>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</si>
  <si>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</si>
  <si>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</si>
  <si>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</si>
  <si>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</si>
  <si>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</si>
  <si>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</si>
  <si>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</si>
  <si>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</si>
  <si>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</si>
  <si>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</si>
  <si>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</si>
  <si>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</si>
  <si>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</si>
  <si>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</si>
  <si>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</si>
  <si>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</si>
  <si>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</si>
  <si>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</si>
  <si>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</si>
  <si>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</si>
  <si>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</si>
  <si>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</si>
  <si>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</si>
  <si>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</si>
  <si>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</si>
  <si>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</si>
  <si>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</si>
  <si>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</si>
  <si>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</si>
  <si>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</si>
  <si>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</si>
  <si>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</si>
  <si>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</si>
  <si>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</si>
  <si>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</si>
  <si>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</si>
  <si>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</si>
  <si>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</si>
  <si>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</si>
  <si>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</si>
  <si>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</si>
  <si>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</si>
  <si>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</si>
  <si>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</si>
  <si>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</si>
  <si>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</si>
  <si>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</si>
  <si>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</si>
  <si>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</si>
  <si>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</si>
  <si>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</si>
  <si>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</si>
  <si>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</si>
  <si>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</si>
  <si>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</si>
  <si>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</si>
  <si>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</si>
  <si>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</si>
  <si>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</si>
  <si>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</si>
  <si>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</si>
  <si>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</si>
  <si>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</si>
  <si>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</si>
  <si>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</si>
  <si>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</si>
  <si>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</si>
  <si>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</si>
  <si>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</si>
  <si>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</si>
  <si>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</si>
  <si>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</si>
  <si>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</si>
  <si>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</si>
  <si>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</si>
  <si>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</si>
  <si>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</si>
  <si>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</si>
  <si>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</si>
  <si>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</si>
  <si>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</si>
  <si>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</si>
  <si>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</si>
  <si>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</si>
  <si>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</si>
  <si>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</si>
  <si>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</si>
  <si>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</si>
  <si>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</si>
  <si>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</si>
  <si>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</si>
  <si>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</si>
  <si>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</si>
  <si>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</si>
  <si>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</si>
  <si>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</si>
  <si>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</si>
  <si>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</si>
  <si>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</si>
  <si>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</si>
  <si>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</si>
  <si>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</si>
  <si>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</si>
  <si>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</si>
  <si>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</si>
  <si>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</si>
  <si>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</si>
  <si>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</si>
  <si>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</si>
  <si>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</si>
  <si>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</si>
  <si>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</si>
  <si>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</si>
  <si>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</si>
  <si>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</si>
  <si>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</si>
  <si>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</si>
  <si>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</si>
  <si>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</si>
  <si>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</si>
  <si>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</si>
  <si>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</si>
  <si>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</si>
  <si>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</si>
  <si>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</si>
  <si>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</si>
  <si>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</si>
  <si>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</si>
  <si>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</si>
  <si>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</si>
  <si>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</si>
  <si>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</si>
  <si>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</si>
  <si>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</si>
  <si>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</si>
  <si>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</si>
  <si>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</si>
  <si>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</si>
  <si>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</si>
  <si>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</si>
  <si>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</si>
  <si>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</si>
  <si>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</si>
  <si>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</si>
  <si>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</si>
  <si>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</si>
  <si>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</si>
  <si>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</si>
  <si>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</si>
  <si>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</si>
  <si>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</si>
  <si>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</si>
  <si>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</si>
  <si>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</si>
  <si>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</si>
  <si>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</si>
  <si>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</si>
  <si>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</si>
  <si>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</si>
  <si>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</si>
  <si>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</si>
  <si>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</si>
  <si>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</si>
  <si>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</si>
  <si>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</si>
  <si>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</si>
  <si>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</si>
  <si>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</si>
  <si>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</si>
  <si>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</si>
  <si>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</si>
  <si>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</si>
  <si>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</si>
  <si>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</si>
  <si>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</si>
  <si>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</si>
  <si>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</si>
  <si>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</si>
  <si>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</si>
  <si>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</si>
  <si>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</si>
  <si>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</si>
  <si>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</si>
  <si>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</si>
  <si>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</si>
  <si>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</si>
  <si>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</si>
  <si>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</si>
  <si>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</si>
  <si>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</si>
  <si>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</si>
  <si>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</si>
  <si>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</si>
  <si>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</si>
  <si>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</si>
  <si>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</si>
  <si>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</si>
  <si>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</si>
  <si>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</si>
  <si>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</si>
  <si>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</si>
  <si>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</si>
  <si>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</si>
  <si>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</si>
  <si>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</si>
  <si>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</si>
  <si>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</si>
  <si>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</si>
  <si>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</si>
  <si>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</si>
  <si>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</si>
  <si>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</si>
  <si>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</si>
  <si>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</si>
  <si>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</si>
  <si>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</si>
  <si>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</si>
  <si>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</si>
  <si>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</si>
  <si>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</si>
  <si>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</si>
  <si>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</si>
  <si>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</si>
  <si>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</si>
  <si>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</si>
  <si>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</si>
  <si>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</si>
  <si>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</si>
  <si>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</si>
  <si>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</si>
  <si>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</si>
  <si>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</si>
  <si>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</si>
  <si>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</si>
  <si>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</si>
  <si>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</si>
  <si>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</si>
  <si>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</si>
  <si>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</si>
  <si>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</si>
  <si>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</si>
  <si>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</si>
  <si>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</si>
  <si>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</si>
  <si>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</si>
  <si>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</si>
  <si>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</si>
  <si>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</si>
  <si>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</si>
  <si>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</si>
  <si>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</si>
  <si>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</si>
  <si>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</si>
  <si>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</si>
  <si>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</si>
  <si>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</si>
  <si>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</si>
  <si>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</si>
  <si>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</si>
  <si>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</si>
  <si>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</si>
  <si>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</si>
  <si>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</si>
  <si>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</si>
  <si>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</si>
  <si>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</si>
  <si>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</si>
  <si>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</si>
  <si>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</si>
  <si>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</si>
  <si>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</si>
  <si>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</si>
  <si>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</si>
  <si>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</si>
  <si>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</si>
  <si>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</si>
  <si>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</si>
  <si>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</si>
  <si>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</si>
  <si>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</si>
  <si>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</si>
  <si>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</si>
  <si>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</si>
  <si>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</si>
  <si>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</si>
  <si>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</si>
  <si>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</si>
  <si>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</si>
  <si>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</si>
  <si>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</si>
  <si>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</si>
  <si>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</si>
  <si>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</si>
  <si>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</si>
  <si>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</si>
  <si>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</si>
  <si>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</si>
  <si>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</si>
  <si>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</si>
  <si>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</si>
  <si>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</si>
  <si>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</si>
  <si>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</si>
  <si>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</si>
  <si>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</si>
  <si>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</si>
  <si>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</si>
  <si>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</si>
  <si>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</si>
  <si>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</si>
  <si>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</si>
  <si>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</si>
  <si>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</si>
  <si>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</si>
  <si>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</si>
  <si>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</si>
  <si>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</si>
  <si>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</si>
  <si>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</si>
  <si>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</si>
  <si>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</si>
  <si>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</si>
  <si>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</si>
  <si>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</si>
  <si>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</si>
  <si>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</si>
  <si>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</si>
  <si>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</si>
  <si>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</si>
  <si>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</si>
  <si>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</si>
  <si>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</si>
  <si>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</si>
  <si>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</si>
  <si>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</si>
  <si>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</si>
  <si>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</si>
  <si>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</si>
  <si>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</si>
  <si>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</si>
  <si>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</si>
  <si>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</si>
  <si>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</si>
  <si>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</si>
  <si>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</si>
  <si>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</si>
  <si>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</si>
  <si>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</si>
  <si>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</si>
  <si>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</si>
  <si>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</si>
  <si>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</si>
  <si>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</si>
  <si>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</si>
  <si>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</si>
  <si>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</si>
  <si>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</si>
  <si>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</si>
  <si>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</si>
  <si>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</si>
  <si>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</si>
  <si>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</si>
  <si>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</si>
  <si>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</si>
  <si>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</si>
  <si>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</si>
  <si>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</si>
  <si>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</si>
  <si>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</si>
  <si>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</si>
  <si>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</si>
  <si>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</si>
  <si>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</si>
  <si>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</si>
  <si>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</si>
  <si>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</si>
  <si>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</si>
  <si>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</si>
  <si>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</si>
  <si>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</si>
  <si>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</si>
  <si>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</si>
  <si>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</si>
  <si>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</si>
  <si>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</si>
  <si>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</si>
  <si>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</si>
  <si>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</si>
  <si>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</si>
  <si>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</si>
  <si>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</si>
  <si>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</si>
  <si>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</si>
  <si>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</si>
  <si>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</si>
  <si>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</si>
  <si>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</si>
  <si>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</si>
  <si>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</si>
  <si>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</si>
  <si>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</si>
  <si>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</si>
  <si>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</si>
  <si>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</si>
  <si>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</si>
  <si>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</si>
  <si>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</si>
  <si>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</si>
  <si>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</si>
  <si>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</si>
  <si>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</si>
  <si>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</si>
  <si>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</si>
  <si>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</si>
  <si>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</si>
  <si>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</si>
  <si>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</si>
  <si>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</si>
  <si>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</si>
  <si>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</si>
  <si>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</si>
  <si>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</si>
  <si>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</si>
  <si>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</si>
  <si>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</si>
  <si>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</si>
  <si>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</si>
  <si>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</si>
  <si>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</si>
  <si>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</si>
  <si>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</si>
  <si>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</si>
  <si>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</si>
  <si>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</si>
  <si>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</si>
  <si>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</si>
  <si>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</si>
  <si>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</si>
  <si>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</si>
  <si>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</si>
  <si>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</si>
  <si>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</si>
  <si>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</si>
  <si>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</si>
  <si>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</si>
  <si>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</si>
  <si>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</si>
  <si>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</si>
  <si>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</si>
  <si>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</si>
  <si>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</si>
  <si>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</si>
  <si>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</si>
  <si>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</si>
  <si>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</si>
  <si>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</si>
  <si>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</si>
  <si>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</si>
  <si>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</si>
  <si>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</si>
  <si>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</si>
  <si>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</si>
  <si>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</si>
  <si>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</si>
  <si>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</si>
  <si>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</si>
  <si>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</si>
  <si>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</si>
  <si>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</si>
  <si>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</si>
  <si>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</si>
  <si>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</si>
  <si>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</si>
  <si>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</si>
  <si>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</si>
  <si>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</si>
  <si>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</si>
  <si>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</si>
  <si>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</si>
  <si>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</si>
  <si>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</si>
  <si>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</si>
  <si>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</si>
  <si>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</si>
  <si>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</si>
  <si>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</si>
  <si>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</si>
  <si>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</si>
  <si>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</si>
  <si>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</si>
  <si>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</si>
  <si>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</si>
  <si>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</si>
  <si>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</si>
  <si>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</si>
  <si>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</si>
  <si>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</si>
  <si>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</si>
  <si>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</si>
  <si>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</si>
  <si>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</si>
  <si>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</si>
  <si>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</si>
  <si>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</si>
  <si>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</si>
  <si>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</si>
  <si>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</si>
  <si>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</si>
  <si>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</si>
  <si>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</si>
  <si>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</si>
  <si>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</si>
  <si>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</si>
  <si>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</si>
  <si>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</si>
  <si>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</si>
  <si>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</si>
  <si>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</si>
  <si>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</si>
  <si>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</si>
  <si>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</si>
  <si>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</si>
  <si>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</si>
  <si>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</si>
  <si>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</si>
  <si>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</si>
  <si>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</si>
  <si>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</si>
  <si>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</si>
  <si>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</si>
  <si>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</si>
  <si>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</si>
  <si>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</si>
  <si>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</si>
  <si>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</si>
  <si>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</si>
  <si>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</si>
  <si>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</si>
  <si>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</si>
  <si>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</si>
  <si>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</si>
  <si>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</si>
  <si>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</si>
  <si>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</si>
  <si>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</si>
  <si>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</si>
  <si>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</si>
  <si>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</si>
  <si>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</si>
  <si>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</si>
  <si>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</si>
  <si>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</si>
  <si>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</si>
  <si>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</si>
  <si>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</si>
  <si>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</si>
  <si>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</si>
  <si>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</si>
  <si>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</si>
  <si>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</si>
  <si>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</si>
  <si>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</si>
  <si>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</si>
  <si>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</si>
  <si>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</si>
  <si>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</si>
  <si>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</si>
  <si>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</si>
  <si>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</si>
  <si>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</si>
  <si>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</si>
  <si>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</si>
  <si>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</si>
  <si>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</si>
  <si>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</si>
  <si>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</si>
  <si>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</si>
  <si>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</si>
  <si>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</si>
  <si>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</si>
  <si>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</si>
  <si>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</si>
  <si>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</si>
  <si>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</si>
  <si>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</si>
  <si>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</si>
  <si>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</si>
  <si>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</si>
  <si>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</si>
  <si>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</si>
  <si>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</si>
  <si>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</si>
  <si>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</si>
  <si>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</si>
  <si>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</si>
  <si>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</si>
  <si>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</si>
  <si>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</si>
  <si>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</si>
  <si>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</si>
  <si>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</si>
  <si>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</si>
  <si>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</si>
  <si>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</si>
  <si>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</si>
  <si>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</si>
  <si>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</si>
  <si>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</si>
  <si>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</si>
  <si>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</si>
  <si>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</si>
  <si>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</si>
  <si>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</si>
  <si>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</si>
  <si>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</si>
  <si>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</si>
  <si>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</si>
  <si>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</si>
  <si>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</si>
  <si>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</si>
  <si>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</si>
  <si>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</si>
  <si>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</si>
  <si>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</si>
  <si>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</si>
  <si>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</si>
  <si>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</si>
  <si>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</si>
  <si>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</si>
  <si>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</si>
  <si>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</si>
  <si>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</si>
  <si>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</si>
  <si>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</si>
  <si>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</si>
  <si>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</si>
  <si>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</si>
  <si>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</si>
  <si>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</si>
  <si>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</si>
  <si>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</si>
  <si>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</si>
  <si>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</si>
  <si>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</si>
  <si>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</si>
  <si>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</si>
  <si>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</si>
  <si>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</si>
  <si>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</si>
  <si>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</si>
  <si>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</si>
  <si>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</si>
  <si>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</si>
  <si>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</si>
  <si>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</si>
  <si>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</si>
  <si>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</si>
  <si>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</si>
  <si>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</si>
  <si>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</si>
  <si>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</si>
  <si>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</si>
  <si>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</si>
  <si>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</si>
  <si>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</si>
  <si>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</si>
  <si>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</si>
  <si>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</si>
  <si>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</si>
  <si>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</si>
  <si>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</si>
  <si>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</si>
  <si>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</si>
  <si>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</si>
  <si>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</si>
  <si>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</si>
  <si>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</si>
  <si>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</si>
  <si>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</si>
  <si>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</si>
  <si>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</si>
  <si>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</si>
  <si>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</si>
  <si>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</si>
  <si>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</si>
  <si>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</si>
  <si>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</si>
  <si>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</si>
  <si>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</si>
  <si>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</si>
  <si>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</si>
  <si>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</si>
  <si>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</si>
  <si>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</si>
  <si>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</si>
  <si>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</si>
  <si>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</si>
  <si>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</si>
  <si>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</si>
  <si>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</si>
  <si>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</si>
  <si>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</si>
  <si>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</si>
  <si>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</si>
  <si>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</si>
  <si>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</si>
  <si>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</si>
  <si>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</si>
  <si>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</si>
  <si>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</si>
  <si>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</si>
  <si>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</si>
  <si>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</si>
  <si>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</si>
  <si>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</si>
  <si>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</si>
  <si>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</si>
  <si>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</si>
  <si>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</si>
  <si>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</si>
  <si>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</si>
  <si>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</si>
  <si>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</si>
  <si>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</si>
  <si>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</si>
  <si>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</si>
  <si>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</si>
  <si>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</si>
  <si>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</si>
  <si>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</si>
  <si>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</si>
  <si>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</si>
  <si>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</si>
  <si>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</si>
  <si>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</si>
  <si>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</si>
  <si>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</si>
  <si>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</si>
  <si>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</si>
  <si>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</si>
  <si>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</si>
  <si>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</si>
  <si>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</si>
  <si>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</si>
  <si>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</si>
  <si>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</si>
  <si>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</si>
  <si>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</si>
  <si>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</si>
  <si>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</si>
  <si>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</si>
  <si>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</si>
  <si>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</si>
  <si>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</si>
  <si>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</si>
  <si>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</si>
  <si>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</si>
  <si>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</si>
  <si>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</si>
  <si>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</si>
  <si>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</si>
  <si>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</si>
  <si>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</si>
  <si>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</si>
  <si>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</si>
  <si>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</si>
  <si>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</si>
  <si>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</si>
  <si>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</si>
  <si>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</si>
  <si>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</si>
  <si>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</si>
  <si>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</si>
  <si>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</si>
  <si>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</si>
  <si>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</si>
  <si>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</si>
  <si>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</si>
  <si>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</si>
  <si>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</si>
  <si>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</si>
  <si>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</si>
  <si>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</si>
  <si>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</si>
  <si>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</si>
  <si>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</si>
  <si>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</si>
  <si>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</si>
  <si>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</si>
  <si>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</si>
  <si>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</si>
  <si>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</si>
  <si>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</si>
  <si>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</si>
  <si>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</si>
  <si>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</si>
  <si>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</si>
  <si>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</si>
  <si>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</si>
  <si>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</si>
  <si>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</si>
  <si>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</si>
  <si>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</si>
  <si>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</si>
  <si>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</si>
  <si>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</si>
  <si>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</si>
  <si>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</si>
  <si>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</si>
  <si>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</si>
  <si>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</si>
  <si>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</si>
  <si>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</si>
  <si>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</si>
  <si>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</si>
  <si>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</si>
  <si>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</si>
  <si>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</si>
  <si>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</si>
  <si>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</si>
  <si>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</si>
  <si>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</si>
  <si>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</si>
  <si>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</si>
  <si>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</si>
  <si>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</si>
  <si>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</si>
  <si>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</si>
  <si>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</si>
  <si>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</si>
  <si>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</si>
  <si>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</si>
  <si>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</si>
  <si>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</si>
  <si>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</si>
  <si>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</si>
  <si>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</si>
  <si>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</si>
  <si>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</si>
  <si>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</si>
  <si>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</si>
  <si>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</si>
  <si>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</si>
  <si>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</si>
  <si>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</si>
  <si>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</si>
  <si>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</si>
  <si>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</si>
  <si>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</si>
  <si>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</si>
  <si>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</si>
  <si>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</si>
  <si>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</si>
  <si>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</si>
  <si>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</si>
  <si>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</si>
  <si>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</si>
  <si>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</si>
  <si>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</si>
  <si>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</si>
  <si>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</si>
  <si>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</si>
  <si>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</si>
  <si>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</si>
  <si>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</si>
  <si>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</si>
  <si>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</si>
  <si>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</si>
  <si>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</si>
  <si>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</si>
  <si>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</si>
  <si>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</si>
  <si>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</si>
  <si>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</si>
  <si>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</si>
  <si>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</si>
  <si>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</si>
  <si>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</si>
  <si>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</si>
  <si>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</si>
  <si>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</si>
  <si>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</si>
  <si>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</si>
  <si>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</si>
  <si>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</si>
  <si>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</si>
  <si>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</si>
  <si>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</si>
  <si>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</si>
  <si>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</si>
  <si>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</si>
  <si>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</si>
  <si>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</si>
  <si>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</si>
  <si>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</si>
  <si>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</si>
  <si>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</si>
  <si>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</si>
  <si>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</si>
  <si>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</si>
  <si>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</si>
  <si>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</si>
  <si>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</si>
  <si>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</si>
  <si>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</si>
  <si>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</si>
  <si>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</si>
  <si>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</si>
  <si>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</si>
  <si>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</si>
  <si>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</si>
  <si>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</si>
  <si>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</si>
  <si>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</si>
  <si>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</si>
  <si>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</si>
  <si>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</si>
  <si>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</si>
  <si>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</si>
  <si>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</si>
  <si>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</si>
  <si>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</si>
  <si>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</si>
  <si>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</si>
  <si>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</si>
  <si>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</si>
  <si>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</si>
  <si>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</si>
  <si>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</si>
  <si>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</si>
  <si>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</si>
  <si>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</si>
  <si>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</si>
  <si>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</si>
  <si>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</si>
  <si>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</si>
  <si>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</si>
  <si>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</si>
  <si>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</si>
  <si>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</si>
  <si>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</si>
  <si>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</si>
  <si>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</si>
  <si>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</si>
  <si>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</si>
  <si>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</si>
  <si>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</si>
  <si>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</si>
  <si>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</si>
  <si>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</si>
  <si>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</si>
  <si>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</si>
  <si>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</si>
  <si>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</si>
  <si>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</si>
  <si>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</si>
  <si>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</si>
  <si>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</si>
  <si>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</si>
  <si>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</si>
  <si>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</si>
  <si>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</si>
  <si>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</si>
  <si>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</si>
  <si>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</si>
  <si>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</si>
  <si>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</si>
  <si>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</si>
  <si>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</si>
  <si>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</si>
  <si>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</si>
  <si>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</si>
  <si>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</si>
  <si>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</si>
  <si>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</si>
  <si>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</si>
  <si>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</si>
  <si>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</si>
  <si>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</si>
  <si>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</si>
  <si>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</si>
  <si>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</si>
  <si>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</si>
  <si>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</si>
  <si>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</si>
  <si>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</si>
  <si>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</si>
  <si>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</si>
  <si>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</si>
  <si>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podpora a rozvoj športu</t>
  </si>
  <si>
    <t>013/2025</t>
  </si>
  <si>
    <t>22025024</t>
  </si>
  <si>
    <t>pamätné medaile</t>
  </si>
  <si>
    <t>11018909</t>
  </si>
  <si>
    <t>Bohuslav CERMAN</t>
  </si>
  <si>
    <t>014/2025</t>
  </si>
  <si>
    <t>2025118</t>
  </si>
  <si>
    <t>vytvorenie webovej stránky</t>
  </si>
  <si>
    <t>43803229</t>
  </si>
  <si>
    <t>Run Group, s.r.o.</t>
  </si>
  <si>
    <t>016/2025</t>
  </si>
  <si>
    <t xml:space="preserve">Pracovná cesta
Názov: Majstrovstvá sveta
Termín : 21.8.-27.8.2025
Miesto – mesto a štát: Saransk, Ruská Federácia
Spôsob dopravy: osobné vozidlá
Počet všetkých osôb na pracovnej ceste: 27
z toho: -Športovci : 17
-Tréneri+ rozhodcovia+ vedúci výpravy+ fyzioterapeut: 9
-Ostatné osoby (hostia) : 1
</t>
  </si>
  <si>
    <t>úhrada ubytovania pri ceste na MS 27 osôb</t>
  </si>
  <si>
    <t xml:space="preserve">000001, 000002, 000004, 000005,  000006, 000007,  000008, 000009, 000010, 000011, 000012, 000013, 000014, 000015, 000016, 000017, 000018, 000019, 000020, 000021, 000022, 000023, 000024, 000025, 000027, 000029, 000030 </t>
  </si>
  <si>
    <t>5015012008</t>
  </si>
  <si>
    <t>017/2025</t>
  </si>
  <si>
    <t>invoice No 46</t>
  </si>
  <si>
    <t>poplatok medzinárodnej federácii ISFFR na rok 2025</t>
  </si>
  <si>
    <t>7720268967</t>
  </si>
  <si>
    <t>International Association &lt;&lt; The International Sport Federation of Firefighters and Rescuers&gt;&gt;              ( IA ISFFR)</t>
  </si>
  <si>
    <t>018/2025</t>
  </si>
  <si>
    <t>17,18,19,20,21, 22,23,24,25,26, 27,28,29,30,31, 32,33,34,35,36, 37,38,39,40,41, 42,43,44</t>
  </si>
  <si>
    <t>úhrada ubytovania  počas MS 26 osôb</t>
  </si>
  <si>
    <t>6312079367</t>
  </si>
  <si>
    <t xml:space="preserve">Radisson Hotel &amp; Congress Center Saransk </t>
  </si>
  <si>
    <t>019/2025</t>
  </si>
  <si>
    <t>úhrada ubytovania pri ceste z MS 27 osôb</t>
  </si>
  <si>
    <t>201826</t>
  </si>
  <si>
    <t>7719017101</t>
  </si>
  <si>
    <t>Izmailovo Hotels LTD</t>
  </si>
  <si>
    <t>022/2025</t>
  </si>
  <si>
    <t>8125054768</t>
  </si>
  <si>
    <t>35897821</t>
  </si>
  <si>
    <t>pelicantravel.com s.r.o.</t>
  </si>
  <si>
    <t>023/2025</t>
  </si>
  <si>
    <t>20250322</t>
  </si>
  <si>
    <t>46877088</t>
  </si>
  <si>
    <t>MYPO s.r.o.</t>
  </si>
  <si>
    <t>nákup športového oblečenia 20 ks</t>
  </si>
  <si>
    <t>nákup leteniek na medzinárodnú konferenciu 3ks</t>
  </si>
  <si>
    <t>Penzión " SLNEČNÝ" MČS Russia</t>
  </si>
  <si>
    <t>31575951</t>
  </si>
  <si>
    <t>020/2025</t>
  </si>
  <si>
    <t>2281421</t>
  </si>
  <si>
    <t>úhrada PHM</t>
  </si>
  <si>
    <t>31322832</t>
  </si>
  <si>
    <t>SLOVNAFT, a.s.</t>
  </si>
  <si>
    <t>05038</t>
  </si>
  <si>
    <t>36298883</t>
  </si>
  <si>
    <t>DALITRANS, s.r.o.</t>
  </si>
  <si>
    <t>021/2025</t>
  </si>
  <si>
    <t>Prima banka Slovensko, a.s.</t>
  </si>
  <si>
    <t>bankové poplatky vedenie účtu 7-11/2025</t>
  </si>
  <si>
    <t xml:space="preserve"> 8/2025, 9/2025, 10/2025, 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</si>
</sst>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60" val="14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49"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28"/>
      <c r="D1" s="328"/>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399999999999999" customHeight="1" x14ac:dyDescent="0.25">
      <c r="A12" s="302" t="s">
        <v>1352</v>
      </c>
      <c r="C12" s="205"/>
      <c r="D12" s="205"/>
    </row>
    <row r="13" spans="1:4" s="18" customFormat="1" ht="23.4" customHeight="1" x14ac:dyDescent="0.25">
      <c r="A13" s="307"/>
      <c r="C13" s="205"/>
      <c r="D13" s="205"/>
    </row>
    <row r="14" spans="1:4" s="18" customFormat="1" ht="17.5" x14ac:dyDescent="0.25">
      <c r="A14" s="308" t="s">
        <v>5</v>
      </c>
      <c r="C14" s="205"/>
      <c r="D14" s="205"/>
    </row>
    <row r="15" spans="1:4" ht="16.25" customHeight="1" x14ac:dyDescent="0.25">
      <c r="A15" s="127"/>
      <c r="C15" s="21"/>
    </row>
    <row r="16" spans="1:4" ht="303" x14ac:dyDescent="0.25">
      <c r="A16" s="296" t="s">
        <v>6</v>
      </c>
      <c r="C16" s="21"/>
    </row>
    <row r="17" spans="1:4" ht="17.399999999999999"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29"/>
      <c r="D21" s="329"/>
    </row>
    <row r="22" spans="1:4" x14ac:dyDescent="0.25">
      <c r="C22" s="330"/>
      <c r="D22" s="329"/>
    </row>
    <row r="23" spans="1:4" ht="64" x14ac:dyDescent="0.25">
      <c r="A23" s="23" t="s">
        <v>1353</v>
      </c>
      <c r="C23" s="255"/>
      <c r="D23" s="256"/>
    </row>
    <row r="24" spans="1:4" ht="12.75" customHeight="1" x14ac:dyDescent="0.25">
      <c r="C24" s="326"/>
      <c r="D24" s="327"/>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1334</v>
      </c>
    </row>
    <row r="32" spans="1:4" ht="12.65" customHeight="1" x14ac:dyDescent="0.25"/>
    <row r="33" spans="1:3" ht="15.75" customHeight="1" x14ac:dyDescent="0.25">
      <c r="A33" s="19" t="s">
        <v>1335</v>
      </c>
    </row>
    <row r="34" spans="1:3" ht="12.65" customHeight="1" x14ac:dyDescent="0.25"/>
    <row r="35" spans="1:3" ht="52" x14ac:dyDescent="0.25">
      <c r="A35" s="19" t="s">
        <v>1337</v>
      </c>
    </row>
    <row r="36" spans="1:3" ht="12" customHeight="1" x14ac:dyDescent="0.25"/>
    <row r="37" spans="1:3" ht="25.5" x14ac:dyDescent="0.25">
      <c r="A37" s="271" t="s">
        <v>1336</v>
      </c>
    </row>
    <row r="39" spans="1:3" ht="77" x14ac:dyDescent="0.25">
      <c r="A39" s="23" t="s">
        <v>1338</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4" customHeight="1" x14ac:dyDescent="0.25">
      <c r="A46" s="299" t="s">
        <v>15</v>
      </c>
      <c r="C46" s="22"/>
    </row>
    <row r="47" spans="1:3" ht="11.4" customHeight="1" x14ac:dyDescent="0.25"/>
    <row r="48" spans="1:3" ht="13" x14ac:dyDescent="0.25">
      <c r="A48" s="300" t="s">
        <v>1340</v>
      </c>
    </row>
    <row r="49" spans="1:1" ht="12" customHeight="1" x14ac:dyDescent="0.25"/>
    <row r="50" spans="1:1" ht="39" x14ac:dyDescent="0.25">
      <c r="A50" s="19" t="s">
        <v>1341</v>
      </c>
    </row>
    <row r="51" spans="1:1" ht="12.75" customHeight="1" x14ac:dyDescent="0.25"/>
    <row r="52" spans="1:1" ht="75.5" x14ac:dyDescent="0.25">
      <c r="A52" s="19" t="s">
        <v>1342</v>
      </c>
    </row>
    <row r="53" spans="1:1" ht="12.75" customHeight="1" x14ac:dyDescent="0.25"/>
    <row r="54" spans="1:1" ht="38.5" x14ac:dyDescent="0.25">
      <c r="A54" s="19" t="s">
        <v>1343</v>
      </c>
    </row>
    <row r="56" spans="1:1" ht="13" x14ac:dyDescent="0.25">
      <c r="A56" s="19" t="s">
        <v>16</v>
      </c>
    </row>
    <row r="58" spans="1:1" ht="13" x14ac:dyDescent="0.25">
      <c r="A58" s="19" t="s">
        <v>17</v>
      </c>
    </row>
    <row r="60" spans="1:1" ht="121.75" customHeight="1" x14ac:dyDescent="0.25">
      <c r="A60" s="23" t="s">
        <v>1344</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1345</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09" t="s">
        <v>1363</v>
      </c>
    </row>
    <row r="73" spans="1:1" ht="37.5" x14ac:dyDescent="0.25">
      <c r="A73" s="23" t="s">
        <v>1364</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1354</v>
      </c>
    </row>
    <row r="96" spans="1:2" x14ac:dyDescent="0.25">
      <c r="A96" s="23"/>
    </row>
    <row r="97" spans="1:4" ht="13" x14ac:dyDescent="0.25">
      <c r="A97" s="260" t="s">
        <v>40</v>
      </c>
    </row>
    <row r="98" spans="1:4" ht="68.400000000000006" customHeight="1" x14ac:dyDescent="0.25">
      <c r="A98" s="23" t="s">
        <v>1355</v>
      </c>
    </row>
    <row r="99" spans="1:4" x14ac:dyDescent="0.25">
      <c r="A99" s="23"/>
    </row>
    <row r="100" spans="1:4" ht="13" x14ac:dyDescent="0.25">
      <c r="A100" s="260" t="s">
        <v>41</v>
      </c>
    </row>
    <row r="101" spans="1:4" ht="75.5" x14ac:dyDescent="0.25">
      <c r="A101" s="23" t="s">
        <v>1356</v>
      </c>
    </row>
    <row r="102" spans="1:4" x14ac:dyDescent="0.25">
      <c r="A102" s="23"/>
    </row>
    <row r="103" spans="1:4" ht="13" x14ac:dyDescent="0.25">
      <c r="A103" s="295" t="s">
        <v>42</v>
      </c>
    </row>
    <row r="104" spans="1:4" ht="50.5" x14ac:dyDescent="0.25">
      <c r="A104" s="23" t="s">
        <v>1357</v>
      </c>
    </row>
    <row r="105" spans="1:4" x14ac:dyDescent="0.25">
      <c r="A105" s="23"/>
      <c r="B105" s="20" t="s">
        <v>43</v>
      </c>
    </row>
    <row r="106" spans="1:4" ht="13" x14ac:dyDescent="0.25">
      <c r="A106" s="260" t="s">
        <v>44</v>
      </c>
    </row>
    <row r="107" spans="1:4" ht="71.25" customHeight="1" x14ac:dyDescent="0.25">
      <c r="A107" s="19" t="s">
        <v>1358</v>
      </c>
    </row>
    <row r="108" spans="1:4" ht="37.5" x14ac:dyDescent="0.25">
      <c r="A108" s="19" t="s">
        <v>1348</v>
      </c>
    </row>
    <row r="109" spans="1:4" ht="25" x14ac:dyDescent="0.25">
      <c r="A109" s="19" t="s">
        <v>45</v>
      </c>
    </row>
    <row r="110" spans="1:4" ht="10.5" customHeight="1" x14ac:dyDescent="0.25">
      <c r="D110" s="20" t="s">
        <v>43</v>
      </c>
    </row>
    <row r="111" spans="1:4" ht="99.75" customHeight="1" x14ac:dyDescent="0.25">
      <c r="A111" s="23" t="s">
        <v>1347</v>
      </c>
    </row>
    <row r="112" spans="1:4" ht="26" x14ac:dyDescent="0.25">
      <c r="A112" s="19" t="s">
        <v>1346</v>
      </c>
    </row>
    <row r="114" spans="1:2" ht="175" x14ac:dyDescent="0.25">
      <c r="A114" s="23" t="s">
        <v>1359</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1349</v>
      </c>
    </row>
    <row r="133" spans="1:1" ht="61.5" customHeight="1" x14ac:dyDescent="0.25">
      <c r="A133" s="301" t="s">
        <v>1361</v>
      </c>
    </row>
    <row r="134" spans="1:1" ht="13" x14ac:dyDescent="0.25">
      <c r="A134" s="260" t="s">
        <v>1362</v>
      </c>
    </row>
    <row r="135" spans="1:1" ht="101" x14ac:dyDescent="0.25">
      <c r="A135" s="301" t="s">
        <v>1350</v>
      </c>
    </row>
    <row r="136" spans="1:1" x14ac:dyDescent="0.25">
      <c r="A136"/>
    </row>
    <row r="137" spans="1:1" ht="71.5"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80" t="str">
        <f>Spolu!C3&amp;", "&amp;Spolu!C6</f>
        <v>Slovenský zväz hasičského športu, Nám.požiarnikov 1, Žilina, 010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4" customHeight="1" x14ac:dyDescent="0.25">
      <c r="A14" s="139" t="s">
        <v>1267</v>
      </c>
      <c r="B14" s="385" t="s">
        <v>1285</v>
      </c>
      <c r="C14" s="386"/>
      <c r="F14" s="311"/>
      <c r="N14" s="137" t="str">
        <f t="shared" si="0"/>
        <v xml:space="preserve">n - </v>
      </c>
      <c r="O14" s="137" t="s">
        <v>364</v>
      </c>
    </row>
    <row r="15" spans="1:16" ht="34.4" customHeight="1" x14ac:dyDescent="0.25">
      <c r="A15" s="139" t="s">
        <v>1286</v>
      </c>
      <c r="B15" s="385"/>
      <c r="C15" s="386"/>
      <c r="F15" s="388"/>
      <c r="N15" s="137" t="str">
        <f t="shared" si="0"/>
        <v xml:space="preserve">o - </v>
      </c>
      <c r="O15" s="137" t="s">
        <v>365</v>
      </c>
    </row>
    <row r="16" spans="1:16" x14ac:dyDescent="0.25">
      <c r="A16" s="139" t="s">
        <v>1270</v>
      </c>
      <c r="B16" s="142">
        <f>F8</f>
        <v>0</v>
      </c>
      <c r="C16" s="137"/>
      <c r="F16" s="388"/>
      <c r="N16" s="137" t="str">
        <f t="shared" si="0"/>
        <v xml:space="preserve">p - </v>
      </c>
      <c r="O16" s="137" t="s">
        <v>366</v>
      </c>
    </row>
    <row r="17" spans="1:16" ht="32.15" customHeight="1" x14ac:dyDescent="0.25">
      <c r="A17" s="139" t="s">
        <v>1273</v>
      </c>
      <c r="B17" s="142">
        <f>F9</f>
        <v>0</v>
      </c>
      <c r="C17" s="137"/>
      <c r="F17" s="388"/>
      <c r="N17" s="137" t="str">
        <f t="shared" si="0"/>
        <v xml:space="preserve">q - </v>
      </c>
      <c r="O17" s="137" t="s">
        <v>367</v>
      </c>
    </row>
    <row r="18" spans="1:16" ht="16" thickBot="1" x14ac:dyDescent="0.3">
      <c r="B18" s="193" t="s">
        <v>1287</v>
      </c>
      <c r="C18" s="194">
        <v>31</v>
      </c>
      <c r="N18" s="137" t="str">
        <f t="shared" si="0"/>
        <v xml:space="preserve">r - </v>
      </c>
      <c r="O18" s="137" t="s">
        <v>368</v>
      </c>
    </row>
    <row r="19" spans="1:16" x14ac:dyDescent="0.25">
      <c r="B19" s="193" t="s">
        <v>1275</v>
      </c>
      <c r="C19" s="142" t="str">
        <f>Spolu!C4</f>
        <v>42390800</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1290</v>
      </c>
    </row>
    <row r="2" spans="1:2" ht="30" customHeight="1" x14ac:dyDescent="0.25">
      <c r="A2" s="389" t="s">
        <v>1291</v>
      </c>
      <c r="B2" s="389"/>
    </row>
    <row r="3" spans="1:2" ht="13"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3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Slovenský zväz hasičského športu</v>
      </c>
      <c r="C3" s="338"/>
      <c r="D3" s="338"/>
      <c r="G3" s="252">
        <v>45747</v>
      </c>
    </row>
    <row r="4" spans="1:7" ht="14" x14ac:dyDescent="0.3">
      <c r="A4" s="30" t="s">
        <v>313</v>
      </c>
      <c r="B4" s="29" t="str">
        <f>RIGHT("0000"&amp;INDEX(Adr!A:A,Doklady!B102+1),8)</f>
        <v>42390800</v>
      </c>
      <c r="G4" s="252">
        <v>45777</v>
      </c>
    </row>
    <row r="5" spans="1:7" ht="14" x14ac:dyDescent="0.3">
      <c r="A5" s="30" t="s">
        <v>314</v>
      </c>
      <c r="B5" s="29" t="str">
        <f>INDEX(Adr!D:D,Doklady!B102+1)&amp;", "&amp;INDEX(Adr!E:E,Doklady!B102+1)</f>
        <v>Nám.požiarnikov 1, Žilina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4" zoomScaleNormal="100" workbookViewId="0">
      <selection sqref="A1:I53"/>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50" t="s">
        <v>329</v>
      </c>
      <c r="B1" s="350"/>
      <c r="C1" s="350"/>
      <c r="D1" s="350"/>
      <c r="E1" s="350"/>
      <c r="F1" s="350"/>
      <c r="G1" s="350"/>
      <c r="H1" s="350"/>
      <c r="I1" s="350"/>
    </row>
    <row r="2" spans="1:26" ht="7.5" customHeight="1" x14ac:dyDescent="0.2">
      <c r="C2" s="8"/>
      <c r="D2" s="8"/>
      <c r="E2" s="8"/>
      <c r="F2" s="8"/>
      <c r="G2" s="8"/>
      <c r="H2" s="8"/>
      <c r="I2" s="8"/>
    </row>
    <row r="3" spans="1:26" s="9" customFormat="1" ht="26.15" customHeight="1" x14ac:dyDescent="0.25">
      <c r="B3" s="160" t="s">
        <v>59</v>
      </c>
      <c r="C3" s="351" t="str">
        <f>INDEX(Adr!B2:B244,Doklady!B102)</f>
        <v>Slovenský zväz hasičského športu</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INDEX(Adr!A2:A244,Doklady!B102)</f>
        <v>42390800</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INDEX(Adr!D2:D244,Doklady!B102)&amp;", "&amp;INDEX(Adr!E2:E244,Doklady!B102)&amp;", "&amp;INDEX(Adr!F2:F244,Doklady!B102)</f>
        <v>Nám.požiarnikov 1, Žilina, 010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4">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4">
      <c r="A12" s="69" t="s">
        <v>321</v>
      </c>
      <c r="B12" s="70" t="s">
        <v>322</v>
      </c>
      <c r="C12" s="126">
        <f>SUMIF(FP!J:J,Doklady!$B$1&amp;A12,FP!D:D)</f>
        <v>15000</v>
      </c>
      <c r="D12" s="126">
        <f>C12-E12</f>
        <v>15000</v>
      </c>
      <c r="E12" s="343">
        <f>SUMIF(K:K,A12,I:I)</f>
        <v>0</v>
      </c>
      <c r="F12" s="344"/>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15000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2236</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2990</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podpora a rozvoj športu</v>
      </c>
      <c r="C53" s="73">
        <f>IF(A53&lt;&gt;"",INDEX(FP!D:D,Doklady!B$2+(ROW()-53)),"")</f>
        <v>15000</v>
      </c>
      <c r="D53" s="73">
        <f>IF(A53&lt;&gt;"",Doklady!I1-Doklady!J1,"")</f>
        <v>14999.999999999998</v>
      </c>
      <c r="E53" s="73">
        <f>IF(A53&lt;&gt;"",MIN(D53,C53)*Doklady!C1/(1-Doklady!C1),"")</f>
        <v>0</v>
      </c>
      <c r="F53" s="71">
        <f>IF(A53&lt;&gt;"",Doklady!J1,"")</f>
        <v>0</v>
      </c>
      <c r="G53" s="73">
        <f>+IFERROR(HLOOKUP(IF(RIGHT(B53,15)="bežné transfery",LEFT(B53,LEN(B53)-18),0),$J$40:$K$42,3,0),MIN(C53,D53))</f>
        <v>14999.999999999998</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15000</v>
      </c>
      <c r="D130" s="228">
        <f t="shared" ref="D130:I130" si="9">SUM(D53:D129)</f>
        <v>14999.999999999998</v>
      </c>
      <c r="E130" s="228">
        <f t="shared" si="9"/>
        <v>0</v>
      </c>
      <c r="F130" s="228">
        <f t="shared" si="9"/>
        <v>0</v>
      </c>
      <c r="G130" s="228">
        <f t="shared" si="9"/>
        <v>14999.999999999998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62"/>
      <c r="E140" s="362"/>
      <c r="F140" s="362"/>
      <c r="G140" s="362"/>
      <c r="H140" s="362"/>
      <c r="I140" s="362"/>
      <c r="J140" s="85"/>
    </row>
    <row r="141" spans="1:26" ht="68.25" customHeight="1" x14ac:dyDescent="0.25">
      <c r="A141" s="9"/>
      <c r="B141" s="281" t="s">
        <v>393</v>
      </c>
      <c r="C141" s="214"/>
      <c r="D141" s="342" t="s">
        <v>394</v>
      </c>
      <c r="E141" s="342"/>
      <c r="F141" s="342"/>
      <c r="G141" s="342"/>
      <c r="H141" s="342"/>
      <c r="I141" s="342"/>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A100" sqref="A100:J118"/>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f - podpora a rozvoj športu</v>
      </c>
      <c r="B1" s="232" t="str">
        <f>INDEX(Adr!A:A,B102+1)</f>
        <v>42390800</v>
      </c>
      <c r="C1" s="233">
        <f>IF(ROW()&lt;=B$3,INDEX(FP!E:E,B$2+ROW()-1),"")</f>
        <v>0</v>
      </c>
      <c r="D1" s="234" t="str">
        <f>IF(ROW()&lt;=B$3,INDEX(FP!F:F,B$2+ROW()-1),"")</f>
        <v>f</v>
      </c>
      <c r="E1" s="234"/>
      <c r="F1" s="234" t="str">
        <f>IF(ROW()&lt;=B$3,INDEX(FP!G:G,B$2+ROW()-1),"")</f>
        <v>026 03</v>
      </c>
      <c r="G1" s="234"/>
      <c r="H1" s="235" t="str">
        <f>IF(ROW()&lt;=B$3,INDEX(FP!C:C,B$2+ROW()-1),"")</f>
        <v>podpora a rozvoj športu</v>
      </c>
      <c r="I1" s="236">
        <f t="shared" ref="I1:I6" si="0">IF(ROW()&lt;=B$3,SUMIF(A$107:A$10042,A1,I$107:I$10042),"")</f>
        <v>14999.999999999998</v>
      </c>
      <c r="J1" s="236">
        <f t="shared" ref="J1:J32" si="1">IF(ROW()&lt;=B$3,SUMIFS(I$103:I$50042,A$103:A$50042,K1,J$103:J$50042,L1),"")</f>
        <v>0</v>
      </c>
      <c r="K1" s="110" t="str">
        <f>$A1</f>
        <v>f - podpora a rozvoj športu</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372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2992</v>
      </c>
      <c r="J100" s="375"/>
      <c r="K100" s="89"/>
    </row>
    <row r="101" spans="1:25" ht="15.5" x14ac:dyDescent="0.35">
      <c r="A101" s="373"/>
      <c r="B101" s="373"/>
      <c r="C101" s="373"/>
      <c r="D101" s="373"/>
      <c r="E101" s="373"/>
      <c r="F101" s="373"/>
      <c r="G101" s="373"/>
      <c r="H101" s="373"/>
      <c r="I101" s="374">
        <v>45961</v>
      </c>
      <c r="J101" s="374"/>
    </row>
    <row r="102" spans="1:25" ht="14" x14ac:dyDescent="0.3">
      <c r="A102" s="249" t="s">
        <v>399</v>
      </c>
      <c r="B102" s="250">
        <v>160</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2997</v>
      </c>
      <c r="B107" s="14" t="s">
        <v>2998</v>
      </c>
      <c r="C107" s="14" t="s">
        <v>2999</v>
      </c>
      <c r="D107" s="16">
        <v>45881</v>
      </c>
      <c r="E107" s="16"/>
      <c r="F107" s="14" t="s">
        <v>3000</v>
      </c>
      <c r="G107" s="14" t="s">
        <v>3001</v>
      </c>
      <c r="H107" s="14" t="s">
        <v>3002</v>
      </c>
      <c r="I107" s="15">
        <v>340</v>
      </c>
      <c r="J107" s="77">
        <v>10</v>
      </c>
      <c r="K107" s="92"/>
    </row>
    <row r="108" spans="1:25" ht="12.5" x14ac:dyDescent="0.25">
      <c r="A108" s="14" t="s">
        <v>2997</v>
      </c>
      <c r="B108" s="14" t="s">
        <v>3003</v>
      </c>
      <c r="C108" s="14" t="s">
        <v>3004</v>
      </c>
      <c r="D108" s="16">
        <v>45887</v>
      </c>
      <c r="E108" s="16"/>
      <c r="F108" s="14" t="s">
        <v>3005</v>
      </c>
      <c r="G108" s="14" t="s">
        <v>3006</v>
      </c>
      <c r="H108" s="14" t="s">
        <v>3007</v>
      </c>
      <c r="I108" s="15">
        <v>615</v>
      </c>
      <c r="J108" s="77">
        <v>10</v>
      </c>
      <c r="K108" s="92"/>
    </row>
    <row r="109" spans="1:25" ht="120" x14ac:dyDescent="0.25">
      <c r="A109" s="14" t="s">
        <v>2997</v>
      </c>
      <c r="B109" s="14"/>
      <c r="C109" s="14"/>
      <c r="D109" s="16"/>
      <c r="E109" s="16"/>
      <c r="F109" s="14" t="s">
        <v>3009</v>
      </c>
      <c r="G109" s="14"/>
      <c r="H109" s="14"/>
      <c r="I109" s="15"/>
      <c r="J109" s="77"/>
      <c r="K109" s="92"/>
    </row>
    <row r="110" spans="1:25" ht="140" x14ac:dyDescent="0.25">
      <c r="A110" s="14" t="s">
        <v>2997</v>
      </c>
      <c r="B110" s="14" t="s">
        <v>3008</v>
      </c>
      <c r="C110" s="14" t="s">
        <v>3011</v>
      </c>
      <c r="D110" s="16">
        <v>45890</v>
      </c>
      <c r="E110" s="16"/>
      <c r="F110" s="14" t="s">
        <v>3010</v>
      </c>
      <c r="G110" s="14" t="s">
        <v>3012</v>
      </c>
      <c r="H110" s="14" t="s">
        <v>3038</v>
      </c>
      <c r="I110" s="15">
        <v>896.15</v>
      </c>
      <c r="J110" s="77">
        <v>10</v>
      </c>
      <c r="K110" s="92"/>
    </row>
    <row r="111" spans="1:25" ht="40" x14ac:dyDescent="0.25">
      <c r="A111" s="14" t="s">
        <v>2997</v>
      </c>
      <c r="B111" s="14" t="s">
        <v>3013</v>
      </c>
      <c r="C111" s="14" t="s">
        <v>3014</v>
      </c>
      <c r="D111" s="16">
        <v>45890</v>
      </c>
      <c r="E111" s="16"/>
      <c r="F111" s="14" t="s">
        <v>3015</v>
      </c>
      <c r="G111" s="14" t="s">
        <v>3016</v>
      </c>
      <c r="H111" s="14" t="s">
        <v>3017</v>
      </c>
      <c r="I111" s="15">
        <v>3450</v>
      </c>
      <c r="J111" s="77">
        <v>4</v>
      </c>
      <c r="K111" s="92"/>
    </row>
    <row r="112" spans="1:25" ht="60" x14ac:dyDescent="0.25">
      <c r="A112" s="14" t="s">
        <v>2997</v>
      </c>
      <c r="B112" s="14" t="s">
        <v>3018</v>
      </c>
      <c r="C112" s="14" t="s">
        <v>3019</v>
      </c>
      <c r="D112" s="16">
        <v>45896</v>
      </c>
      <c r="E112" s="16"/>
      <c r="F112" s="14" t="s">
        <v>3020</v>
      </c>
      <c r="G112" s="14" t="s">
        <v>3021</v>
      </c>
      <c r="H112" s="14" t="s">
        <v>3022</v>
      </c>
      <c r="I112" s="15">
        <v>6584.58</v>
      </c>
      <c r="J112" s="77">
        <v>3</v>
      </c>
      <c r="K112" s="92"/>
    </row>
    <row r="113" spans="1:11" ht="12.5" x14ac:dyDescent="0.25">
      <c r="A113" s="14" t="s">
        <v>2997</v>
      </c>
      <c r="B113" s="14" t="s">
        <v>3023</v>
      </c>
      <c r="C113" s="14" t="s">
        <v>3025</v>
      </c>
      <c r="D113" s="16">
        <v>45897</v>
      </c>
      <c r="E113" s="16"/>
      <c r="F113" s="14" t="s">
        <v>3024</v>
      </c>
      <c r="G113" s="14" t="s">
        <v>3026</v>
      </c>
      <c r="H113" s="14" t="s">
        <v>3027</v>
      </c>
      <c r="I113" s="15">
        <v>1150.27</v>
      </c>
      <c r="J113" s="77">
        <v>10</v>
      </c>
      <c r="K113" s="92"/>
    </row>
    <row r="114" spans="1:11" ht="12.5" x14ac:dyDescent="0.25">
      <c r="A114" s="14" t="s">
        <v>2997</v>
      </c>
      <c r="B114" s="14" t="s">
        <v>3040</v>
      </c>
      <c r="C114" s="14" t="s">
        <v>3045</v>
      </c>
      <c r="D114" s="16">
        <v>45899</v>
      </c>
      <c r="E114" s="16"/>
      <c r="F114" s="14" t="s">
        <v>3042</v>
      </c>
      <c r="G114" s="14" t="s">
        <v>3046</v>
      </c>
      <c r="H114" s="14" t="s">
        <v>3047</v>
      </c>
      <c r="I114" s="15">
        <v>61.85</v>
      </c>
      <c r="J114" s="77">
        <v>10</v>
      </c>
      <c r="K114" s="92"/>
    </row>
    <row r="115" spans="1:11" ht="12.5" x14ac:dyDescent="0.25">
      <c r="A115" s="14" t="s">
        <v>2997</v>
      </c>
      <c r="B115" s="14" t="s">
        <v>3048</v>
      </c>
      <c r="C115" s="14" t="s">
        <v>3041</v>
      </c>
      <c r="D115" s="16">
        <v>45900</v>
      </c>
      <c r="E115" s="16"/>
      <c r="F115" s="14" t="s">
        <v>3042</v>
      </c>
      <c r="G115" s="14" t="s">
        <v>3043</v>
      </c>
      <c r="H115" s="14" t="s">
        <v>3044</v>
      </c>
      <c r="I115" s="15">
        <v>30.3</v>
      </c>
      <c r="J115" s="77">
        <v>10</v>
      </c>
      <c r="K115" s="92"/>
    </row>
    <row r="116" spans="1:11" ht="20" x14ac:dyDescent="0.25">
      <c r="A116" s="14" t="s">
        <v>2997</v>
      </c>
      <c r="B116" s="14" t="s">
        <v>3028</v>
      </c>
      <c r="C116" s="14" t="s">
        <v>3029</v>
      </c>
      <c r="D116" s="16">
        <v>45937</v>
      </c>
      <c r="E116" s="16"/>
      <c r="F116" s="14" t="s">
        <v>3037</v>
      </c>
      <c r="G116" s="14" t="s">
        <v>3030</v>
      </c>
      <c r="H116" s="14" t="s">
        <v>3031</v>
      </c>
      <c r="I116" s="15">
        <v>631.05999999999995</v>
      </c>
      <c r="J116" s="77">
        <v>10</v>
      </c>
      <c r="K116" s="92"/>
    </row>
    <row r="117" spans="1:11" ht="12.5" x14ac:dyDescent="0.25">
      <c r="A117" s="14" t="s">
        <v>2997</v>
      </c>
      <c r="B117" s="14" t="s">
        <v>3032</v>
      </c>
      <c r="C117" s="14" t="s">
        <v>3033</v>
      </c>
      <c r="D117" s="16">
        <v>45964</v>
      </c>
      <c r="E117" s="16"/>
      <c r="F117" s="14" t="s">
        <v>3036</v>
      </c>
      <c r="G117" s="14" t="s">
        <v>3034</v>
      </c>
      <c r="H117" s="14" t="s">
        <v>3035</v>
      </c>
      <c r="I117" s="15">
        <v>1216.47</v>
      </c>
      <c r="J117" s="77">
        <v>10</v>
      </c>
      <c r="K117" s="92"/>
    </row>
    <row r="118" spans="1:11" ht="40" x14ac:dyDescent="0.25">
      <c r="A118" s="14" t="s">
        <v>2997</v>
      </c>
      <c r="B118" s="14" t="s">
        <v>3051</v>
      </c>
      <c r="C118" s="14"/>
      <c r="D118" s="16"/>
      <c r="E118" s="16"/>
      <c r="F118" s="14" t="s">
        <v>3050</v>
      </c>
      <c r="G118" s="14" t="s">
        <v>3039</v>
      </c>
      <c r="H118" s="14" t="s">
        <v>3049</v>
      </c>
      <c r="I118" s="15">
        <v>24.32</v>
      </c>
      <c r="J118" s="77">
        <v>10</v>
      </c>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5"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5"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5"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5"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5"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5"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5"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5" x14ac:dyDescent="0.2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5" x14ac:dyDescent="0.2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5" x14ac:dyDescent="0.2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5" x14ac:dyDescent="0.2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5" x14ac:dyDescent="0.2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5" x14ac:dyDescent="0.2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5" x14ac:dyDescent="0.2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5" x14ac:dyDescent="0.2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5" x14ac:dyDescent="0.2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5" x14ac:dyDescent="0.2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5" x14ac:dyDescent="0.2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1028</v>
      </c>
      <c r="B1" s="2"/>
      <c r="C1" s="2" t="s">
        <v>336</v>
      </c>
      <c r="D1" s="2" t="s">
        <v>1195</v>
      </c>
      <c r="E1" s="2" t="s">
        <v>1196</v>
      </c>
      <c r="F1" s="2" t="s">
        <v>315</v>
      </c>
      <c r="G1" s="2" t="s">
        <v>1197</v>
      </c>
      <c r="H1" s="2"/>
      <c r="I1" s="2" t="s">
        <v>315</v>
      </c>
      <c r="J1" s="2" t="s">
        <v>1198</v>
      </c>
      <c r="K1" s="2"/>
      <c r="L1" s="2"/>
      <c r="M1" s="2"/>
      <c r="N1" s="2"/>
    </row>
    <row r="2" spans="1:14" ht="13.25" x14ac:dyDescent="0.25">
      <c r="A2" t="s">
        <v>1199</v>
      </c>
      <c r="C2" t="s">
        <v>339</v>
      </c>
      <c r="D2" t="s">
        <v>1200</v>
      </c>
      <c r="E2">
        <v>1</v>
      </c>
      <c r="F2" t="s">
        <v>319</v>
      </c>
      <c r="G2" t="s">
        <v>1201</v>
      </c>
      <c r="I2" t="s">
        <v>317</v>
      </c>
      <c r="J2" t="s">
        <v>1202</v>
      </c>
    </row>
    <row r="3" spans="1:14" ht="13.25" x14ac:dyDescent="0.25">
      <c r="A3" t="s">
        <v>1034</v>
      </c>
      <c r="C3" t="s">
        <v>341</v>
      </c>
      <c r="D3" t="s">
        <v>1203</v>
      </c>
      <c r="E3">
        <v>1</v>
      </c>
      <c r="F3" t="s">
        <v>319</v>
      </c>
      <c r="G3" t="s">
        <v>1201</v>
      </c>
      <c r="I3" t="s">
        <v>319</v>
      </c>
      <c r="J3" t="s">
        <v>320</v>
      </c>
    </row>
    <row r="4" spans="1:14" ht="13.25" x14ac:dyDescent="0.25">
      <c r="A4" t="s">
        <v>1099</v>
      </c>
      <c r="C4" t="s">
        <v>343</v>
      </c>
      <c r="D4" t="s">
        <v>1204</v>
      </c>
      <c r="E4">
        <v>1</v>
      </c>
      <c r="F4" t="s">
        <v>319</v>
      </c>
      <c r="G4" t="s">
        <v>1201</v>
      </c>
      <c r="I4" t="s">
        <v>321</v>
      </c>
      <c r="J4" t="s">
        <v>322</v>
      </c>
    </row>
    <row r="5" spans="1:14" ht="13.25" x14ac:dyDescent="0.25">
      <c r="A5" t="s">
        <v>1054</v>
      </c>
      <c r="C5" t="s">
        <v>345</v>
      </c>
      <c r="D5" t="s">
        <v>1205</v>
      </c>
      <c r="E5">
        <v>1</v>
      </c>
      <c r="F5" t="s">
        <v>319</v>
      </c>
      <c r="G5" t="s">
        <v>1201</v>
      </c>
      <c r="I5" t="s">
        <v>323</v>
      </c>
      <c r="J5" t="s">
        <v>324</v>
      </c>
    </row>
    <row r="6" spans="1:14" ht="13.25" x14ac:dyDescent="0.25">
      <c r="A6" t="s">
        <v>1206</v>
      </c>
      <c r="C6" t="s">
        <v>347</v>
      </c>
      <c r="D6" t="s">
        <v>1207</v>
      </c>
      <c r="E6">
        <v>1</v>
      </c>
      <c r="F6" t="s">
        <v>319</v>
      </c>
      <c r="G6" t="s">
        <v>1201</v>
      </c>
      <c r="I6" t="s">
        <v>325</v>
      </c>
      <c r="J6" t="s">
        <v>1208</v>
      </c>
    </row>
    <row r="7" spans="1:14" ht="13.25" x14ac:dyDescent="0.25">
      <c r="A7" t="s">
        <v>1209</v>
      </c>
      <c r="C7" t="s">
        <v>349</v>
      </c>
      <c r="D7" t="s">
        <v>1210</v>
      </c>
      <c r="E7">
        <v>2</v>
      </c>
      <c r="F7" t="s">
        <v>321</v>
      </c>
      <c r="G7" t="s">
        <v>1211</v>
      </c>
    </row>
    <row r="8" spans="1:14" ht="13.25" x14ac:dyDescent="0.25">
      <c r="A8" t="s">
        <v>1063</v>
      </c>
      <c r="C8" t="s">
        <v>351</v>
      </c>
      <c r="D8" t="s">
        <v>1212</v>
      </c>
      <c r="E8">
        <v>3</v>
      </c>
      <c r="F8" t="s">
        <v>321</v>
      </c>
      <c r="G8" t="s">
        <v>1213</v>
      </c>
    </row>
    <row r="9" spans="1:14" ht="13.25" x14ac:dyDescent="0.25">
      <c r="A9" t="s">
        <v>1214</v>
      </c>
      <c r="C9" t="s">
        <v>353</v>
      </c>
      <c r="D9" t="s">
        <v>1215</v>
      </c>
      <c r="E9">
        <v>3</v>
      </c>
      <c r="F9" t="s">
        <v>321</v>
      </c>
      <c r="G9" t="s">
        <v>1216</v>
      </c>
    </row>
    <row r="10" spans="1:14" ht="13.25" x14ac:dyDescent="0.25">
      <c r="A10" t="s">
        <v>1138</v>
      </c>
      <c r="C10" t="s">
        <v>355</v>
      </c>
      <c r="D10" t="s">
        <v>1217</v>
      </c>
      <c r="E10">
        <v>4</v>
      </c>
      <c r="F10" t="s">
        <v>321</v>
      </c>
      <c r="G10" t="s">
        <v>1218</v>
      </c>
    </row>
    <row r="11" spans="1:14" ht="13.25" x14ac:dyDescent="0.25">
      <c r="A11" t="s">
        <v>1140</v>
      </c>
      <c r="C11" t="s">
        <v>356</v>
      </c>
      <c r="D11" t="s">
        <v>1219</v>
      </c>
      <c r="E11">
        <v>4</v>
      </c>
      <c r="F11" t="s">
        <v>317</v>
      </c>
      <c r="G11" t="s">
        <v>1218</v>
      </c>
    </row>
    <row r="12" spans="1:14" ht="13.25" x14ac:dyDescent="0.25">
      <c r="A12" t="s">
        <v>1101</v>
      </c>
      <c r="C12" t="s">
        <v>358</v>
      </c>
      <c r="D12" t="s">
        <v>1220</v>
      </c>
      <c r="E12">
        <v>4</v>
      </c>
      <c r="F12" t="s">
        <v>317</v>
      </c>
      <c r="G12" t="s">
        <v>1218</v>
      </c>
    </row>
    <row r="13" spans="1:14" ht="13.25" x14ac:dyDescent="0.25">
      <c r="A13" t="s">
        <v>1142</v>
      </c>
      <c r="C13" t="s">
        <v>360</v>
      </c>
      <c r="D13" t="s">
        <v>1221</v>
      </c>
      <c r="E13">
        <v>4</v>
      </c>
      <c r="F13" t="s">
        <v>325</v>
      </c>
      <c r="G13" t="s">
        <v>1218</v>
      </c>
    </row>
    <row r="14" spans="1:14" ht="13.25" x14ac:dyDescent="0.25">
      <c r="A14" t="s">
        <v>1036</v>
      </c>
      <c r="C14" t="s">
        <v>362</v>
      </c>
      <c r="D14" t="s">
        <v>1222</v>
      </c>
      <c r="E14">
        <v>4</v>
      </c>
      <c r="F14" t="s">
        <v>321</v>
      </c>
      <c r="G14" t="s">
        <v>1218</v>
      </c>
    </row>
    <row r="15" spans="1:14" ht="13.25" x14ac:dyDescent="0.25">
      <c r="A15" t="s">
        <v>1038</v>
      </c>
      <c r="C15" t="s">
        <v>364</v>
      </c>
    </row>
    <row r="16" spans="1:14" ht="13.25" x14ac:dyDescent="0.25">
      <c r="A16" t="s">
        <v>1103</v>
      </c>
      <c r="C16" t="s">
        <v>365</v>
      </c>
    </row>
    <row r="17" spans="1:3" ht="13.25" x14ac:dyDescent="0.25">
      <c r="A17" t="s">
        <v>1065</v>
      </c>
      <c r="C17" t="s">
        <v>366</v>
      </c>
    </row>
    <row r="18" spans="1:3" ht="13.25" x14ac:dyDescent="0.25">
      <c r="A18" t="s">
        <v>1105</v>
      </c>
      <c r="C18" t="s">
        <v>367</v>
      </c>
    </row>
    <row r="19" spans="1:3" ht="13.25" x14ac:dyDescent="0.25">
      <c r="A19" t="s">
        <v>1107</v>
      </c>
      <c r="C19" t="s">
        <v>368</v>
      </c>
    </row>
    <row r="20" spans="1:3" ht="13.25" x14ac:dyDescent="0.25">
      <c r="A20" t="s">
        <v>1144</v>
      </c>
      <c r="C20" t="s">
        <v>1223</v>
      </c>
    </row>
    <row r="21" spans="1:3" ht="13.25" x14ac:dyDescent="0.25">
      <c r="A21" t="s">
        <v>1224</v>
      </c>
      <c r="C21" t="s">
        <v>1225</v>
      </c>
    </row>
    <row r="22" spans="1:3" ht="13.25" x14ac:dyDescent="0.25">
      <c r="A22" t="s">
        <v>1226</v>
      </c>
      <c r="C22" t="s">
        <v>1227</v>
      </c>
    </row>
    <row r="23" spans="1:3" ht="13.25" x14ac:dyDescent="0.25">
      <c r="A23" t="s">
        <v>1146</v>
      </c>
      <c r="C23" t="s">
        <v>1228</v>
      </c>
    </row>
    <row r="24" spans="1:3" ht="13.25" x14ac:dyDescent="0.25">
      <c r="A24" t="s">
        <v>1229</v>
      </c>
      <c r="C24" t="s">
        <v>1230</v>
      </c>
    </row>
    <row r="25" spans="1:3" ht="13.25" x14ac:dyDescent="0.25">
      <c r="A25" t="s">
        <v>1148</v>
      </c>
      <c r="C25" t="s">
        <v>1231</v>
      </c>
    </row>
    <row r="26" spans="1:3" ht="13.25" x14ac:dyDescent="0.25">
      <c r="A26" t="s">
        <v>1109</v>
      </c>
      <c r="C26" t="s">
        <v>1232</v>
      </c>
    </row>
    <row r="27" spans="1:3" ht="13.25" x14ac:dyDescent="0.25">
      <c r="A27" t="s">
        <v>1050</v>
      </c>
      <c r="C27" t="s">
        <v>1233</v>
      </c>
    </row>
    <row r="28" spans="1:3" ht="13.25" x14ac:dyDescent="0.25">
      <c r="A28" t="s">
        <v>1069</v>
      </c>
    </row>
    <row r="29" spans="1:3" ht="13.25" x14ac:dyDescent="0.25">
      <c r="A29" t="s">
        <v>1071</v>
      </c>
    </row>
    <row r="30" spans="1:3" ht="13.25" x14ac:dyDescent="0.25">
      <c r="A30" t="s">
        <v>1150</v>
      </c>
    </row>
    <row r="31" spans="1:3" ht="13.25" x14ac:dyDescent="0.25">
      <c r="A31" t="s">
        <v>1111</v>
      </c>
    </row>
    <row r="32" spans="1:3" ht="13.25" x14ac:dyDescent="0.25">
      <c r="A32" t="s">
        <v>1152</v>
      </c>
    </row>
    <row r="33" spans="1:1" ht="13.25" x14ac:dyDescent="0.25">
      <c r="A33" t="s">
        <v>1075</v>
      </c>
    </row>
    <row r="34" spans="1:1" ht="13.25" x14ac:dyDescent="0.25">
      <c r="A34" t="s">
        <v>1154</v>
      </c>
    </row>
    <row r="35" spans="1:1" ht="13.25" x14ac:dyDescent="0.25">
      <c r="A35" t="s">
        <v>1174</v>
      </c>
    </row>
    <row r="36" spans="1:1" ht="13.25" x14ac:dyDescent="0.25">
      <c r="A36" t="s">
        <v>1077</v>
      </c>
    </row>
    <row r="37" spans="1:1" ht="13.25" x14ac:dyDescent="0.25">
      <c r="A37" t="s">
        <v>1156</v>
      </c>
    </row>
    <row r="38" spans="1:1" ht="13.25" x14ac:dyDescent="0.25">
      <c r="A38" t="s">
        <v>1234</v>
      </c>
    </row>
    <row r="39" spans="1:1" ht="13.25" x14ac:dyDescent="0.25">
      <c r="A39" t="s">
        <v>1158</v>
      </c>
    </row>
    <row r="40" spans="1:1" ht="13.25" x14ac:dyDescent="0.25">
      <c r="A40" t="s">
        <v>1192</v>
      </c>
    </row>
    <row r="41" spans="1:1" ht="13.25" x14ac:dyDescent="0.25">
      <c r="A41" t="s">
        <v>1052</v>
      </c>
    </row>
    <row r="42" spans="1:1" ht="13.25" x14ac:dyDescent="0.25">
      <c r="A42" t="s">
        <v>1115</v>
      </c>
    </row>
    <row r="43" spans="1:1" ht="13.25" x14ac:dyDescent="0.25">
      <c r="A43" t="s">
        <v>1235</v>
      </c>
    </row>
    <row r="44" spans="1:1" ht="13.25" x14ac:dyDescent="0.25">
      <c r="A44" t="s">
        <v>1236</v>
      </c>
    </row>
    <row r="45" spans="1:1" ht="13.25" x14ac:dyDescent="0.25">
      <c r="A45" t="s">
        <v>1237</v>
      </c>
    </row>
    <row r="46" spans="1:1" ht="13.25" x14ac:dyDescent="0.25">
      <c r="A46" t="s">
        <v>1160</v>
      </c>
    </row>
    <row r="47" spans="1:1" ht="13.25" x14ac:dyDescent="0.25">
      <c r="A47" t="s">
        <v>1079</v>
      </c>
    </row>
    <row r="48" spans="1:1" ht="13.25" x14ac:dyDescent="0.25">
      <c r="A48" t="s">
        <v>1119</v>
      </c>
    </row>
    <row r="49" spans="1:1" ht="13.25"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80" t="str">
        <f>Spolu!C3&amp;", "&amp;Spolu!C6</f>
        <v>Slovenský zväz hasičského športu, Nám.požiarnikov 1, Žilina, 010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1"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5"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42390800</v>
      </c>
      <c r="E18" s="147" t="s">
        <v>1276</v>
      </c>
      <c r="F18" s="282">
        <v>421947749446</v>
      </c>
      <c r="N18" s="137" t="str">
        <f t="shared" si="0"/>
        <v xml:space="preserve">r - </v>
      </c>
      <c r="O18" s="137" t="s">
        <v>368</v>
      </c>
    </row>
    <row r="19" spans="1:16" x14ac:dyDescent="0.25">
      <c r="E19" s="147" t="s">
        <v>1277</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2026-01-19T08:48:07Z</cp:lastPrinted>
  <dcterms:created xsi:type="dcterms:W3CDTF">2017-02-20T06:20:12Z</dcterms:created>
  <dcterms:modified xsi:type="dcterms:W3CDTF">2026-01-19T08:48:40Z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