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38520" yWindow="-3630" windowWidth="19420" windowHeight="11020" activeTab="2"/>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c r="J95"/>
  <c r="L22"/>
  <c r="N22"/>
  <c r="L23"/>
  <c r="N23"/>
  <c r="L24"/>
  <c r="N24"/>
  <c r="L25"/>
  <c r="N25"/>
  <c r="L26"/>
  <c r="N26"/>
  <c r="L27"/>
  <c r="N27"/>
  <c r="L28"/>
  <c r="N28"/>
  <c r="L29"/>
  <c r="N29"/>
  <c r="L30"/>
  <c r="L31"/>
  <c r="L32"/>
  <c r="N32"/>
  <c r="L33"/>
  <c r="L34"/>
  <c r="N34"/>
  <c r="L35"/>
  <c r="L36"/>
  <c r="N36"/>
  <c r="L37"/>
  <c r="N37"/>
  <c r="L38"/>
  <c r="N38"/>
  <c r="L39"/>
  <c r="L40"/>
  <c r="N40"/>
  <c r="L41"/>
  <c r="L42"/>
  <c r="N42"/>
  <c r="L43"/>
  <c r="L44"/>
  <c r="N44"/>
  <c r="L45"/>
  <c r="N45"/>
  <c r="L46"/>
  <c r="N46"/>
  <c r="L47"/>
  <c r="L48"/>
  <c r="N48"/>
  <c r="L49"/>
  <c r="N49"/>
  <c r="L50"/>
  <c r="N50"/>
  <c r="L51"/>
  <c r="L52"/>
  <c r="N52"/>
  <c r="L53"/>
  <c r="L54"/>
  <c r="N54"/>
  <c r="L55"/>
  <c r="L56"/>
  <c r="N56"/>
  <c r="L57"/>
  <c r="N57"/>
  <c r="L58"/>
  <c r="N58"/>
  <c r="L59"/>
  <c r="L60"/>
  <c r="N60"/>
  <c r="L61"/>
  <c r="N61"/>
  <c r="L62"/>
  <c r="N62"/>
  <c r="L63"/>
  <c r="L64"/>
  <c r="N64"/>
  <c r="L65"/>
  <c r="L66"/>
  <c r="N66"/>
  <c r="L67"/>
  <c r="L68"/>
  <c r="N68"/>
  <c r="L69"/>
  <c r="N69"/>
  <c r="L70"/>
  <c r="N70"/>
  <c r="L71"/>
  <c r="L72"/>
  <c r="N72"/>
  <c r="L73"/>
  <c r="N73"/>
  <c r="L74"/>
  <c r="N74"/>
  <c r="L75"/>
  <c r="L76"/>
  <c r="N76"/>
  <c r="L77"/>
  <c r="L78"/>
  <c r="N78"/>
  <c r="L79"/>
  <c r="L80"/>
  <c r="N80"/>
  <c r="L81"/>
  <c r="N81"/>
  <c r="L82"/>
  <c r="N82"/>
  <c r="L83"/>
  <c r="L84"/>
  <c r="N84"/>
  <c r="L85"/>
  <c r="N85"/>
  <c r="L86"/>
  <c r="N86"/>
  <c r="L87"/>
  <c r="L88"/>
  <c r="N88"/>
  <c r="L89"/>
  <c r="L90"/>
  <c r="M90"/>
  <c r="N90"/>
  <c r="L91"/>
  <c r="L92"/>
  <c r="N92"/>
  <c r="L93"/>
  <c r="N93"/>
  <c r="L94"/>
  <c r="N94"/>
  <c r="L95"/>
  <c r="N95"/>
  <c r="L96"/>
  <c r="N96"/>
  <c r="L97"/>
  <c r="N97"/>
  <c r="L98"/>
  <c r="N98"/>
  <c r="L99"/>
  <c r="N99"/>
  <c r="L100"/>
  <c r="N100"/>
  <c r="L101"/>
  <c r="N101"/>
  <c r="L102"/>
  <c r="N102"/>
  <c r="L103"/>
  <c r="N103"/>
  <c r="L104"/>
  <c r="N104"/>
  <c r="L105"/>
  <c r="N105"/>
  <c r="L106"/>
  <c r="N106"/>
  <c r="L107"/>
  <c r="N107"/>
  <c r="L108"/>
  <c r="N108"/>
  <c r="L109"/>
  <c r="N109"/>
  <c r="L110"/>
  <c r="N110"/>
  <c r="L111"/>
  <c r="N111"/>
  <c r="L112"/>
  <c r="N112"/>
  <c r="L113"/>
  <c r="N113"/>
  <c r="L114"/>
  <c r="N114"/>
  <c r="L115"/>
  <c r="N115"/>
  <c r="L116"/>
  <c r="N116"/>
  <c r="L117"/>
  <c r="N117"/>
  <c r="L118"/>
  <c r="N118"/>
  <c r="L119"/>
  <c r="N119"/>
  <c r="L120"/>
  <c r="N120"/>
  <c r="L121"/>
  <c r="N121"/>
  <c r="L122"/>
  <c r="N122"/>
  <c r="L123"/>
  <c r="N123"/>
  <c r="L124"/>
  <c r="N124"/>
  <c r="L125"/>
  <c r="N125"/>
  <c r="L126"/>
  <c r="N126"/>
  <c r="L127"/>
  <c r="N127"/>
  <c r="L128"/>
  <c r="N128"/>
  <c r="L129"/>
  <c r="N129"/>
  <c r="L130"/>
  <c r="N130"/>
  <c r="L131"/>
  <c r="N131"/>
  <c r="L132"/>
  <c r="N132"/>
  <c r="L133"/>
  <c r="N133"/>
  <c r="L134"/>
  <c r="N134"/>
  <c r="L135"/>
  <c r="N135"/>
  <c r="L136"/>
  <c r="N136"/>
  <c r="L137"/>
  <c r="N137"/>
  <c r="L138"/>
  <c r="N138"/>
  <c r="L139"/>
  <c r="N139"/>
  <c r="L140"/>
  <c r="N140"/>
  <c r="L141"/>
  <c r="N141"/>
  <c r="L142"/>
  <c r="N142"/>
  <c r="L143"/>
  <c r="N143"/>
  <c r="L144"/>
  <c r="N144"/>
  <c r="L145"/>
  <c r="N145"/>
  <c r="L146"/>
  <c r="N146"/>
  <c r="L147"/>
  <c r="N147"/>
  <c r="L148"/>
  <c r="N148"/>
  <c r="L149"/>
  <c r="N149"/>
  <c r="L150"/>
  <c r="N150"/>
  <c r="L151"/>
  <c r="N151"/>
  <c r="L152"/>
  <c r="N152"/>
  <c r="L153"/>
  <c r="N153"/>
  <c r="L154"/>
  <c r="N154"/>
  <c r="L155"/>
  <c r="N155"/>
  <c r="L156"/>
  <c r="N156"/>
  <c r="L157"/>
  <c r="N157"/>
  <c r="L158"/>
  <c r="N158"/>
  <c r="L159"/>
  <c r="N159"/>
  <c r="L160"/>
  <c r="N160"/>
  <c r="L161"/>
  <c r="N161"/>
  <c r="L162"/>
  <c r="N162"/>
  <c r="L163"/>
  <c r="N163"/>
  <c r="L164"/>
  <c r="N164"/>
  <c r="L165"/>
  <c r="N165"/>
  <c r="L166"/>
  <c r="N166"/>
  <c r="L167"/>
  <c r="N167"/>
  <c r="L168"/>
  <c r="N168"/>
  <c r="L169"/>
  <c r="N169"/>
  <c r="L170"/>
  <c r="N170"/>
  <c r="L171"/>
  <c r="N171"/>
  <c r="L172"/>
  <c r="N172"/>
  <c r="L173"/>
  <c r="N173"/>
  <c r="L174"/>
  <c r="N174"/>
  <c r="L175"/>
  <c r="N175"/>
  <c r="L176"/>
  <c r="N176"/>
  <c r="L177"/>
  <c r="N177"/>
  <c r="L178"/>
  <c r="N178"/>
  <c r="L179"/>
  <c r="N179"/>
  <c r="L180"/>
  <c r="N180"/>
  <c r="L181"/>
  <c r="N181"/>
  <c r="L182"/>
  <c r="N182"/>
  <c r="L183"/>
  <c r="N183"/>
  <c r="L184"/>
  <c r="N184"/>
  <c r="L185"/>
  <c r="N185"/>
  <c r="L186"/>
  <c r="N186"/>
  <c r="L187"/>
  <c r="N187"/>
  <c r="L188"/>
  <c r="N188"/>
  <c r="L189"/>
  <c r="N189"/>
  <c r="L190"/>
  <c r="N190"/>
  <c r="L191"/>
  <c r="N191"/>
  <c r="L192"/>
  <c r="N192"/>
  <c r="L193"/>
  <c r="N193"/>
  <c r="L194"/>
  <c r="N194"/>
  <c r="L195"/>
  <c r="N195"/>
  <c r="L196"/>
  <c r="N196"/>
  <c r="L197"/>
  <c r="N197"/>
  <c r="L198"/>
  <c r="N198"/>
  <c r="L199"/>
  <c r="N199"/>
  <c r="L200"/>
  <c r="N200"/>
  <c r="L201"/>
  <c r="N201"/>
  <c r="L202"/>
  <c r="N202"/>
  <c r="L203"/>
  <c r="N203"/>
  <c r="L204"/>
  <c r="N204"/>
  <c r="L205"/>
  <c r="N205"/>
  <c r="L206"/>
  <c r="N206"/>
  <c r="L207"/>
  <c r="N207"/>
  <c r="L208"/>
  <c r="N208"/>
  <c r="I22"/>
  <c r="J22"/>
  <c r="I23"/>
  <c r="J23"/>
  <c r="I24"/>
  <c r="J24"/>
  <c r="I25"/>
  <c r="J25"/>
  <c r="I26"/>
  <c r="J26"/>
  <c r="I27"/>
  <c r="J27"/>
  <c r="I28"/>
  <c r="J28"/>
  <c r="I29"/>
  <c r="J29"/>
  <c r="I30"/>
  <c r="N30" s="1"/>
  <c r="J30"/>
  <c r="I31"/>
  <c r="N31" s="1"/>
  <c r="J31"/>
  <c r="I32"/>
  <c r="J32"/>
  <c r="I33"/>
  <c r="N33" s="1"/>
  <c r="J33"/>
  <c r="I34"/>
  <c r="J34"/>
  <c r="I35"/>
  <c r="N35" s="1"/>
  <c r="J35"/>
  <c r="I36"/>
  <c r="J36"/>
  <c r="I37"/>
  <c r="J37"/>
  <c r="I38"/>
  <c r="J38"/>
  <c r="I39"/>
  <c r="N39" s="1"/>
  <c r="J39"/>
  <c r="I40"/>
  <c r="J40"/>
  <c r="I41"/>
  <c r="N41" s="1"/>
  <c r="J41"/>
  <c r="I42"/>
  <c r="J42"/>
  <c r="I43"/>
  <c r="N43" s="1"/>
  <c r="J43"/>
  <c r="I44"/>
  <c r="J44"/>
  <c r="I45"/>
  <c r="J45"/>
  <c r="I46"/>
  <c r="J46"/>
  <c r="I47"/>
  <c r="N47" s="1"/>
  <c r="J47"/>
  <c r="I48"/>
  <c r="J48"/>
  <c r="I49"/>
  <c r="J49"/>
  <c r="I50"/>
  <c r="J50"/>
  <c r="I51"/>
  <c r="N51" s="1"/>
  <c r="J51"/>
  <c r="I52"/>
  <c r="J52"/>
  <c r="I53"/>
  <c r="N53" s="1"/>
  <c r="J53"/>
  <c r="I54"/>
  <c r="J54"/>
  <c r="I55"/>
  <c r="N55" s="1"/>
  <c r="J55"/>
  <c r="I56"/>
  <c r="J56"/>
  <c r="I57"/>
  <c r="J57"/>
  <c r="I58"/>
  <c r="J58"/>
  <c r="I59"/>
  <c r="N59" s="1"/>
  <c r="J59"/>
  <c r="I60"/>
  <c r="J60"/>
  <c r="I61"/>
  <c r="J61"/>
  <c r="I62"/>
  <c r="J62"/>
  <c r="I63"/>
  <c r="N63" s="1"/>
  <c r="J63"/>
  <c r="I64"/>
  <c r="J64"/>
  <c r="I65"/>
  <c r="N65" s="1"/>
  <c r="J65"/>
  <c r="I66"/>
  <c r="J66"/>
  <c r="I67"/>
  <c r="N67" s="1"/>
  <c r="J67"/>
  <c r="I68"/>
  <c r="J68"/>
  <c r="I69"/>
  <c r="J69"/>
  <c r="I70"/>
  <c r="J70"/>
  <c r="I71"/>
  <c r="N71" s="1"/>
  <c r="J71"/>
  <c r="I72"/>
  <c r="J72"/>
  <c r="I73"/>
  <c r="J73"/>
  <c r="I74"/>
  <c r="J74"/>
  <c r="I75"/>
  <c r="N75" s="1"/>
  <c r="J75"/>
  <c r="I76"/>
  <c r="J76"/>
  <c r="I77"/>
  <c r="N77" s="1"/>
  <c r="J77"/>
  <c r="I78"/>
  <c r="J78"/>
  <c r="I79"/>
  <c r="N79" s="1"/>
  <c r="J79"/>
  <c r="I80"/>
  <c r="J80"/>
  <c r="I81"/>
  <c r="J81"/>
  <c r="I82"/>
  <c r="J82"/>
  <c r="I83"/>
  <c r="N83" s="1"/>
  <c r="J83"/>
  <c r="I84"/>
  <c r="J84"/>
  <c r="I85"/>
  <c r="J85"/>
  <c r="I86"/>
  <c r="J86"/>
  <c r="I87"/>
  <c r="N87" s="1"/>
  <c r="J87"/>
  <c r="I88"/>
  <c r="J88"/>
  <c r="I89"/>
  <c r="N89" s="1"/>
  <c r="J89"/>
  <c r="I90"/>
  <c r="J90"/>
  <c r="I91"/>
  <c r="N91" s="1"/>
  <c r="J91"/>
  <c r="I92"/>
  <c r="J92"/>
  <c r="I93"/>
  <c r="J93"/>
  <c r="I94"/>
  <c r="J94"/>
  <c r="B90"/>
  <c r="B88"/>
  <c r="M88" s="1"/>
  <c r="B81"/>
  <c r="M81" s="1"/>
  <c r="B77"/>
  <c r="M77" s="1"/>
  <c r="B73"/>
  <c r="M73" s="1"/>
  <c r="B70"/>
  <c r="M70" s="1"/>
  <c r="B71"/>
  <c r="M71" s="1"/>
  <c r="B61"/>
  <c r="M61" s="1"/>
  <c r="B53"/>
  <c r="M53" s="1"/>
  <c r="B51"/>
  <c r="M51" s="1"/>
  <c r="B52"/>
  <c r="M52" s="1"/>
  <c r="B43"/>
  <c r="M43" s="1"/>
  <c r="B44"/>
  <c r="M44" s="1"/>
  <c r="B30"/>
  <c r="M30" s="1"/>
  <c r="B22"/>
  <c r="M22" s="1"/>
  <c r="L13"/>
  <c r="J13"/>
  <c r="I13"/>
  <c r="N13" s="1"/>
  <c r="B13"/>
  <c r="M13" s="1"/>
  <c r="C3" i="9"/>
  <c r="I2" i="1"/>
  <c r="J2"/>
  <c r="I3"/>
  <c r="J3"/>
  <c r="I4"/>
  <c r="J4"/>
  <c r="I5"/>
  <c r="J5"/>
  <c r="I6"/>
  <c r="J6"/>
  <c r="I7"/>
  <c r="J7"/>
  <c r="I8"/>
  <c r="J8"/>
  <c r="I9"/>
  <c r="J9"/>
  <c r="I10"/>
  <c r="J10"/>
  <c r="I11"/>
  <c r="J11"/>
  <c r="I12"/>
  <c r="J12"/>
  <c r="I14"/>
  <c r="J14"/>
  <c r="I15"/>
  <c r="J15"/>
  <c r="I16"/>
  <c r="J16"/>
  <c r="I17"/>
  <c r="J17"/>
  <c r="I18"/>
  <c r="J18"/>
  <c r="I19"/>
  <c r="J19"/>
  <c r="I20"/>
  <c r="J20"/>
  <c r="I21"/>
  <c r="J21"/>
  <c r="I96"/>
  <c r="J96"/>
  <c r="I97"/>
  <c r="J97"/>
  <c r="I98"/>
  <c r="J98"/>
  <c r="I99"/>
  <c r="J99"/>
  <c r="I100"/>
  <c r="J100"/>
  <c r="I101"/>
  <c r="J101"/>
  <c r="I102"/>
  <c r="J102"/>
  <c r="I103"/>
  <c r="J103"/>
  <c r="I104"/>
  <c r="J104"/>
  <c r="I105"/>
  <c r="J105"/>
  <c r="I106"/>
  <c r="J106"/>
  <c r="I107"/>
  <c r="J107"/>
  <c r="I108"/>
  <c r="J108"/>
  <c r="I109"/>
  <c r="J109"/>
  <c r="I110"/>
  <c r="J110"/>
  <c r="I111"/>
  <c r="J111"/>
  <c r="I112"/>
  <c r="J112"/>
  <c r="I113"/>
  <c r="J113"/>
  <c r="I114"/>
  <c r="J114"/>
  <c r="I115"/>
  <c r="J115"/>
  <c r="I116"/>
  <c r="J116"/>
  <c r="I117"/>
  <c r="J117"/>
  <c r="I118"/>
  <c r="J118"/>
  <c r="I119"/>
  <c r="J119"/>
  <c r="I120"/>
  <c r="J120"/>
  <c r="I121"/>
  <c r="J121"/>
  <c r="I122"/>
  <c r="J122"/>
  <c r="I123"/>
  <c r="J123"/>
  <c r="I124"/>
  <c r="J124"/>
  <c r="I125"/>
  <c r="J125"/>
  <c r="I126"/>
  <c r="J126"/>
  <c r="I127"/>
  <c r="J127"/>
  <c r="I128"/>
  <c r="J128"/>
  <c r="I129"/>
  <c r="J129"/>
  <c r="I130"/>
  <c r="J130"/>
  <c r="I131"/>
  <c r="J131"/>
  <c r="I132"/>
  <c r="J132"/>
  <c r="I133"/>
  <c r="J133"/>
  <c r="I134"/>
  <c r="J134"/>
  <c r="I135"/>
  <c r="J135"/>
  <c r="I136"/>
  <c r="J136"/>
  <c r="I137"/>
  <c r="J137"/>
  <c r="I138"/>
  <c r="J138"/>
  <c r="I139"/>
  <c r="J139"/>
  <c r="I140"/>
  <c r="J140"/>
  <c r="I141"/>
  <c r="J141"/>
  <c r="I142"/>
  <c r="J142"/>
  <c r="I143"/>
  <c r="J143"/>
  <c r="I144"/>
  <c r="J144"/>
  <c r="I145"/>
  <c r="J145"/>
  <c r="I146"/>
  <c r="J146"/>
  <c r="I147"/>
  <c r="J147"/>
  <c r="I148"/>
  <c r="J148"/>
  <c r="I149"/>
  <c r="J149"/>
  <c r="I150"/>
  <c r="J150"/>
  <c r="I151"/>
  <c r="J151"/>
  <c r="I152"/>
  <c r="J152"/>
  <c r="I153"/>
  <c r="J153"/>
  <c r="I154"/>
  <c r="J154"/>
  <c r="I155"/>
  <c r="J155"/>
  <c r="I156"/>
  <c r="J156"/>
  <c r="I157"/>
  <c r="J157"/>
  <c r="I158"/>
  <c r="J158"/>
  <c r="I159"/>
  <c r="J159"/>
  <c r="I160"/>
  <c r="J160"/>
  <c r="I161"/>
  <c r="J161"/>
  <c r="I162"/>
  <c r="J162"/>
  <c r="I163"/>
  <c r="J163"/>
  <c r="I164"/>
  <c r="J164"/>
  <c r="I165"/>
  <c r="J165"/>
  <c r="I166"/>
  <c r="J166"/>
  <c r="I167"/>
  <c r="J167"/>
  <c r="I168"/>
  <c r="J168"/>
  <c r="I169"/>
  <c r="J169"/>
  <c r="I170"/>
  <c r="J170"/>
  <c r="I171"/>
  <c r="J171"/>
  <c r="I172"/>
  <c r="J172"/>
  <c r="I173"/>
  <c r="J173"/>
  <c r="I174"/>
  <c r="J174"/>
  <c r="I175"/>
  <c r="J175"/>
  <c r="I176"/>
  <c r="J176"/>
  <c r="I177"/>
  <c r="J177"/>
  <c r="I178"/>
  <c r="J178"/>
  <c r="I179"/>
  <c r="J179"/>
  <c r="I180"/>
  <c r="J180"/>
  <c r="I181"/>
  <c r="J181"/>
  <c r="I182"/>
  <c r="J182"/>
  <c r="I183"/>
  <c r="J183"/>
  <c r="I184"/>
  <c r="J184"/>
  <c r="I185"/>
  <c r="J185"/>
  <c r="I186"/>
  <c r="J186"/>
  <c r="I187"/>
  <c r="J187"/>
  <c r="I188"/>
  <c r="J188"/>
  <c r="I189"/>
  <c r="J189"/>
  <c r="I190"/>
  <c r="J190"/>
  <c r="I191"/>
  <c r="J191"/>
  <c r="I192"/>
  <c r="J192"/>
  <c r="I193"/>
  <c r="J193"/>
  <c r="I194"/>
  <c r="J194"/>
  <c r="I195"/>
  <c r="J195"/>
  <c r="I196"/>
  <c r="J196"/>
  <c r="I197"/>
  <c r="J197"/>
  <c r="I198"/>
  <c r="J198"/>
  <c r="I199"/>
  <c r="J199"/>
  <c r="I200"/>
  <c r="J200"/>
  <c r="I201"/>
  <c r="J201"/>
  <c r="I202"/>
  <c r="J202"/>
  <c r="I203"/>
  <c r="J203"/>
  <c r="I204"/>
  <c r="J204"/>
  <c r="I205"/>
  <c r="J205"/>
  <c r="I206"/>
  <c r="J206"/>
  <c r="I207"/>
  <c r="J207"/>
  <c r="I208"/>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J266"/>
  <c r="I267"/>
  <c r="J267"/>
  <c r="I268"/>
  <c r="J268"/>
  <c r="I269"/>
  <c r="J269"/>
  <c r="I270"/>
  <c r="J270"/>
  <c r="I271"/>
  <c r="J271"/>
  <c r="I272"/>
  <c r="J272"/>
  <c r="I273"/>
  <c r="J273"/>
  <c r="I274"/>
  <c r="J274"/>
  <c r="I275"/>
  <c r="J275"/>
  <c r="I276"/>
  <c r="J276"/>
  <c r="I277"/>
  <c r="J277"/>
  <c r="I278"/>
  <c r="J278"/>
  <c r="I279"/>
  <c r="J279"/>
  <c r="I280"/>
  <c r="J280"/>
  <c r="I281"/>
  <c r="J281"/>
  <c r="I282"/>
  <c r="J282"/>
  <c r="I283"/>
  <c r="J283"/>
  <c r="I284"/>
  <c r="J284"/>
  <c r="I285"/>
  <c r="J285"/>
  <c r="I286"/>
  <c r="J286"/>
  <c r="I287"/>
  <c r="J287"/>
  <c r="I288"/>
  <c r="J288"/>
  <c r="I289"/>
  <c r="J289"/>
  <c r="I290"/>
  <c r="J290"/>
  <c r="I291"/>
  <c r="J291"/>
  <c r="I292"/>
  <c r="J292"/>
  <c r="I293"/>
  <c r="J293"/>
  <c r="I294"/>
  <c r="J294"/>
  <c r="I295"/>
  <c r="J295"/>
  <c r="I296"/>
  <c r="J296"/>
  <c r="I297"/>
  <c r="J297"/>
  <c r="I298"/>
  <c r="J298"/>
  <c r="I299"/>
  <c r="J299"/>
  <c r="I300"/>
  <c r="J300"/>
  <c r="I301"/>
  <c r="J301"/>
  <c r="I302"/>
  <c r="J302"/>
  <c r="I303"/>
  <c r="J303"/>
  <c r="I304"/>
  <c r="J304"/>
  <c r="I305"/>
  <c r="J305"/>
  <c r="I306"/>
  <c r="J306"/>
  <c r="I307"/>
  <c r="J307"/>
  <c r="I308"/>
  <c r="J308"/>
  <c r="I309"/>
  <c r="J309"/>
  <c r="I310"/>
  <c r="J310"/>
  <c r="I311"/>
  <c r="J311"/>
  <c r="I312"/>
  <c r="J312"/>
  <c r="I313"/>
  <c r="J313"/>
  <c r="I314"/>
  <c r="J314"/>
  <c r="I315"/>
  <c r="J315"/>
  <c r="I316"/>
  <c r="J316"/>
  <c r="I317"/>
  <c r="J317"/>
  <c r="I318"/>
  <c r="J318"/>
  <c r="I319"/>
  <c r="J319"/>
  <c r="I320"/>
  <c r="J320"/>
  <c r="I321"/>
  <c r="J321"/>
  <c r="I322"/>
  <c r="J322"/>
  <c r="I323"/>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J345"/>
  <c r="I346"/>
  <c r="J346"/>
  <c r="I347"/>
  <c r="J347"/>
  <c r="I348"/>
  <c r="J348"/>
  <c r="I349"/>
  <c r="J349"/>
  <c r="I350"/>
  <c r="J350"/>
  <c r="I351"/>
  <c r="J351"/>
  <c r="I352"/>
  <c r="J352"/>
  <c r="I353"/>
  <c r="J353"/>
  <c r="I354"/>
  <c r="J354"/>
  <c r="I355"/>
  <c r="J355"/>
  <c r="I356"/>
  <c r="J356"/>
  <c r="I357"/>
  <c r="J357"/>
  <c r="I358"/>
  <c r="J358"/>
  <c r="I359"/>
  <c r="J359"/>
  <c r="I360"/>
  <c r="J360"/>
  <c r="I361"/>
  <c r="J361"/>
  <c r="I362"/>
  <c r="J362"/>
  <c r="I363"/>
  <c r="J363"/>
  <c r="I364"/>
  <c r="J364"/>
  <c r="I365"/>
  <c r="J365"/>
  <c r="I366"/>
  <c r="J366"/>
  <c r="I367"/>
  <c r="J367"/>
  <c r="I368"/>
  <c r="J368"/>
  <c r="I369"/>
  <c r="J369"/>
  <c r="I370"/>
  <c r="J370"/>
  <c r="I371"/>
  <c r="J371"/>
  <c r="I372"/>
  <c r="J372"/>
  <c r="I373"/>
  <c r="J373"/>
  <c r="I374"/>
  <c r="J374"/>
  <c r="I375"/>
  <c r="J375"/>
  <c r="I376"/>
  <c r="J376"/>
  <c r="I377"/>
  <c r="J377"/>
  <c r="I378"/>
  <c r="J378"/>
  <c r="I379"/>
  <c r="J379"/>
  <c r="I380"/>
  <c r="J380"/>
  <c r="I381"/>
  <c r="J381"/>
  <c r="I382"/>
  <c r="J382"/>
  <c r="I383"/>
  <c r="J383"/>
  <c r="I384"/>
  <c r="J384"/>
  <c r="I385"/>
  <c r="J385"/>
  <c r="I386"/>
  <c r="J386"/>
  <c r="I387"/>
  <c r="J387"/>
  <c r="I388"/>
  <c r="J388"/>
  <c r="I389"/>
  <c r="J389"/>
  <c r="I390"/>
  <c r="J390"/>
  <c r="I391"/>
  <c r="J391"/>
  <c r="I392"/>
  <c r="J392"/>
  <c r="I393"/>
  <c r="J393"/>
  <c r="I394"/>
  <c r="J394"/>
  <c r="I395"/>
  <c r="J395"/>
  <c r="I396"/>
  <c r="J396"/>
  <c r="I397"/>
  <c r="J397"/>
  <c r="I398"/>
  <c r="J398"/>
  <c r="I399"/>
  <c r="J399"/>
  <c r="I400"/>
  <c r="J400"/>
  <c r="I401"/>
  <c r="J401"/>
  <c r="I402"/>
  <c r="J402"/>
  <c r="I403"/>
  <c r="J403"/>
  <c r="I404"/>
  <c r="J404"/>
  <c r="I405"/>
  <c r="J405"/>
  <c r="I406"/>
  <c r="J406"/>
  <c r="I407"/>
  <c r="J407"/>
  <c r="I408"/>
  <c r="J408"/>
  <c r="I409"/>
  <c r="J409"/>
  <c r="I410"/>
  <c r="J410"/>
  <c r="I411"/>
  <c r="J411"/>
  <c r="I412"/>
  <c r="J412"/>
  <c r="I413"/>
  <c r="J413"/>
  <c r="I414"/>
  <c r="J414"/>
  <c r="I415"/>
  <c r="J415"/>
  <c r="I416"/>
  <c r="J416"/>
  <c r="I417"/>
  <c r="J417"/>
  <c r="I418"/>
  <c r="J418"/>
  <c r="I419"/>
  <c r="J419"/>
  <c r="I420"/>
  <c r="J420"/>
  <c r="I421"/>
  <c r="J421"/>
  <c r="I422"/>
  <c r="J422"/>
  <c r="I423"/>
  <c r="J423"/>
  <c r="I424"/>
  <c r="J424"/>
  <c r="I425"/>
  <c r="J425"/>
  <c r="I426"/>
  <c r="J426"/>
  <c r="I427"/>
  <c r="J427"/>
  <c r="I428"/>
  <c r="J428"/>
  <c r="I429"/>
  <c r="J429"/>
  <c r="I430"/>
  <c r="J430"/>
  <c r="I431"/>
  <c r="J431"/>
  <c r="I432"/>
  <c r="J432"/>
  <c r="I433"/>
  <c r="J433"/>
  <c r="I434"/>
  <c r="J434"/>
  <c r="I435"/>
  <c r="J435"/>
  <c r="I436"/>
  <c r="J436"/>
  <c r="I437"/>
  <c r="J437"/>
  <c r="I438"/>
  <c r="J438"/>
  <c r="I439"/>
  <c r="J439"/>
  <c r="I440"/>
  <c r="J440"/>
  <c r="I441"/>
  <c r="J441"/>
  <c r="I442"/>
  <c r="J442"/>
  <c r="I443"/>
  <c r="J443"/>
  <c r="I444"/>
  <c r="J444"/>
  <c r="I445"/>
  <c r="J445"/>
  <c r="I446"/>
  <c r="J446"/>
  <c r="I447"/>
  <c r="J447"/>
  <c r="I448"/>
  <c r="J448"/>
  <c r="I449"/>
  <c r="J449"/>
  <c r="I450"/>
  <c r="J450"/>
  <c r="I451"/>
  <c r="J451"/>
  <c r="I452"/>
  <c r="J452"/>
  <c r="I453"/>
  <c r="J453"/>
  <c r="I454"/>
  <c r="J454"/>
  <c r="I455"/>
  <c r="J455"/>
  <c r="I456"/>
  <c r="J456"/>
  <c r="I457"/>
  <c r="J457"/>
  <c r="I458"/>
  <c r="J458"/>
  <c r="I459"/>
  <c r="J459"/>
  <c r="I460"/>
  <c r="J460"/>
  <c r="I461"/>
  <c r="J461"/>
  <c r="I462"/>
  <c r="J462"/>
  <c r="I463"/>
  <c r="J463"/>
  <c r="I464"/>
  <c r="J464"/>
  <c r="I465"/>
  <c r="J465"/>
  <c r="I466"/>
  <c r="J466"/>
  <c r="I467"/>
  <c r="J467"/>
  <c r="I468"/>
  <c r="J468"/>
  <c r="I469"/>
  <c r="J469"/>
  <c r="I470"/>
  <c r="J470"/>
  <c r="I471"/>
  <c r="J471"/>
  <c r="I472"/>
  <c r="J472"/>
  <c r="I473"/>
  <c r="J473"/>
  <c r="I474"/>
  <c r="J474"/>
  <c r="I475"/>
  <c r="J475"/>
  <c r="I476"/>
  <c r="J476"/>
  <c r="I477"/>
  <c r="J477"/>
  <c r="I478"/>
  <c r="J478"/>
  <c r="I479"/>
  <c r="J479"/>
  <c r="I480"/>
  <c r="J480"/>
  <c r="I481"/>
  <c r="J481"/>
  <c r="I482"/>
  <c r="J482"/>
  <c r="I483"/>
  <c r="J483"/>
  <c r="I484"/>
  <c r="J484"/>
  <c r="I485"/>
  <c r="J485"/>
  <c r="I486"/>
  <c r="J486"/>
  <c r="I487"/>
  <c r="J487"/>
  <c r="I488"/>
  <c r="J488"/>
  <c r="I489"/>
  <c r="J489"/>
  <c r="I490"/>
  <c r="J490"/>
  <c r="I491"/>
  <c r="J491"/>
  <c r="I492"/>
  <c r="J492"/>
  <c r="I493"/>
  <c r="J493"/>
  <c r="I494"/>
  <c r="J494"/>
  <c r="I495"/>
  <c r="J495"/>
  <c r="I496"/>
  <c r="J496"/>
  <c r="I497"/>
  <c r="J497"/>
  <c r="I498"/>
  <c r="J498"/>
  <c r="I499"/>
  <c r="J499"/>
  <c r="I500"/>
  <c r="J500"/>
  <c r="I501"/>
  <c r="J501"/>
  <c r="I502"/>
  <c r="J502"/>
  <c r="I503"/>
  <c r="J503"/>
  <c r="I504"/>
  <c r="J504"/>
  <c r="I505"/>
  <c r="J505"/>
  <c r="B21" l="1"/>
  <c r="M21" s="1"/>
  <c r="B23"/>
  <c r="M23" s="1"/>
  <c r="B24"/>
  <c r="M24" s="1"/>
  <c r="B28"/>
  <c r="M28" s="1"/>
  <c r="B29"/>
  <c r="M29" s="1"/>
  <c r="B31"/>
  <c r="M31" s="1"/>
  <c r="B35"/>
  <c r="M35" s="1"/>
  <c r="B36"/>
  <c r="M36" s="1"/>
  <c r="B40"/>
  <c r="M40" s="1"/>
  <c r="B41"/>
  <c r="M41" s="1"/>
  <c r="B93"/>
  <c r="M93" s="1"/>
  <c r="B98"/>
  <c r="M98" s="1"/>
  <c r="B116"/>
  <c r="M116" s="1"/>
  <c r="B117"/>
  <c r="M117" s="1"/>
  <c r="B118"/>
  <c r="M118" s="1"/>
  <c r="B123"/>
  <c r="M123" s="1"/>
  <c r="B124"/>
  <c r="M124" s="1"/>
  <c r="B136"/>
  <c r="M136" s="1"/>
  <c r="B137"/>
  <c r="M137" s="1"/>
  <c r="B138"/>
  <c r="M138" s="1"/>
  <c r="B139"/>
  <c r="M139" s="1"/>
  <c r="B141"/>
  <c r="M141" s="1"/>
  <c r="B143"/>
  <c r="M143" s="1"/>
  <c r="B148"/>
  <c r="M148" s="1"/>
  <c r="B150"/>
  <c r="M150" s="1"/>
  <c r="B152"/>
  <c r="M152" s="1"/>
  <c r="B191"/>
  <c r="M191" s="1"/>
  <c r="B193"/>
  <c r="M193" s="1"/>
  <c r="B204"/>
  <c r="M204" s="1"/>
  <c r="B205"/>
  <c r="M205" s="1"/>
  <c r="B220"/>
  <c r="M220" s="1"/>
  <c r="B228"/>
  <c r="M228" s="1"/>
  <c r="B229"/>
  <c r="M229" s="1"/>
  <c r="B242"/>
  <c r="M242" s="1"/>
  <c r="B245"/>
  <c r="M245" s="1"/>
  <c r="B247"/>
  <c r="M247" s="1"/>
  <c r="B256"/>
  <c r="M256" s="1"/>
  <c r="B263"/>
  <c r="M263" s="1"/>
  <c r="B265"/>
  <c r="M265" s="1"/>
  <c r="B269"/>
  <c r="M269" s="1"/>
  <c r="B275"/>
  <c r="M275" s="1"/>
  <c r="B297"/>
  <c r="M297" s="1"/>
  <c r="B299"/>
  <c r="M299" s="1"/>
  <c r="B302"/>
  <c r="M302" s="1"/>
  <c r="B304"/>
  <c r="M304" s="1"/>
  <c r="B305"/>
  <c r="M305" s="1"/>
  <c r="B310"/>
  <c r="M310" s="1"/>
  <c r="B153"/>
  <c r="M153" s="1"/>
  <c r="B159"/>
  <c r="M159" s="1"/>
  <c r="B2"/>
  <c r="M2" s="1"/>
  <c r="B276"/>
  <c r="M276" s="1"/>
  <c r="B169"/>
  <c r="M169" s="1"/>
  <c r="A14" i="10"/>
  <c r="A13" i="11"/>
  <c r="P2"/>
  <c r="P3"/>
  <c r="P4"/>
  <c r="N4" s="1"/>
  <c r="P5"/>
  <c r="N5" s="1"/>
  <c r="P6"/>
  <c r="P7"/>
  <c r="P8"/>
  <c r="P9"/>
  <c r="P10"/>
  <c r="P11"/>
  <c r="P12"/>
  <c r="N12" s="1"/>
  <c r="P13"/>
  <c r="N13" s="1"/>
  <c r="P1"/>
  <c r="J508" i="1"/>
  <c r="J506"/>
  <c r="J507"/>
  <c r="J509"/>
  <c r="N4"/>
  <c r="N5"/>
  <c r="N6"/>
  <c r="N7"/>
  <c r="N8"/>
  <c r="N9"/>
  <c r="N10"/>
  <c r="N11"/>
  <c r="N12"/>
  <c r="N14"/>
  <c r="N15"/>
  <c r="N16"/>
  <c r="N212"/>
  <c r="N213"/>
  <c r="N214"/>
  <c r="N232"/>
  <c r="N233"/>
  <c r="N234"/>
  <c r="N236"/>
  <c r="N235"/>
  <c r="N238"/>
  <c r="N239"/>
  <c r="N246"/>
  <c r="N251"/>
  <c r="N254"/>
  <c r="N258"/>
  <c r="N260"/>
  <c r="N261"/>
  <c r="N277"/>
  <c r="N278"/>
  <c r="N284"/>
  <c r="N285"/>
  <c r="N286"/>
  <c r="N287"/>
  <c r="N288"/>
  <c r="N289"/>
  <c r="N290"/>
  <c r="N291"/>
  <c r="N292"/>
  <c r="N294"/>
  <c r="N293"/>
  <c r="N295"/>
  <c r="N298"/>
  <c r="N306"/>
  <c r="N308"/>
  <c r="N312"/>
  <c r="N313"/>
  <c r="N315"/>
  <c r="N316"/>
  <c r="N317"/>
  <c r="N314"/>
  <c r="N241"/>
  <c r="N318"/>
  <c r="N319"/>
  <c r="N322"/>
  <c r="N323"/>
  <c r="N325"/>
  <c r="N326"/>
  <c r="N327"/>
  <c r="N328"/>
  <c r="N329"/>
  <c r="N335"/>
  <c r="N338"/>
  <c r="N339"/>
  <c r="N340"/>
  <c r="N342"/>
  <c r="N343"/>
  <c r="N344"/>
  <c r="N345"/>
  <c r="N346"/>
  <c r="N353"/>
  <c r="N354"/>
  <c r="N355"/>
  <c r="N356"/>
  <c r="N357"/>
  <c r="N358"/>
  <c r="N359"/>
  <c r="N360"/>
  <c r="N368"/>
  <c r="N369"/>
  <c r="N370"/>
  <c r="N371"/>
  <c r="N372"/>
  <c r="N374"/>
  <c r="N375"/>
  <c r="N377"/>
  <c r="N378"/>
  <c r="N379"/>
  <c r="N380"/>
  <c r="N373"/>
  <c r="N395"/>
  <c r="N399"/>
  <c r="N400"/>
  <c r="N401"/>
  <c r="N402"/>
  <c r="N403"/>
  <c r="N404"/>
  <c r="N410"/>
  <c r="N411"/>
  <c r="N414"/>
  <c r="N415"/>
  <c r="N447"/>
  <c r="N448"/>
  <c r="N449"/>
  <c r="N450"/>
  <c r="N451"/>
  <c r="N452"/>
  <c r="N454"/>
  <c r="N455"/>
  <c r="N456"/>
  <c r="N457"/>
  <c r="N459"/>
  <c r="N460"/>
  <c r="N468"/>
  <c r="N469"/>
  <c r="N470"/>
  <c r="N471"/>
  <c r="N496"/>
  <c r="N501"/>
  <c r="N502"/>
  <c r="N503"/>
  <c r="N504"/>
  <c r="N505"/>
  <c r="I506"/>
  <c r="N506" s="1"/>
  <c r="I507"/>
  <c r="N507" s="1"/>
  <c r="N297"/>
  <c r="N299"/>
  <c r="N304"/>
  <c r="N421"/>
  <c r="N441"/>
  <c r="N263"/>
  <c r="N262"/>
  <c r="N281"/>
  <c r="N350"/>
  <c r="N388"/>
  <c r="N387"/>
  <c r="N393"/>
  <c r="N445"/>
  <c r="N227"/>
  <c r="N224"/>
  <c r="N330"/>
  <c r="N381"/>
  <c r="N396"/>
  <c r="N405"/>
  <c r="N443"/>
  <c r="N310"/>
  <c r="N218"/>
  <c r="N279"/>
  <c r="N391"/>
  <c r="N486"/>
  <c r="N491"/>
  <c r="N220"/>
  <c r="N228"/>
  <c r="N243"/>
  <c r="N255"/>
  <c r="N259"/>
  <c r="N296"/>
  <c r="N303"/>
  <c r="N2"/>
  <c r="N209"/>
  <c r="N215"/>
  <c r="N217"/>
  <c r="N250"/>
  <c r="N280"/>
  <c r="N18"/>
  <c r="N17"/>
  <c r="N320"/>
  <c r="N331"/>
  <c r="N336"/>
  <c r="N347"/>
  <c r="N349"/>
  <c r="N361"/>
  <c r="N364"/>
  <c r="N382"/>
  <c r="N384"/>
  <c r="N386"/>
  <c r="N392"/>
  <c r="N397"/>
  <c r="N412"/>
  <c r="N416"/>
  <c r="N428"/>
  <c r="N430"/>
  <c r="N432"/>
  <c r="N435"/>
  <c r="N438"/>
  <c r="N440"/>
  <c r="N463"/>
  <c r="N465"/>
  <c r="N472"/>
  <c r="N494"/>
  <c r="I508"/>
  <c r="N508" s="1"/>
  <c r="N19"/>
  <c r="N300"/>
  <c r="N417"/>
  <c r="N461"/>
  <c r="N473"/>
  <c r="N474"/>
  <c r="N477"/>
  <c r="N478"/>
  <c r="N479"/>
  <c r="N487"/>
  <c r="N488"/>
  <c r="N489"/>
  <c r="N222"/>
  <c r="I509"/>
  <c r="I510"/>
  <c r="N510" s="1"/>
  <c r="I511"/>
  <c r="N511" s="1"/>
  <c r="I512"/>
  <c r="N512" s="1"/>
  <c r="I513"/>
  <c r="N513" s="1"/>
  <c r="I514"/>
  <c r="I515"/>
  <c r="I516"/>
  <c r="N516" s="1"/>
  <c r="I517"/>
  <c r="N517" s="1"/>
  <c r="I518"/>
  <c r="N518" s="1"/>
  <c r="I519"/>
  <c r="N519" s="1"/>
  <c r="I520"/>
  <c r="N520" s="1"/>
  <c r="I521"/>
  <c r="I522"/>
  <c r="N522" s="1"/>
  <c r="I523"/>
  <c r="N523" s="1"/>
  <c r="I524"/>
  <c r="N524" s="1"/>
  <c r="I525"/>
  <c r="I526"/>
  <c r="I527"/>
  <c r="I528"/>
  <c r="I529"/>
  <c r="N529" s="1"/>
  <c r="I530"/>
  <c r="N530" s="1"/>
  <c r="I531"/>
  <c r="I532"/>
  <c r="N532" s="1"/>
  <c r="I533"/>
  <c r="I534"/>
  <c r="N534" s="1"/>
  <c r="I535"/>
  <c r="N535" s="1"/>
  <c r="I536"/>
  <c r="N536" s="1"/>
  <c r="I537"/>
  <c r="I538"/>
  <c r="I539"/>
  <c r="I540"/>
  <c r="I541"/>
  <c r="N541" s="1"/>
  <c r="I542"/>
  <c r="N542" s="1"/>
  <c r="I543"/>
  <c r="N543" s="1"/>
  <c r="I544"/>
  <c r="N544" s="1"/>
  <c r="I545"/>
  <c r="I546"/>
  <c r="N546" s="1"/>
  <c r="I547"/>
  <c r="N547" s="1"/>
  <c r="I548"/>
  <c r="N548" s="1"/>
  <c r="I549"/>
  <c r="I550"/>
  <c r="I551"/>
  <c r="I552"/>
  <c r="I553"/>
  <c r="N553" s="1"/>
  <c r="I554"/>
  <c r="N554" s="1"/>
  <c r="I555"/>
  <c r="N555" s="1"/>
  <c r="I556"/>
  <c r="N556" s="1"/>
  <c r="I557"/>
  <c r="N557" s="1"/>
  <c r="I558"/>
  <c r="N558" s="1"/>
  <c r="I559"/>
  <c r="N559" s="1"/>
  <c r="I560"/>
  <c r="I561"/>
  <c r="I562"/>
  <c r="I563"/>
  <c r="I564"/>
  <c r="I565"/>
  <c r="N565" s="1"/>
  <c r="I566"/>
  <c r="N566" s="1"/>
  <c r="I567"/>
  <c r="N567" s="1"/>
  <c r="I568"/>
  <c r="N568" s="1"/>
  <c r="I569"/>
  <c r="N569" s="1"/>
  <c r="I570"/>
  <c r="N570" s="1"/>
  <c r="I571"/>
  <c r="I572"/>
  <c r="I573"/>
  <c r="I574"/>
  <c r="I575"/>
  <c r="I576"/>
  <c r="I577"/>
  <c r="N577" s="1"/>
  <c r="I578"/>
  <c r="N578" s="1"/>
  <c r="I579"/>
  <c r="I580"/>
  <c r="N580" s="1"/>
  <c r="I581"/>
  <c r="N581" s="1"/>
  <c r="I582"/>
  <c r="N582" s="1"/>
  <c r="I583"/>
  <c r="I584"/>
  <c r="I585"/>
  <c r="I586"/>
  <c r="I587"/>
  <c r="I588"/>
  <c r="N588" s="1"/>
  <c r="I589"/>
  <c r="N589" s="1"/>
  <c r="I590"/>
  <c r="N590" s="1"/>
  <c r="I591"/>
  <c r="N591" s="1"/>
  <c r="I592"/>
  <c r="N592" s="1"/>
  <c r="I593"/>
  <c r="N593" s="1"/>
  <c r="I594"/>
  <c r="I595"/>
  <c r="I596"/>
  <c r="I597"/>
  <c r="I598"/>
  <c r="I599"/>
  <c r="I600"/>
  <c r="I601"/>
  <c r="N601" s="1"/>
  <c r="I602"/>
  <c r="N602" s="1"/>
  <c r="I603"/>
  <c r="N603" s="1"/>
  <c r="I604"/>
  <c r="N604" s="1"/>
  <c r="I605"/>
  <c r="N605" s="1"/>
  <c r="I606"/>
  <c r="I607"/>
  <c r="I608"/>
  <c r="I609"/>
  <c r="I610"/>
  <c r="I611"/>
  <c r="I612"/>
  <c r="N612" s="1"/>
  <c r="I613"/>
  <c r="N613" s="1"/>
  <c r="I614"/>
  <c r="N614" s="1"/>
  <c r="I615"/>
  <c r="N615" s="1"/>
  <c r="R2" i="2"/>
  <c r="R3"/>
  <c r="R4"/>
  <c r="R5"/>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N210" i="1"/>
  <c r="N221"/>
  <c r="N265"/>
  <c r="N302"/>
  <c r="N389"/>
  <c r="N390"/>
  <c r="N394"/>
  <c r="N398"/>
  <c r="N407"/>
  <c r="N305"/>
  <c r="N276"/>
  <c r="N408"/>
  <c r="N413"/>
  <c r="N283"/>
  <c r="N419"/>
  <c r="N422"/>
  <c r="N211"/>
  <c r="N424"/>
  <c r="N216"/>
  <c r="N426"/>
  <c r="N427"/>
  <c r="N493"/>
  <c r="N429"/>
  <c r="N433"/>
  <c r="N307"/>
  <c r="N252"/>
  <c r="N437"/>
  <c r="N439"/>
  <c r="N282"/>
  <c r="N253"/>
  <c r="N240"/>
  <c r="N334"/>
  <c r="N442"/>
  <c r="N462"/>
  <c r="N242"/>
  <c r="N464"/>
  <c r="N466"/>
  <c r="N229"/>
  <c r="N467"/>
  <c r="N483"/>
  <c r="N321"/>
  <c r="N484"/>
  <c r="N332"/>
  <c r="N333"/>
  <c r="N337"/>
  <c r="N348"/>
  <c r="N351"/>
  <c r="N362"/>
  <c r="N475"/>
  <c r="N249"/>
  <c r="N495"/>
  <c r="N247"/>
  <c r="N498"/>
  <c r="N446"/>
  <c r="N436"/>
  <c r="N365"/>
  <c r="N366"/>
  <c r="N223"/>
  <c r="N231"/>
  <c r="N20"/>
  <c r="N256"/>
  <c r="N352"/>
  <c r="N383"/>
  <c r="N418"/>
  <c r="N431"/>
  <c r="N367"/>
  <c r="N264"/>
  <c r="N499"/>
  <c r="N490"/>
  <c r="N245"/>
  <c r="N385"/>
  <c r="N409"/>
  <c r="N500"/>
  <c r="N248"/>
  <c r="N244"/>
  <c r="N225"/>
  <c r="N226"/>
  <c r="N21"/>
  <c r="N266"/>
  <c r="N267"/>
  <c r="N268"/>
  <c r="N269"/>
  <c r="N270"/>
  <c r="N271"/>
  <c r="N273"/>
  <c r="N274"/>
  <c r="N275"/>
  <c r="N309"/>
  <c r="N272"/>
  <c r="N301"/>
  <c r="N219"/>
  <c r="N230"/>
  <c r="N257"/>
  <c r="N311"/>
  <c r="H3" i="7"/>
  <c r="I4" i="9"/>
  <c r="L129"/>
  <c r="J129"/>
  <c r="H130"/>
  <c r="N14" i="11"/>
  <c r="N15"/>
  <c r="N16"/>
  <c r="N17"/>
  <c r="N18"/>
  <c r="N19"/>
  <c r="N458" i="1"/>
  <c r="N237"/>
  <c r="N341"/>
  <c r="N3"/>
  <c r="L457"/>
  <c r="B457"/>
  <c r="M457" s="1"/>
  <c r="L256"/>
  <c r="L215"/>
  <c r="B215"/>
  <c r="M215" s="1"/>
  <c r="L491"/>
  <c r="B491"/>
  <c r="M491" s="1"/>
  <c r="L281"/>
  <c r="B281"/>
  <c r="M281" s="1"/>
  <c r="L333"/>
  <c r="B333"/>
  <c r="M333" s="1"/>
  <c r="L453"/>
  <c r="L251"/>
  <c r="L254"/>
  <c r="L258"/>
  <c r="L260"/>
  <c r="L261"/>
  <c r="L277"/>
  <c r="L278"/>
  <c r="L284"/>
  <c r="B238"/>
  <c r="M238" s="1"/>
  <c r="B156"/>
  <c r="M156" s="1"/>
  <c r="B217"/>
  <c r="M217" s="1"/>
  <c r="B232"/>
  <c r="M232" s="1"/>
  <c r="B239"/>
  <c r="M239" s="1"/>
  <c r="B246"/>
  <c r="M246" s="1"/>
  <c r="B316"/>
  <c r="M316" s="1"/>
  <c r="B231"/>
  <c r="M231" s="1"/>
  <c r="B158"/>
  <c r="M158" s="1"/>
  <c r="B505"/>
  <c r="M505" s="1"/>
  <c r="B502"/>
  <c r="M502" s="1"/>
  <c r="B504"/>
  <c r="M504" s="1"/>
  <c r="B285"/>
  <c r="M285" s="1"/>
  <c r="B312"/>
  <c r="M312" s="1"/>
  <c r="B326"/>
  <c r="M326" s="1"/>
  <c r="B121"/>
  <c r="M121" s="1"/>
  <c r="B295"/>
  <c r="M295" s="1"/>
  <c r="B314"/>
  <c r="M314" s="1"/>
  <c r="B354"/>
  <c r="M354" s="1"/>
  <c r="B442"/>
  <c r="M442" s="1"/>
  <c r="B288"/>
  <c r="M288" s="1"/>
  <c r="B328"/>
  <c r="M328" s="1"/>
  <c r="B496"/>
  <c r="M496" s="1"/>
  <c r="B501"/>
  <c r="M501" s="1"/>
  <c r="B378"/>
  <c r="M378" s="1"/>
  <c r="B182"/>
  <c r="M182" s="1"/>
  <c r="B26"/>
  <c r="M26" s="1"/>
  <c r="B27"/>
  <c r="M27" s="1"/>
  <c r="B394"/>
  <c r="M394" s="1"/>
  <c r="B79"/>
  <c r="M79" s="1"/>
  <c r="B80"/>
  <c r="M80" s="1"/>
  <c r="B379"/>
  <c r="M379" s="1"/>
  <c r="B490"/>
  <c r="M490" s="1"/>
  <c r="B95"/>
  <c r="M95" s="1"/>
  <c r="B226"/>
  <c r="M226" s="1"/>
  <c r="B47"/>
  <c r="M47" s="1"/>
  <c r="B464"/>
  <c r="M464" s="1"/>
  <c r="B466"/>
  <c r="M466" s="1"/>
  <c r="B223"/>
  <c r="M223" s="1"/>
  <c r="B219"/>
  <c r="M219" s="1"/>
  <c r="B154"/>
  <c r="M154" s="1"/>
  <c r="B3"/>
  <c r="M3" s="1"/>
  <c r="B134"/>
  <c r="M134" s="1"/>
  <c r="B149"/>
  <c r="M149" s="1"/>
  <c r="B151"/>
  <c r="M151" s="1"/>
  <c r="B189"/>
  <c r="M189" s="1"/>
  <c r="B190"/>
  <c r="M190" s="1"/>
  <c r="B214"/>
  <c r="M214" s="1"/>
  <c r="B200"/>
  <c r="M200" s="1"/>
  <c r="B106"/>
  <c r="M106" s="1"/>
  <c r="B113"/>
  <c r="M113" s="1"/>
  <c r="B128"/>
  <c r="M128" s="1"/>
  <c r="B129"/>
  <c r="M129" s="1"/>
  <c r="B167"/>
  <c r="M167" s="1"/>
  <c r="B351"/>
  <c r="M351" s="1"/>
  <c r="B366"/>
  <c r="M366" s="1"/>
  <c r="B135"/>
  <c r="M135" s="1"/>
  <c r="B499"/>
  <c r="M499" s="1"/>
  <c r="B357"/>
  <c r="M357" s="1"/>
  <c r="B400"/>
  <c r="M400" s="1"/>
  <c r="B471"/>
  <c r="M471" s="1"/>
  <c r="B387"/>
  <c r="M387" s="1"/>
  <c r="B64"/>
  <c r="M64" s="1"/>
  <c r="B279"/>
  <c r="M279" s="1"/>
  <c r="B391"/>
  <c r="M391" s="1"/>
  <c r="B56"/>
  <c r="M56" s="1"/>
  <c r="B65"/>
  <c r="M65" s="1"/>
  <c r="B110"/>
  <c r="M110" s="1"/>
  <c r="B165"/>
  <c r="M165" s="1"/>
  <c r="B484"/>
  <c r="M484" s="1"/>
  <c r="B206"/>
  <c r="M206" s="1"/>
  <c r="B282"/>
  <c r="M282" s="1"/>
  <c r="B321"/>
  <c r="M321" s="1"/>
  <c r="B173"/>
  <c r="M173" s="1"/>
  <c r="B120"/>
  <c r="M120" s="1"/>
  <c r="B94"/>
  <c r="M94" s="1"/>
  <c r="B105"/>
  <c r="M105" s="1"/>
  <c r="B365"/>
  <c r="M365" s="1"/>
  <c r="B283"/>
  <c r="M283" s="1"/>
  <c r="B352"/>
  <c r="M352" s="1"/>
  <c r="B33"/>
  <c r="M33" s="1"/>
  <c r="B332"/>
  <c r="M332" s="1"/>
  <c r="B469"/>
  <c r="M469" s="1"/>
  <c r="B57"/>
  <c r="M57" s="1"/>
  <c r="B92"/>
  <c r="M92" s="1"/>
  <c r="B76"/>
  <c r="M76" s="1"/>
  <c r="B109"/>
  <c r="M109" s="1"/>
  <c r="B130"/>
  <c r="M130" s="1"/>
  <c r="B313"/>
  <c r="M313" s="1"/>
  <c r="B373"/>
  <c r="M373" s="1"/>
  <c r="B395"/>
  <c r="M395" s="1"/>
  <c r="B453"/>
  <c r="M453" s="1"/>
  <c r="B251"/>
  <c r="M251" s="1"/>
  <c r="B254"/>
  <c r="M254" s="1"/>
  <c r="B258"/>
  <c r="M258" s="1"/>
  <c r="B260"/>
  <c r="M260" s="1"/>
  <c r="B261"/>
  <c r="M261" s="1"/>
  <c r="B277"/>
  <c r="M277" s="1"/>
  <c r="B278"/>
  <c r="M278" s="1"/>
  <c r="B284"/>
  <c r="M284" s="1"/>
  <c r="B133"/>
  <c r="M133" s="1"/>
  <c r="B253"/>
  <c r="M253" s="1"/>
  <c r="B236"/>
  <c r="M236" s="1"/>
  <c r="B233"/>
  <c r="M233" s="1"/>
  <c r="B234"/>
  <c r="M234" s="1"/>
  <c r="B298"/>
  <c r="M298" s="1"/>
  <c r="B179"/>
  <c r="M179" s="1"/>
  <c r="B72"/>
  <c r="M72" s="1"/>
  <c r="B429"/>
  <c r="M429" s="1"/>
  <c r="B433"/>
  <c r="M433" s="1"/>
  <c r="B439"/>
  <c r="M439" s="1"/>
  <c r="B498"/>
  <c r="M498" s="1"/>
  <c r="N1" i="11"/>
  <c r="N2"/>
  <c r="N3"/>
  <c r="N6"/>
  <c r="N7"/>
  <c r="N8"/>
  <c r="N9"/>
  <c r="N10"/>
  <c r="N11"/>
  <c r="B16"/>
  <c r="B17"/>
  <c r="N21"/>
  <c r="B20"/>
  <c r="N22"/>
  <c r="N23"/>
  <c r="N24"/>
  <c r="N25"/>
  <c r="N1" i="10"/>
  <c r="N2"/>
  <c r="N3"/>
  <c r="N4"/>
  <c r="N5"/>
  <c r="N6"/>
  <c r="N7"/>
  <c r="N8"/>
  <c r="N9"/>
  <c r="N10"/>
  <c r="N11"/>
  <c r="N12"/>
  <c r="N13"/>
  <c r="N14"/>
  <c r="N15"/>
  <c r="B16"/>
  <c r="N16"/>
  <c r="N17"/>
  <c r="N18"/>
  <c r="B20"/>
  <c r="N22"/>
  <c r="N23"/>
  <c r="N24"/>
  <c r="N25"/>
  <c r="N26"/>
  <c r="B230" i="1"/>
  <c r="M230" s="1"/>
  <c r="L230"/>
  <c r="L238"/>
  <c r="L217"/>
  <c r="L232"/>
  <c r="L239"/>
  <c r="L246"/>
  <c r="B157"/>
  <c r="M157" s="1"/>
  <c r="L310"/>
  <c r="B441"/>
  <c r="M441" s="1"/>
  <c r="L441"/>
  <c r="B184"/>
  <c r="M184" s="1"/>
  <c r="L264"/>
  <c r="L245"/>
  <c r="B383"/>
  <c r="M383" s="1"/>
  <c r="L383"/>
  <c r="B418"/>
  <c r="M418" s="1"/>
  <c r="L418"/>
  <c r="B409"/>
  <c r="M409" s="1"/>
  <c r="L409"/>
  <c r="B500"/>
  <c r="M500" s="1"/>
  <c r="L500"/>
  <c r="B155"/>
  <c r="M155" s="1"/>
  <c r="B293"/>
  <c r="M293" s="1"/>
  <c r="L293"/>
  <c r="B241"/>
  <c r="M241" s="1"/>
  <c r="L241"/>
  <c r="B170"/>
  <c r="M170" s="1"/>
  <c r="B60"/>
  <c r="M60" s="1"/>
  <c r="B355"/>
  <c r="M355" s="1"/>
  <c r="L355"/>
  <c r="L316"/>
  <c r="L231"/>
  <c r="B175"/>
  <c r="M175" s="1"/>
  <c r="B183"/>
  <c r="M183" s="1"/>
  <c r="B376"/>
  <c r="M376" s="1"/>
  <c r="N376"/>
  <c r="L376"/>
  <c r="B252"/>
  <c r="M252" s="1"/>
  <c r="L252"/>
  <c r="B399"/>
  <c r="M399" s="1"/>
  <c r="L399"/>
  <c r="L505"/>
  <c r="B45"/>
  <c r="M45" s="1"/>
  <c r="L299"/>
  <c r="L502"/>
  <c r="B348"/>
  <c r="M348" s="1"/>
  <c r="L348"/>
  <c r="B315"/>
  <c r="M315" s="1"/>
  <c r="L315"/>
  <c r="L504"/>
  <c r="L285"/>
  <c r="L312"/>
  <c r="L326"/>
  <c r="L218"/>
  <c r="L295"/>
  <c r="L314"/>
  <c r="L354"/>
  <c r="L442"/>
  <c r="L288"/>
  <c r="L328"/>
  <c r="L496"/>
  <c r="L501"/>
  <c r="L378"/>
  <c r="L297"/>
  <c r="L304"/>
  <c r="L394"/>
  <c r="L379"/>
  <c r="L490"/>
  <c r="L226"/>
  <c r="L464"/>
  <c r="L466"/>
  <c r="L223"/>
  <c r="L219"/>
  <c r="L3"/>
  <c r="L214"/>
  <c r="B249"/>
  <c r="M249" s="1"/>
  <c r="L249"/>
  <c r="B385"/>
  <c r="M385" s="1"/>
  <c r="L385"/>
  <c r="B257"/>
  <c r="M257" s="1"/>
  <c r="L257"/>
  <c r="B443"/>
  <c r="M443" s="1"/>
  <c r="L443"/>
  <c r="B389"/>
  <c r="M389" s="1"/>
  <c r="L389"/>
  <c r="B327"/>
  <c r="M327" s="1"/>
  <c r="L327"/>
  <c r="B104"/>
  <c r="M104" s="1"/>
  <c r="B462"/>
  <c r="M462" s="1"/>
  <c r="L462"/>
  <c r="B103"/>
  <c r="M103" s="1"/>
  <c r="B363"/>
  <c r="M363" s="1"/>
  <c r="L363"/>
  <c r="L351"/>
  <c r="B362"/>
  <c r="M362" s="1"/>
  <c r="L362"/>
  <c r="B380"/>
  <c r="M380" s="1"/>
  <c r="L380"/>
  <c r="B337"/>
  <c r="M337" s="1"/>
  <c r="L337"/>
  <c r="L366"/>
  <c r="B187"/>
  <c r="M187" s="1"/>
  <c r="B467"/>
  <c r="M467" s="1"/>
  <c r="L467"/>
  <c r="B483"/>
  <c r="M483" s="1"/>
  <c r="L483"/>
  <c r="B188"/>
  <c r="M188" s="1"/>
  <c r="L499"/>
  <c r="L357"/>
  <c r="L400"/>
  <c r="L471"/>
  <c r="B446"/>
  <c r="M446" s="1"/>
  <c r="L446"/>
  <c r="B436"/>
  <c r="M436" s="1"/>
  <c r="L436"/>
  <c r="B207"/>
  <c r="M207" s="1"/>
  <c r="B211"/>
  <c r="M211" s="1"/>
  <c r="L211"/>
  <c r="B14"/>
  <c r="M14" s="1"/>
  <c r="L14"/>
  <c r="B15"/>
  <c r="M15" s="1"/>
  <c r="L15"/>
  <c r="B475"/>
  <c r="M475" s="1"/>
  <c r="L475"/>
  <c r="B67"/>
  <c r="M67" s="1"/>
  <c r="B131"/>
  <c r="M131" s="1"/>
  <c r="L242"/>
  <c r="B431"/>
  <c r="M431" s="1"/>
  <c r="L431"/>
  <c r="B132"/>
  <c r="M132" s="1"/>
  <c r="B454"/>
  <c r="M454" s="1"/>
  <c r="L454"/>
  <c r="L387"/>
  <c r="B367"/>
  <c r="M367" s="1"/>
  <c r="L367"/>
  <c r="B286"/>
  <c r="M286" s="1"/>
  <c r="L286"/>
  <c r="L279"/>
  <c r="L391"/>
  <c r="B287"/>
  <c r="M287" s="1"/>
  <c r="L287"/>
  <c r="L263"/>
  <c r="B248"/>
  <c r="M248" s="1"/>
  <c r="L248"/>
  <c r="B244"/>
  <c r="M244" s="1"/>
  <c r="L244"/>
  <c r="B59"/>
  <c r="M59" s="1"/>
  <c r="B203"/>
  <c r="M203" s="1"/>
  <c r="B421"/>
  <c r="M421" s="1"/>
  <c r="L421"/>
  <c r="B166"/>
  <c r="M166" s="1"/>
  <c r="B185"/>
  <c r="M185" s="1"/>
  <c r="B69"/>
  <c r="M69" s="1"/>
  <c r="L220"/>
  <c r="L228"/>
  <c r="L484"/>
  <c r="B458"/>
  <c r="M458" s="1"/>
  <c r="L458"/>
  <c r="B459"/>
  <c r="M459" s="1"/>
  <c r="L459"/>
  <c r="B506"/>
  <c r="M506" s="1"/>
  <c r="L506"/>
  <c r="B393"/>
  <c r="M393" s="1"/>
  <c r="L393"/>
  <c r="B54"/>
  <c r="M54" s="1"/>
  <c r="B404"/>
  <c r="M404" s="1"/>
  <c r="L404"/>
  <c r="B9"/>
  <c r="M9" s="1"/>
  <c r="L9"/>
  <c r="B411"/>
  <c r="M411" s="1"/>
  <c r="L411"/>
  <c r="B368"/>
  <c r="M368" s="1"/>
  <c r="L368"/>
  <c r="B370"/>
  <c r="M370" s="1"/>
  <c r="L370"/>
  <c r="B11"/>
  <c r="M11" s="1"/>
  <c r="L11"/>
  <c r="B86"/>
  <c r="M86" s="1"/>
  <c r="B161"/>
  <c r="M161" s="1"/>
  <c r="B91"/>
  <c r="M91" s="1"/>
  <c r="B372"/>
  <c r="M372" s="1"/>
  <c r="L372"/>
  <c r="B375"/>
  <c r="M375" s="1"/>
  <c r="L375"/>
  <c r="B402"/>
  <c r="M402" s="1"/>
  <c r="L402"/>
  <c r="B319"/>
  <c r="M319" s="1"/>
  <c r="L319"/>
  <c r="B359"/>
  <c r="M359" s="1"/>
  <c r="L359"/>
  <c r="B99"/>
  <c r="M99" s="1"/>
  <c r="B210"/>
  <c r="M210" s="1"/>
  <c r="L210"/>
  <c r="B221"/>
  <c r="M221" s="1"/>
  <c r="L221"/>
  <c r="B225"/>
  <c r="M225" s="1"/>
  <c r="L225"/>
  <c r="B114"/>
  <c r="M114" s="1"/>
  <c r="B390"/>
  <c r="M390" s="1"/>
  <c r="L390"/>
  <c r="B398"/>
  <c r="M398" s="1"/>
  <c r="L398"/>
  <c r="B407"/>
  <c r="M407" s="1"/>
  <c r="L407"/>
  <c r="L21"/>
  <c r="B266"/>
  <c r="M266" s="1"/>
  <c r="L266"/>
  <c r="B267"/>
  <c r="M267" s="1"/>
  <c r="L267"/>
  <c r="B62"/>
  <c r="M62" s="1"/>
  <c r="B78"/>
  <c r="M78" s="1"/>
  <c r="L282"/>
  <c r="B82"/>
  <c r="M82" s="1"/>
  <c r="B268"/>
  <c r="M268" s="1"/>
  <c r="L268"/>
  <c r="L269"/>
  <c r="B83"/>
  <c r="M83" s="1"/>
  <c r="B84"/>
  <c r="M84" s="1"/>
  <c r="L275"/>
  <c r="L321"/>
  <c r="L276"/>
  <c r="B89"/>
  <c r="M89" s="1"/>
  <c r="B194"/>
  <c r="M194" s="1"/>
  <c r="B212"/>
  <c r="M212" s="1"/>
  <c r="L212"/>
  <c r="L365"/>
  <c r="L283"/>
  <c r="B213"/>
  <c r="M213" s="1"/>
  <c r="L213"/>
  <c r="B289"/>
  <c r="M289" s="1"/>
  <c r="L289"/>
  <c r="B270"/>
  <c r="M270" s="1"/>
  <c r="L270"/>
  <c r="B290"/>
  <c r="M290" s="1"/>
  <c r="L290"/>
  <c r="B291"/>
  <c r="M291" s="1"/>
  <c r="L291"/>
  <c r="L352"/>
  <c r="B292"/>
  <c r="M292" s="1"/>
  <c r="L292"/>
  <c r="L332"/>
  <c r="L307"/>
  <c r="L469"/>
  <c r="B317"/>
  <c r="M317" s="1"/>
  <c r="L317"/>
  <c r="B318"/>
  <c r="M318" s="1"/>
  <c r="L318"/>
  <c r="B322"/>
  <c r="M322" s="1"/>
  <c r="L322"/>
  <c r="B323"/>
  <c r="M323" s="1"/>
  <c r="L323"/>
  <c r="B271"/>
  <c r="M271" s="1"/>
  <c r="L271"/>
  <c r="B329"/>
  <c r="M329" s="1"/>
  <c r="L329"/>
  <c r="B335"/>
  <c r="M335" s="1"/>
  <c r="L335"/>
  <c r="B460"/>
  <c r="M460" s="1"/>
  <c r="L460"/>
  <c r="B468"/>
  <c r="M468" s="1"/>
  <c r="L468"/>
  <c r="B273"/>
  <c r="M273" s="1"/>
  <c r="L273"/>
  <c r="B507"/>
  <c r="M507" s="1"/>
  <c r="L507"/>
  <c r="B274"/>
  <c r="M274" s="1"/>
  <c r="L274"/>
  <c r="B34"/>
  <c r="M34" s="1"/>
  <c r="L313"/>
  <c r="L373"/>
  <c r="L395"/>
  <c r="L302"/>
  <c r="L265"/>
  <c r="L253"/>
  <c r="L236"/>
  <c r="L233"/>
  <c r="L234"/>
  <c r="L298"/>
  <c r="L247"/>
  <c r="L305"/>
  <c r="L429"/>
  <c r="L433"/>
  <c r="L439"/>
  <c r="B437"/>
  <c r="M437" s="1"/>
  <c r="L437"/>
  <c r="L498"/>
  <c r="B356"/>
  <c r="M356" s="1"/>
  <c r="L356"/>
  <c r="B4"/>
  <c r="M4" s="1"/>
  <c r="L4"/>
  <c r="B5"/>
  <c r="M5" s="1"/>
  <c r="L5"/>
  <c r="B6"/>
  <c r="M6" s="1"/>
  <c r="L6"/>
  <c r="B7"/>
  <c r="M7" s="1"/>
  <c r="L7"/>
  <c r="B8"/>
  <c r="M8" s="1"/>
  <c r="L8"/>
  <c r="B197"/>
  <c r="M197" s="1"/>
  <c r="B410"/>
  <c r="M410" s="1"/>
  <c r="L410"/>
  <c r="B10"/>
  <c r="M10" s="1"/>
  <c r="L10"/>
  <c r="B455"/>
  <c r="M455" s="1"/>
  <c r="L455"/>
  <c r="B369"/>
  <c r="M369" s="1"/>
  <c r="L369"/>
  <c r="B371"/>
  <c r="M371" s="1"/>
  <c r="L371"/>
  <c r="B85"/>
  <c r="M85" s="1"/>
  <c r="B87"/>
  <c r="M87" s="1"/>
  <c r="B160"/>
  <c r="M160" s="1"/>
  <c r="B374"/>
  <c r="M374" s="1"/>
  <c r="L374"/>
  <c r="B401"/>
  <c r="M401" s="1"/>
  <c r="L401"/>
  <c r="B403"/>
  <c r="M403" s="1"/>
  <c r="L403"/>
  <c r="B338"/>
  <c r="M338" s="1"/>
  <c r="L338"/>
  <c r="B360"/>
  <c r="M360" s="1"/>
  <c r="L360"/>
  <c r="B208"/>
  <c r="M208" s="1"/>
  <c r="B55"/>
  <c r="M55" s="1"/>
  <c r="B63"/>
  <c r="M63" s="1"/>
  <c r="B198"/>
  <c r="M198" s="1"/>
  <c r="B199"/>
  <c r="M199" s="1"/>
  <c r="B243"/>
  <c r="M243" s="1"/>
  <c r="L243"/>
  <c r="B255"/>
  <c r="M255" s="1"/>
  <c r="L255"/>
  <c r="B259"/>
  <c r="M259" s="1"/>
  <c r="L259"/>
  <c r="B296"/>
  <c r="M296" s="1"/>
  <c r="L296"/>
  <c r="B303"/>
  <c r="M303" s="1"/>
  <c r="L303"/>
  <c r="L2"/>
  <c r="B58"/>
  <c r="M58" s="1"/>
  <c r="B168"/>
  <c r="M168" s="1"/>
  <c r="B174"/>
  <c r="M174" s="1"/>
  <c r="B201"/>
  <c r="M201" s="1"/>
  <c r="B209"/>
  <c r="M209" s="1"/>
  <c r="L209"/>
  <c r="B250"/>
  <c r="M250" s="1"/>
  <c r="L250"/>
  <c r="B280"/>
  <c r="M280" s="1"/>
  <c r="L280"/>
  <c r="B18"/>
  <c r="M18" s="1"/>
  <c r="L18"/>
  <c r="B17"/>
  <c r="M17" s="1"/>
  <c r="L17"/>
  <c r="B320"/>
  <c r="M320" s="1"/>
  <c r="L320"/>
  <c r="B331"/>
  <c r="M331" s="1"/>
  <c r="L331"/>
  <c r="B336"/>
  <c r="M336" s="1"/>
  <c r="L336"/>
  <c r="B347"/>
  <c r="M347" s="1"/>
  <c r="L347"/>
  <c r="B349"/>
  <c r="M349" s="1"/>
  <c r="L349"/>
  <c r="B361"/>
  <c r="M361" s="1"/>
  <c r="L361"/>
  <c r="B162"/>
  <c r="M162" s="1"/>
  <c r="B486"/>
  <c r="M486" s="1"/>
  <c r="L486"/>
  <c r="B364"/>
  <c r="M364" s="1"/>
  <c r="L364"/>
  <c r="B427"/>
  <c r="M427" s="1"/>
  <c r="L427"/>
  <c r="B12"/>
  <c r="M12" s="1"/>
  <c r="L12"/>
  <c r="L229"/>
  <c r="B237"/>
  <c r="M237" s="1"/>
  <c r="L237"/>
  <c r="B235"/>
  <c r="M235" s="1"/>
  <c r="L235"/>
  <c r="B66"/>
  <c r="M66" s="1"/>
  <c r="B140"/>
  <c r="M140" s="1"/>
  <c r="B180"/>
  <c r="M180" s="1"/>
  <c r="B405"/>
  <c r="M405" s="1"/>
  <c r="L405"/>
  <c r="B102"/>
  <c r="M102" s="1"/>
  <c r="B216"/>
  <c r="M216" s="1"/>
  <c r="L216"/>
  <c r="L20"/>
  <c r="B127"/>
  <c r="M127" s="1"/>
  <c r="B330"/>
  <c r="M330" s="1"/>
  <c r="L330"/>
  <c r="B122"/>
  <c r="M122" s="1"/>
  <c r="B126"/>
  <c r="M126" s="1"/>
  <c r="B227"/>
  <c r="M227" s="1"/>
  <c r="L227"/>
  <c r="B186"/>
  <c r="M186" s="1"/>
  <c r="B262"/>
  <c r="M262" s="1"/>
  <c r="L262"/>
  <c r="B493"/>
  <c r="M493" s="1"/>
  <c r="L493"/>
  <c r="B74"/>
  <c r="M74" s="1"/>
  <c r="B108"/>
  <c r="M108" s="1"/>
  <c r="B503"/>
  <c r="M503" s="1"/>
  <c r="L503"/>
  <c r="B495"/>
  <c r="M495" s="1"/>
  <c r="L495"/>
  <c r="B147"/>
  <c r="M147" s="1"/>
  <c r="B325"/>
  <c r="M325" s="1"/>
  <c r="L325"/>
  <c r="B75"/>
  <c r="M75" s="1"/>
  <c r="B146"/>
  <c r="M146" s="1"/>
  <c r="B111"/>
  <c r="M111" s="1"/>
  <c r="B240"/>
  <c r="M240" s="1"/>
  <c r="L240"/>
  <c r="B334"/>
  <c r="M334" s="1"/>
  <c r="L334"/>
  <c r="B311"/>
  <c r="M311" s="1"/>
  <c r="L311"/>
  <c r="L309"/>
  <c r="B16"/>
  <c r="M16" s="1"/>
  <c r="L16"/>
  <c r="B294"/>
  <c r="M294" s="1"/>
  <c r="L294"/>
  <c r="B353"/>
  <c r="M353" s="1"/>
  <c r="L353"/>
  <c r="B343"/>
  <c r="M343" s="1"/>
  <c r="L343"/>
  <c r="B339"/>
  <c r="M339" s="1"/>
  <c r="L339"/>
  <c r="B345"/>
  <c r="M345" s="1"/>
  <c r="L345"/>
  <c r="B340"/>
  <c r="M340" s="1"/>
  <c r="L340"/>
  <c r="B344"/>
  <c r="M344" s="1"/>
  <c r="L344"/>
  <c r="B341"/>
  <c r="M341" s="1"/>
  <c r="L341"/>
  <c r="B342"/>
  <c r="M342" s="1"/>
  <c r="L342"/>
  <c r="B346"/>
  <c r="M346" s="1"/>
  <c r="L346"/>
  <c r="B358"/>
  <c r="M358" s="1"/>
  <c r="L358"/>
  <c r="B470"/>
  <c r="M470" s="1"/>
  <c r="L470"/>
  <c r="B350"/>
  <c r="M350" s="1"/>
  <c r="L350"/>
  <c r="B388"/>
  <c r="M388" s="1"/>
  <c r="L388"/>
  <c r="B381"/>
  <c r="M381" s="1"/>
  <c r="L381"/>
  <c r="B396"/>
  <c r="M396" s="1"/>
  <c r="L396"/>
  <c r="B68"/>
  <c r="M68" s="1"/>
  <c r="B426"/>
  <c r="M426" s="1"/>
  <c r="L426"/>
  <c r="B413"/>
  <c r="M413" s="1"/>
  <c r="L413"/>
  <c r="B419"/>
  <c r="M419" s="1"/>
  <c r="L419"/>
  <c r="B424"/>
  <c r="M424" s="1"/>
  <c r="L424"/>
  <c r="B422"/>
  <c r="M422" s="1"/>
  <c r="L422"/>
  <c r="B408"/>
  <c r="M408" s="1"/>
  <c r="L408"/>
  <c r="B172"/>
  <c r="M172" s="1"/>
  <c r="B301"/>
  <c r="M301" s="1"/>
  <c r="L301"/>
  <c r="B176"/>
  <c r="M176" s="1"/>
  <c r="B145"/>
  <c r="M145" s="1"/>
  <c r="B177"/>
  <c r="M177" s="1"/>
  <c r="B46"/>
  <c r="M46" s="1"/>
  <c r="B192"/>
  <c r="M192" s="1"/>
  <c r="B171"/>
  <c r="M171" s="1"/>
  <c r="B119"/>
  <c r="M119" s="1"/>
  <c r="B272"/>
  <c r="M272" s="1"/>
  <c r="L272"/>
  <c r="B37"/>
  <c r="M37" s="1"/>
  <c r="B38"/>
  <c r="M38" s="1"/>
  <c r="B100"/>
  <c r="M100" s="1"/>
  <c r="B107"/>
  <c r="M107" s="1"/>
  <c r="B308"/>
  <c r="M308" s="1"/>
  <c r="L308"/>
  <c r="B306"/>
  <c r="M306" s="1"/>
  <c r="L306"/>
  <c r="B324"/>
  <c r="M324" s="1"/>
  <c r="L324"/>
  <c r="N324"/>
  <c r="B377"/>
  <c r="M377" s="1"/>
  <c r="L377"/>
  <c r="B452"/>
  <c r="M452" s="1"/>
  <c r="L452"/>
  <c r="B448"/>
  <c r="M448" s="1"/>
  <c r="L448"/>
  <c r="B414"/>
  <c r="M414" s="1"/>
  <c r="L414"/>
  <c r="B450"/>
  <c r="M450" s="1"/>
  <c r="L450"/>
  <c r="B415"/>
  <c r="M415" s="1"/>
  <c r="L415"/>
  <c r="B449"/>
  <c r="M449" s="1"/>
  <c r="L449"/>
  <c r="B434"/>
  <c r="M434" s="1"/>
  <c r="L434"/>
  <c r="N434"/>
  <c r="B447"/>
  <c r="M447" s="1"/>
  <c r="L447"/>
  <c r="B451"/>
  <c r="M451" s="1"/>
  <c r="L451"/>
  <c r="B456"/>
  <c r="M456" s="1"/>
  <c r="L456"/>
  <c r="B445"/>
  <c r="M445" s="1"/>
  <c r="L445"/>
  <c r="B49"/>
  <c r="M49" s="1"/>
  <c r="B224"/>
  <c r="M224" s="1"/>
  <c r="L224"/>
  <c r="B115"/>
  <c r="M115" s="1"/>
  <c r="B202"/>
  <c r="M202" s="1"/>
  <c r="B164"/>
  <c r="M164" s="1"/>
  <c r="B163"/>
  <c r="M163" s="1"/>
  <c r="B112"/>
  <c r="M112" s="1"/>
  <c r="B178"/>
  <c r="M178" s="1"/>
  <c r="B101"/>
  <c r="M101" s="1"/>
  <c r="B382"/>
  <c r="M382" s="1"/>
  <c r="L382"/>
  <c r="B384"/>
  <c r="M384" s="1"/>
  <c r="L384"/>
  <c r="B386"/>
  <c r="M386" s="1"/>
  <c r="L386"/>
  <c r="B392"/>
  <c r="M392" s="1"/>
  <c r="L392"/>
  <c r="B397"/>
  <c r="M397" s="1"/>
  <c r="L397"/>
  <c r="B406"/>
  <c r="M406" s="1"/>
  <c r="L406"/>
  <c r="N406"/>
  <c r="B412"/>
  <c r="M412" s="1"/>
  <c r="L412"/>
  <c r="B416"/>
  <c r="M416" s="1"/>
  <c r="L416"/>
  <c r="B420"/>
  <c r="M420" s="1"/>
  <c r="L420"/>
  <c r="N420"/>
  <c r="B423"/>
  <c r="M423" s="1"/>
  <c r="L423"/>
  <c r="N423"/>
  <c r="B425"/>
  <c r="M425" s="1"/>
  <c r="L425"/>
  <c r="N425"/>
  <c r="B428"/>
  <c r="M428" s="1"/>
  <c r="L428"/>
  <c r="B430"/>
  <c r="M430" s="1"/>
  <c r="L430"/>
  <c r="B432"/>
  <c r="M432" s="1"/>
  <c r="L432"/>
  <c r="B435"/>
  <c r="M435" s="1"/>
  <c r="L435"/>
  <c r="B438"/>
  <c r="M438" s="1"/>
  <c r="L438"/>
  <c r="B440"/>
  <c r="M440" s="1"/>
  <c r="L440"/>
  <c r="B444"/>
  <c r="M444" s="1"/>
  <c r="L444"/>
  <c r="N444"/>
  <c r="B463"/>
  <c r="M463" s="1"/>
  <c r="L463"/>
  <c r="B465"/>
  <c r="M465" s="1"/>
  <c r="L465"/>
  <c r="B472"/>
  <c r="M472" s="1"/>
  <c r="L472"/>
  <c r="B485"/>
  <c r="M485" s="1"/>
  <c r="L485"/>
  <c r="N485"/>
  <c r="B492"/>
  <c r="M492" s="1"/>
  <c r="L492"/>
  <c r="N492"/>
  <c r="B494"/>
  <c r="M494" s="1"/>
  <c r="L494"/>
  <c r="B497"/>
  <c r="M497" s="1"/>
  <c r="L497"/>
  <c r="N497"/>
  <c r="B508"/>
  <c r="M508" s="1"/>
  <c r="L508"/>
  <c r="B181"/>
  <c r="M181" s="1"/>
  <c r="B19"/>
  <c r="M19" s="1"/>
  <c r="L19"/>
  <c r="B42"/>
  <c r="M42" s="1"/>
  <c r="B48"/>
  <c r="M48" s="1"/>
  <c r="B50"/>
  <c r="M50" s="1"/>
  <c r="B300"/>
  <c r="M300" s="1"/>
  <c r="L300"/>
  <c r="B96"/>
  <c r="M96" s="1"/>
  <c r="B417"/>
  <c r="M417" s="1"/>
  <c r="L417"/>
  <c r="B461"/>
  <c r="M461" s="1"/>
  <c r="L461"/>
  <c r="B473"/>
  <c r="M473" s="1"/>
  <c r="L473"/>
  <c r="B474"/>
  <c r="M474" s="1"/>
  <c r="L474"/>
  <c r="B476"/>
  <c r="M476" s="1"/>
  <c r="L476"/>
  <c r="N476"/>
  <c r="B477"/>
  <c r="M477" s="1"/>
  <c r="L477"/>
  <c r="B478"/>
  <c r="M478" s="1"/>
  <c r="L478"/>
  <c r="B479"/>
  <c r="M479" s="1"/>
  <c r="L479"/>
  <c r="B480"/>
  <c r="M480" s="1"/>
  <c r="L480"/>
  <c r="N480"/>
  <c r="B481"/>
  <c r="M481" s="1"/>
  <c r="L481"/>
  <c r="N481"/>
  <c r="B482"/>
  <c r="M482" s="1"/>
  <c r="L482"/>
  <c r="N482"/>
  <c r="B487"/>
  <c r="M487" s="1"/>
  <c r="L487"/>
  <c r="B488"/>
  <c r="M488" s="1"/>
  <c r="L488"/>
  <c r="B489"/>
  <c r="M489" s="1"/>
  <c r="L489"/>
  <c r="B222"/>
  <c r="M222" s="1"/>
  <c r="L222"/>
  <c r="B509"/>
  <c r="M509" s="1"/>
  <c r="L509"/>
  <c r="N509"/>
  <c r="B510"/>
  <c r="M510" s="1"/>
  <c r="L510"/>
  <c r="B511"/>
  <c r="M511" s="1"/>
  <c r="L511"/>
  <c r="B512"/>
  <c r="M512" s="1"/>
  <c r="L512"/>
  <c r="B513"/>
  <c r="M513" s="1"/>
  <c r="L513"/>
  <c r="B514"/>
  <c r="M514" s="1"/>
  <c r="L514"/>
  <c r="N514"/>
  <c r="B515"/>
  <c r="M515" s="1"/>
  <c r="L515"/>
  <c r="N515"/>
  <c r="B516"/>
  <c r="M516" s="1"/>
  <c r="L516"/>
  <c r="B517"/>
  <c r="M517" s="1"/>
  <c r="L517"/>
  <c r="B518"/>
  <c r="M518" s="1"/>
  <c r="L518"/>
  <c r="B519"/>
  <c r="M519" s="1"/>
  <c r="L519"/>
  <c r="B520"/>
  <c r="M520" s="1"/>
  <c r="L520"/>
  <c r="B521"/>
  <c r="M521" s="1"/>
  <c r="L521"/>
  <c r="N521"/>
  <c r="B522"/>
  <c r="M522" s="1"/>
  <c r="L522"/>
  <c r="B523"/>
  <c r="M523" s="1"/>
  <c r="L523"/>
  <c r="B524"/>
  <c r="M524" s="1"/>
  <c r="L524"/>
  <c r="B525"/>
  <c r="M525" s="1"/>
  <c r="L525"/>
  <c r="N525"/>
  <c r="B526"/>
  <c r="M526" s="1"/>
  <c r="L526"/>
  <c r="N526"/>
  <c r="B527"/>
  <c r="M527" s="1"/>
  <c r="L527"/>
  <c r="N527"/>
  <c r="B528"/>
  <c r="M528" s="1"/>
  <c r="L528"/>
  <c r="N528"/>
  <c r="B529"/>
  <c r="M529" s="1"/>
  <c r="L529"/>
  <c r="B530"/>
  <c r="M530" s="1"/>
  <c r="L530"/>
  <c r="B531"/>
  <c r="M531" s="1"/>
  <c r="L531"/>
  <c r="N531"/>
  <c r="B532"/>
  <c r="M532" s="1"/>
  <c r="L532"/>
  <c r="B533"/>
  <c r="M533" s="1"/>
  <c r="L533"/>
  <c r="N533"/>
  <c r="B534"/>
  <c r="M534" s="1"/>
  <c r="L534"/>
  <c r="B535"/>
  <c r="M535" s="1"/>
  <c r="L535"/>
  <c r="B536"/>
  <c r="M536" s="1"/>
  <c r="L536"/>
  <c r="B537"/>
  <c r="M537" s="1"/>
  <c r="L537"/>
  <c r="N537"/>
  <c r="B538"/>
  <c r="M538" s="1"/>
  <c r="L538"/>
  <c r="N538"/>
  <c r="B539"/>
  <c r="M539" s="1"/>
  <c r="L539"/>
  <c r="N539"/>
  <c r="B540"/>
  <c r="M540" s="1"/>
  <c r="L540"/>
  <c r="N540"/>
  <c r="B541"/>
  <c r="M541" s="1"/>
  <c r="L541"/>
  <c r="B542"/>
  <c r="M542" s="1"/>
  <c r="L542"/>
  <c r="B543"/>
  <c r="M543" s="1"/>
  <c r="L543"/>
  <c r="B544"/>
  <c r="M544" s="1"/>
  <c r="L544"/>
  <c r="B545"/>
  <c r="M545" s="1"/>
  <c r="L545"/>
  <c r="N545"/>
  <c r="B546"/>
  <c r="M546" s="1"/>
  <c r="L546"/>
  <c r="B547"/>
  <c r="M547" s="1"/>
  <c r="L547"/>
  <c r="B548"/>
  <c r="M548" s="1"/>
  <c r="L548"/>
  <c r="B549"/>
  <c r="M549" s="1"/>
  <c r="L549"/>
  <c r="N549"/>
  <c r="B550"/>
  <c r="M550" s="1"/>
  <c r="L550"/>
  <c r="N550"/>
  <c r="B551"/>
  <c r="M551" s="1"/>
  <c r="L551"/>
  <c r="N551"/>
  <c r="B552"/>
  <c r="M552" s="1"/>
  <c r="L552"/>
  <c r="N552"/>
  <c r="B553"/>
  <c r="M553" s="1"/>
  <c r="L553"/>
  <c r="B554"/>
  <c r="M554" s="1"/>
  <c r="L554"/>
  <c r="B555"/>
  <c r="M555" s="1"/>
  <c r="L555"/>
  <c r="B556"/>
  <c r="M556" s="1"/>
  <c r="L556"/>
  <c r="B557"/>
  <c r="M557" s="1"/>
  <c r="L557"/>
  <c r="B558"/>
  <c r="M558" s="1"/>
  <c r="L558"/>
  <c r="B559"/>
  <c r="M559" s="1"/>
  <c r="L559"/>
  <c r="B560"/>
  <c r="M560" s="1"/>
  <c r="L560"/>
  <c r="N560"/>
  <c r="B561"/>
  <c r="M561" s="1"/>
  <c r="L561"/>
  <c r="N561"/>
  <c r="B562"/>
  <c r="M562" s="1"/>
  <c r="L562"/>
  <c r="N562"/>
  <c r="B563"/>
  <c r="M563" s="1"/>
  <c r="L563"/>
  <c r="N563"/>
  <c r="B564"/>
  <c r="M564" s="1"/>
  <c r="L564"/>
  <c r="N564"/>
  <c r="B565"/>
  <c r="M565" s="1"/>
  <c r="L565"/>
  <c r="B566"/>
  <c r="M566" s="1"/>
  <c r="L566"/>
  <c r="B567"/>
  <c r="M567" s="1"/>
  <c r="L567"/>
  <c r="B568"/>
  <c r="M568" s="1"/>
  <c r="L568"/>
  <c r="B569"/>
  <c r="M569" s="1"/>
  <c r="L569"/>
  <c r="B570"/>
  <c r="M570" s="1"/>
  <c r="L570"/>
  <c r="B571"/>
  <c r="M571" s="1"/>
  <c r="L571"/>
  <c r="N571"/>
  <c r="B572"/>
  <c r="M572" s="1"/>
  <c r="L572"/>
  <c r="N572"/>
  <c r="B573"/>
  <c r="M573" s="1"/>
  <c r="L573"/>
  <c r="N573"/>
  <c r="B574"/>
  <c r="M574" s="1"/>
  <c r="L574"/>
  <c r="N574"/>
  <c r="B575"/>
  <c r="M575" s="1"/>
  <c r="L575"/>
  <c r="N575"/>
  <c r="B576"/>
  <c r="M576" s="1"/>
  <c r="L576"/>
  <c r="N576"/>
  <c r="B577"/>
  <c r="M577" s="1"/>
  <c r="L577"/>
  <c r="B578"/>
  <c r="M578" s="1"/>
  <c r="L578"/>
  <c r="B579"/>
  <c r="M579" s="1"/>
  <c r="L579"/>
  <c r="N579"/>
  <c r="B580"/>
  <c r="M580" s="1"/>
  <c r="L580"/>
  <c r="B581"/>
  <c r="M581" s="1"/>
  <c r="L581"/>
  <c r="B582"/>
  <c r="M582" s="1"/>
  <c r="L582"/>
  <c r="B583"/>
  <c r="M583" s="1"/>
  <c r="L583"/>
  <c r="N583"/>
  <c r="B584"/>
  <c r="M584" s="1"/>
  <c r="L584"/>
  <c r="N584"/>
  <c r="B585"/>
  <c r="M585" s="1"/>
  <c r="L585"/>
  <c r="N585"/>
  <c r="B586"/>
  <c r="M586" s="1"/>
  <c r="L586"/>
  <c r="N586"/>
  <c r="B587"/>
  <c r="M587" s="1"/>
  <c r="L587"/>
  <c r="N587"/>
  <c r="B588"/>
  <c r="M588" s="1"/>
  <c r="L588"/>
  <c r="B589"/>
  <c r="M589" s="1"/>
  <c r="L589"/>
  <c r="B590"/>
  <c r="M590" s="1"/>
  <c r="L590"/>
  <c r="B591"/>
  <c r="M591" s="1"/>
  <c r="L591"/>
  <c r="B592"/>
  <c r="M592" s="1"/>
  <c r="L592"/>
  <c r="B593"/>
  <c r="M593" s="1"/>
  <c r="L593"/>
  <c r="B594"/>
  <c r="M594" s="1"/>
  <c r="L594"/>
  <c r="N594"/>
  <c r="B595"/>
  <c r="M595" s="1"/>
  <c r="L595"/>
  <c r="N595"/>
  <c r="B596"/>
  <c r="M596" s="1"/>
  <c r="L596"/>
  <c r="N596"/>
  <c r="B597"/>
  <c r="M597" s="1"/>
  <c r="L597"/>
  <c r="N597"/>
  <c r="B598"/>
  <c r="M598" s="1"/>
  <c r="L598"/>
  <c r="N598"/>
  <c r="B599"/>
  <c r="M599" s="1"/>
  <c r="L599"/>
  <c r="N599"/>
  <c r="B600"/>
  <c r="M600" s="1"/>
  <c r="L600"/>
  <c r="N600"/>
  <c r="B601"/>
  <c r="M601" s="1"/>
  <c r="L601"/>
  <c r="B602"/>
  <c r="M602" s="1"/>
  <c r="L602"/>
  <c r="B603"/>
  <c r="M603" s="1"/>
  <c r="L603"/>
  <c r="B604"/>
  <c r="M604" s="1"/>
  <c r="L604"/>
  <c r="B605"/>
  <c r="M605" s="1"/>
  <c r="L605"/>
  <c r="B606"/>
  <c r="M606" s="1"/>
  <c r="L606"/>
  <c r="N606"/>
  <c r="B607"/>
  <c r="M607" s="1"/>
  <c r="L607"/>
  <c r="N607"/>
  <c r="B608"/>
  <c r="M608" s="1"/>
  <c r="L608"/>
  <c r="N608"/>
  <c r="B609"/>
  <c r="M609" s="1"/>
  <c r="L609"/>
  <c r="N609"/>
  <c r="B610"/>
  <c r="M610" s="1"/>
  <c r="L610"/>
  <c r="N610"/>
  <c r="B611"/>
  <c r="M611" s="1"/>
  <c r="L611"/>
  <c r="N611"/>
  <c r="B612"/>
  <c r="M612" s="1"/>
  <c r="L612"/>
  <c r="B613"/>
  <c r="M613" s="1"/>
  <c r="L613"/>
  <c r="B614"/>
  <c r="M614" s="1"/>
  <c r="L614"/>
  <c r="B615"/>
  <c r="M615" s="1"/>
  <c r="L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B771"/>
  <c r="M771" s="1"/>
  <c r="L771"/>
  <c r="N771"/>
  <c r="B772"/>
  <c r="M772" s="1"/>
  <c r="L772"/>
  <c r="N772"/>
  <c r="B773"/>
  <c r="M773" s="1"/>
  <c r="L773"/>
  <c r="N773"/>
  <c r="B774"/>
  <c r="M774" s="1"/>
  <c r="L774"/>
  <c r="N774"/>
  <c r="B775"/>
  <c r="M775" s="1"/>
  <c r="L775"/>
  <c r="N775"/>
  <c r="B776"/>
  <c r="M776" s="1"/>
  <c r="L776"/>
  <c r="N776"/>
  <c r="B777"/>
  <c r="M777" s="1"/>
  <c r="L777"/>
  <c r="N777"/>
  <c r="B778"/>
  <c r="M778" s="1"/>
  <c r="L778"/>
  <c r="N778"/>
  <c r="B779"/>
  <c r="M779" s="1"/>
  <c r="L779"/>
  <c r="N779"/>
  <c r="B780"/>
  <c r="M780" s="1"/>
  <c r="L780"/>
  <c r="N780"/>
  <c r="B781"/>
  <c r="M781" s="1"/>
  <c r="L781"/>
  <c r="N781"/>
  <c r="B782"/>
  <c r="M782" s="1"/>
  <c r="L782"/>
  <c r="N782"/>
  <c r="B783"/>
  <c r="M783" s="1"/>
  <c r="L783"/>
  <c r="N783"/>
  <c r="B784"/>
  <c r="M784" s="1"/>
  <c r="L784"/>
  <c r="N784"/>
  <c r="B785"/>
  <c r="M785" s="1"/>
  <c r="L785"/>
  <c r="N785"/>
  <c r="B786"/>
  <c r="M786" s="1"/>
  <c r="L786"/>
  <c r="N786"/>
  <c r="B787"/>
  <c r="M787" s="1"/>
  <c r="L787"/>
  <c r="N787"/>
  <c r="I3" i="9"/>
  <c r="C4"/>
  <c r="C19" i="11" s="1"/>
  <c r="C5" i="9"/>
  <c r="B1" i="4"/>
  <c r="I33" i="9" s="1"/>
  <c r="B3" i="6"/>
  <c r="B4"/>
  <c r="H2" i="7"/>
  <c r="N363" i="1"/>
  <c r="C18" i="10" l="1"/>
  <c r="C6" i="9"/>
  <c r="A1" i="10" s="1"/>
  <c r="B20" i="1"/>
  <c r="M20" s="1"/>
  <c r="B39"/>
  <c r="M39" s="1"/>
  <c r="B5" i="6"/>
  <c r="B264" i="1"/>
  <c r="M264" s="1"/>
  <c r="B309"/>
  <c r="M309" s="1"/>
  <c r="B195"/>
  <c r="M195" s="1"/>
  <c r="B32"/>
  <c r="M32" s="1"/>
  <c r="B25"/>
  <c r="M25" s="1"/>
  <c r="B307"/>
  <c r="M307" s="1"/>
  <c r="B125"/>
  <c r="M125" s="1"/>
  <c r="B218"/>
  <c r="M218" s="1"/>
  <c r="B196"/>
  <c r="M196" s="1"/>
  <c r="B97"/>
  <c r="M97" s="1"/>
  <c r="B142"/>
  <c r="M142" s="1"/>
  <c r="B144"/>
  <c r="M144" s="1"/>
  <c r="A1" i="11"/>
  <c r="B3" i="4"/>
  <c r="J78" s="1"/>
  <c r="B2"/>
  <c r="I24" i="9"/>
  <c r="I30"/>
  <c r="I25"/>
  <c r="I34"/>
  <c r="I28"/>
  <c r="I26"/>
  <c r="I27"/>
  <c r="I29"/>
  <c r="I21"/>
  <c r="I32"/>
  <c r="I18"/>
  <c r="I31"/>
  <c r="I20"/>
  <c r="I22"/>
  <c r="I19"/>
  <c r="I17"/>
  <c r="I23"/>
  <c r="C12"/>
  <c r="C10"/>
  <c r="C13"/>
  <c r="L39"/>
  <c r="L38"/>
  <c r="C14"/>
  <c r="C11"/>
  <c r="C23" i="4" l="1"/>
  <c r="A17"/>
  <c r="K17" s="1"/>
  <c r="A12"/>
  <c r="M13" s="1"/>
  <c r="A46"/>
  <c r="K46" s="1"/>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A18"/>
  <c r="M19" s="1"/>
  <c r="D66"/>
  <c r="A130" i="9" s="1"/>
  <c r="H33" i="4"/>
  <c r="B85" i="9" s="1"/>
  <c r="A92" i="4"/>
  <c r="K92" s="1"/>
  <c r="A6"/>
  <c r="K6" s="1"/>
  <c r="J6" s="1"/>
  <c r="C87"/>
  <c r="C63"/>
  <c r="C70"/>
  <c r="J25"/>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M17" s="1"/>
  <c r="H21"/>
  <c r="B73" i="9" s="1"/>
  <c r="C46" i="4"/>
  <c r="D29"/>
  <c r="A81" i="9" s="1"/>
  <c r="L81" s="1"/>
  <c r="I77" i="4"/>
  <c r="I82"/>
  <c r="H9"/>
  <c r="B61" i="9" s="1"/>
  <c r="I19" i="4"/>
  <c r="C82"/>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J24"/>
  <c r="A41"/>
  <c r="K41" s="1"/>
  <c r="I69"/>
  <c r="A28"/>
  <c r="K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I28"/>
  <c r="F6"/>
  <c r="K58" i="9" s="1"/>
  <c r="A15" i="4"/>
  <c r="K15" s="1"/>
  <c r="J15" s="1"/>
  <c r="I75"/>
  <c r="C3"/>
  <c r="I29"/>
  <c r="D40"/>
  <c r="A92" i="9" s="1"/>
  <c r="H29" i="4"/>
  <c r="B81" i="9" s="1"/>
  <c r="A65" i="4"/>
  <c r="K65" s="1"/>
  <c r="H80"/>
  <c r="C67"/>
  <c r="A63"/>
  <c r="K63" s="1"/>
  <c r="J60"/>
  <c r="A24"/>
  <c r="K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40" i="4"/>
  <c r="I59"/>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I24"/>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I20"/>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F80" s="1"/>
  <c r="H36" i="4"/>
  <c r="B88" i="9" s="1"/>
  <c r="C65" i="4"/>
  <c r="F2"/>
  <c r="K54" i="9" s="1"/>
  <c r="J17" i="4"/>
  <c r="J21"/>
  <c r="C41"/>
  <c r="D9"/>
  <c r="A61" i="9" s="1"/>
  <c r="J28" i="4"/>
  <c r="A2"/>
  <c r="K2" s="1"/>
  <c r="J2" s="1"/>
  <c r="H69"/>
  <c r="B121" i="9" s="1"/>
  <c r="I12" i="4"/>
  <c r="C51"/>
  <c r="F28"/>
  <c r="K80" i="9" s="1"/>
  <c r="H5" i="4"/>
  <c r="B57" i="9" s="1"/>
  <c r="I55" i="4"/>
  <c r="J54"/>
  <c r="H3"/>
  <c r="B55" i="9" s="1"/>
  <c r="A89" i="4"/>
  <c r="K89" s="1"/>
  <c r="H12"/>
  <c r="B64" i="9" s="1"/>
  <c r="I18" i="4"/>
  <c r="F41"/>
  <c r="K93" i="9" s="1"/>
  <c r="H64" i="4"/>
  <c r="B116" i="9" s="1"/>
  <c r="F91" i="4"/>
  <c r="M83"/>
  <c r="K82"/>
  <c r="C14" i="6"/>
  <c r="M47" i="4"/>
  <c r="C13" i="6"/>
  <c r="C10"/>
  <c r="K40" i="9"/>
  <c r="L41"/>
  <c r="L43"/>
  <c r="L46" s="1"/>
  <c r="K45"/>
  <c r="B43" s="1"/>
  <c r="C11" i="6"/>
  <c r="L65" i="9" l="1"/>
  <c r="M65" s="1"/>
  <c r="K12" i="4"/>
  <c r="J12" s="1"/>
  <c r="K16"/>
  <c r="J16" s="1"/>
  <c r="F65" i="9"/>
  <c r="L63"/>
  <c r="M63" s="1"/>
  <c r="K22" i="4"/>
  <c r="J22" s="1"/>
  <c r="F63" i="9"/>
  <c r="L121"/>
  <c r="M121" s="1"/>
  <c r="E121"/>
  <c r="C85"/>
  <c r="M75" i="4"/>
  <c r="K48"/>
  <c r="K78"/>
  <c r="F85" i="9"/>
  <c r="M101"/>
  <c r="L95"/>
  <c r="M95" s="1"/>
  <c r="E95"/>
  <c r="D95"/>
  <c r="I95"/>
  <c r="C95"/>
  <c r="C69"/>
  <c r="I3" i="4"/>
  <c r="I11"/>
  <c r="D63" i="9" s="1"/>
  <c r="E63" s="1"/>
  <c r="C96"/>
  <c r="M59"/>
  <c r="I35" i="4"/>
  <c r="F74" i="9"/>
  <c r="D68"/>
  <c r="F79"/>
  <c r="F87"/>
  <c r="I23" i="4"/>
  <c r="D76" i="9"/>
  <c r="J76" s="1"/>
  <c r="D75"/>
  <c r="E75" s="1"/>
  <c r="I34" i="4"/>
  <c r="F91" i="9"/>
  <c r="I26" i="4"/>
  <c r="I39"/>
  <c r="I21"/>
  <c r="I33"/>
  <c r="D85" i="9" s="1"/>
  <c r="E85" s="1"/>
  <c r="I31" i="4"/>
  <c r="F75" i="9"/>
  <c r="I38" i="4"/>
  <c r="F83" i="9"/>
  <c r="D87"/>
  <c r="L123"/>
  <c r="M123" s="1"/>
  <c r="E117"/>
  <c r="I117"/>
  <c r="F69"/>
  <c r="F124"/>
  <c r="C68"/>
  <c r="C124"/>
  <c r="L124"/>
  <c r="M124" s="1"/>
  <c r="M33" i="4"/>
  <c r="D124" i="9"/>
  <c r="M31" i="4"/>
  <c r="I124" i="9"/>
  <c r="K62" i="4"/>
  <c r="F121" i="9"/>
  <c r="I121"/>
  <c r="C75"/>
  <c r="M69"/>
  <c r="F59"/>
  <c r="M15" i="4"/>
  <c r="M103" i="9"/>
  <c r="L76"/>
  <c r="M76" s="1"/>
  <c r="D69"/>
  <c r="K14" i="4"/>
  <c r="J14" s="1"/>
  <c r="F66" i="9" s="1"/>
  <c r="E76"/>
  <c r="C59"/>
  <c r="F76"/>
  <c r="E94"/>
  <c r="F55"/>
  <c r="K56" i="4"/>
  <c r="D84" i="9"/>
  <c r="E84" s="1"/>
  <c r="L74"/>
  <c r="M74" s="1"/>
  <c r="F117"/>
  <c r="D74"/>
  <c r="I7" i="4"/>
  <c r="D59" i="9" s="1"/>
  <c r="L117"/>
  <c r="M117" s="1"/>
  <c r="C94"/>
  <c r="C74"/>
  <c r="E74" s="1"/>
  <c r="K68" i="4"/>
  <c r="C117" i="9"/>
  <c r="J117" s="1"/>
  <c r="M5" i="4"/>
  <c r="C55" i="9"/>
  <c r="M51" i="4"/>
  <c r="F103" i="9"/>
  <c r="F123"/>
  <c r="L68"/>
  <c r="M68" s="1"/>
  <c r="L56"/>
  <c r="M56" s="1"/>
  <c r="C84"/>
  <c r="C103"/>
  <c r="E68"/>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D55"/>
  <c r="F96"/>
  <c r="I8" i="4"/>
  <c r="L79" i="9"/>
  <c r="M79" s="1"/>
  <c r="I115"/>
  <c r="D79"/>
  <c r="E79" s="1"/>
  <c r="I10" i="4"/>
  <c r="D62" i="9" s="1"/>
  <c r="C115"/>
  <c r="J115" s="1"/>
  <c r="L115"/>
  <c r="M115" s="1"/>
  <c r="D73"/>
  <c r="E73" s="1"/>
  <c r="K26" i="4"/>
  <c r="J26" s="1"/>
  <c r="F78" i="9" s="1"/>
  <c r="M58"/>
  <c r="M85"/>
  <c r="M25" i="4"/>
  <c r="L73" i="9"/>
  <c r="M73" s="1"/>
  <c r="F53"/>
  <c r="C73"/>
  <c r="E115"/>
  <c r="M55"/>
  <c r="F115"/>
  <c r="L102"/>
  <c r="M102" s="1"/>
  <c r="I101"/>
  <c r="F101"/>
  <c r="F62"/>
  <c r="I5" i="4"/>
  <c r="D57" i="9" s="1"/>
  <c r="I2" i="4"/>
  <c r="D54" i="9" s="1"/>
  <c r="M91" i="4"/>
  <c r="M127" i="9"/>
  <c r="M116"/>
  <c r="D71"/>
  <c r="E71" s="1"/>
  <c r="C71"/>
  <c r="F71"/>
  <c r="E114"/>
  <c r="M55" i="4"/>
  <c r="M77"/>
  <c r="L98" i="9"/>
  <c r="M98" s="1"/>
  <c r="D98"/>
  <c r="J98" s="1"/>
  <c r="F73"/>
  <c r="D114"/>
  <c r="J114" s="1"/>
  <c r="C126"/>
  <c r="J126" s="1"/>
  <c r="C66"/>
  <c r="C119"/>
  <c r="F54"/>
  <c r="C99"/>
  <c r="C54"/>
  <c r="E93"/>
  <c r="I98"/>
  <c r="I119"/>
  <c r="L91"/>
  <c r="M91" s="1"/>
  <c r="F106"/>
  <c r="C91"/>
  <c r="E106"/>
  <c r="E88"/>
  <c r="D88"/>
  <c r="F114"/>
  <c r="I126"/>
  <c r="M95" i="4"/>
  <c r="L71" i="9"/>
  <c r="M71" s="1"/>
  <c r="L114"/>
  <c r="M114" s="1"/>
  <c r="L126"/>
  <c r="M126" s="1"/>
  <c r="D66"/>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D90" i="9"/>
  <c r="J90" s="1"/>
  <c r="K8" i="4"/>
  <c r="J8" s="1"/>
  <c r="F60" i="9" s="1"/>
  <c r="D93"/>
  <c r="F119"/>
  <c r="D91"/>
  <c r="F81"/>
  <c r="M62"/>
  <c r="E91"/>
  <c r="D81"/>
  <c r="E81" s="1"/>
  <c r="C88"/>
  <c r="D105"/>
  <c r="C105"/>
  <c r="L89"/>
  <c r="M89" s="1"/>
  <c r="M11" i="4"/>
  <c r="C89" i="9"/>
  <c r="C81"/>
  <c r="C77"/>
  <c r="K52" i="4"/>
  <c r="L119" i="9"/>
  <c r="M119" s="1"/>
  <c r="L106"/>
  <c r="M106" s="1"/>
  <c r="D119"/>
  <c r="C106"/>
  <c r="J106" s="1"/>
  <c r="I106"/>
  <c r="D77"/>
  <c r="E77" s="1"/>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F107"/>
  <c r="M71" i="4"/>
  <c r="M57" i="9"/>
  <c r="I93"/>
  <c r="I97"/>
  <c r="F97"/>
  <c r="E83"/>
  <c r="M43" i="4"/>
  <c r="C62" i="9"/>
  <c r="M61" i="4"/>
  <c r="L83" i="9"/>
  <c r="M83" s="1"/>
  <c r="C80"/>
  <c r="M88"/>
  <c r="E105"/>
  <c r="C83"/>
  <c r="F89"/>
  <c r="K58" i="4"/>
  <c r="E90" i="9"/>
  <c r="F105"/>
  <c r="D107"/>
  <c r="J107" s="1"/>
  <c r="D89"/>
  <c r="E89" s="1"/>
  <c r="L90"/>
  <c r="M90" s="1"/>
  <c r="L107"/>
  <c r="M107" s="1"/>
  <c r="I107"/>
  <c r="K80" i="4"/>
  <c r="M93" i="9"/>
  <c r="E108"/>
  <c r="D108"/>
  <c r="E111"/>
  <c r="F110"/>
  <c r="L108"/>
  <c r="M108" s="1"/>
  <c r="D111"/>
  <c r="J111" s="1"/>
  <c r="C86"/>
  <c r="F108"/>
  <c r="L86"/>
  <c r="M86" s="1"/>
  <c r="I111"/>
  <c r="F57"/>
  <c r="L111"/>
  <c r="M111" s="1"/>
  <c r="C127"/>
  <c r="D86"/>
  <c r="E86" s="1"/>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C82"/>
  <c r="E82"/>
  <c r="C109"/>
  <c r="I109"/>
  <c r="L109"/>
  <c r="M109" s="1"/>
  <c r="D109"/>
  <c r="E109"/>
  <c r="F109"/>
  <c r="C70"/>
  <c r="D70"/>
  <c r="F70"/>
  <c r="L70"/>
  <c r="M70" s="1"/>
  <c r="E70"/>
  <c r="L67"/>
  <c r="M67" s="1"/>
  <c r="F67"/>
  <c r="D67"/>
  <c r="C67"/>
  <c r="M65" i="4"/>
  <c r="K64"/>
  <c r="F127" i="9"/>
  <c r="E127"/>
  <c r="I127"/>
  <c r="D127"/>
  <c r="I112"/>
  <c r="L112"/>
  <c r="M112" s="1"/>
  <c r="F112"/>
  <c r="C112"/>
  <c r="F61"/>
  <c r="C61"/>
  <c r="L61"/>
  <c r="M61" s="1"/>
  <c r="C15" i="6"/>
  <c r="B38" i="9"/>
  <c r="I39"/>
  <c r="H39"/>
  <c r="H40"/>
  <c r="R41"/>
  <c r="T41"/>
  <c r="L42"/>
  <c r="C40" s="1"/>
  <c r="L11"/>
  <c r="P41"/>
  <c r="N41"/>
  <c r="J40"/>
  <c r="H44"/>
  <c r="H45"/>
  <c r="I44"/>
  <c r="R46"/>
  <c r="L47"/>
  <c r="C45" s="1"/>
  <c r="N46"/>
  <c r="T46"/>
  <c r="L13"/>
  <c r="P46"/>
  <c r="J95" l="1"/>
  <c r="J68"/>
  <c r="E59"/>
  <c r="J96"/>
  <c r="J85"/>
  <c r="J87"/>
  <c r="D92"/>
  <c r="E92" s="1"/>
  <c r="D78"/>
  <c r="E78" s="1"/>
  <c r="D72"/>
  <c r="E72" s="1"/>
  <c r="J75"/>
  <c r="J69"/>
  <c r="E69"/>
  <c r="E87"/>
  <c r="J124"/>
  <c r="J65"/>
  <c r="J103"/>
  <c r="J63"/>
  <c r="J55"/>
  <c r="J74"/>
  <c r="J94"/>
  <c r="E55"/>
  <c r="J84"/>
  <c r="J123"/>
  <c r="J101"/>
  <c r="J71"/>
  <c r="E66"/>
  <c r="J73"/>
  <c r="E58"/>
  <c r="D56"/>
  <c r="E56" s="1"/>
  <c r="J59"/>
  <c r="J79"/>
  <c r="E61"/>
  <c r="E62"/>
  <c r="E67"/>
  <c r="E64"/>
  <c r="J119"/>
  <c r="J66"/>
  <c r="E57"/>
  <c r="D60"/>
  <c r="G60" s="1"/>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E44"/>
  <c r="C44"/>
  <c r="C46" s="1"/>
  <c r="D44"/>
  <c r="F44"/>
  <c r="H42"/>
  <c r="H41"/>
  <c r="D39"/>
  <c r="C39"/>
  <c r="C41" s="1"/>
  <c r="F39"/>
  <c r="E39"/>
  <c r="E53"/>
  <c r="J53"/>
  <c r="R47"/>
  <c r="F45" s="1"/>
  <c r="P47"/>
  <c r="E45" s="1"/>
  <c r="E47" s="1"/>
  <c r="L14"/>
  <c r="T47"/>
  <c r="G45" s="1"/>
  <c r="N47"/>
  <c r="D45" s="1"/>
  <c r="D47" s="1"/>
  <c r="C47"/>
  <c r="G77"/>
  <c r="I77" s="1"/>
  <c r="G71"/>
  <c r="I71" s="1"/>
  <c r="G64"/>
  <c r="G79"/>
  <c r="I79" s="1"/>
  <c r="G113"/>
  <c r="G58"/>
  <c r="G66"/>
  <c r="I66" s="1"/>
  <c r="G100"/>
  <c r="G55"/>
  <c r="G87"/>
  <c r="I87" s="1"/>
  <c r="G80"/>
  <c r="I80" s="1"/>
  <c r="G65"/>
  <c r="I65" s="1"/>
  <c r="G101"/>
  <c r="G88"/>
  <c r="I88" s="1"/>
  <c r="G91"/>
  <c r="I91" s="1"/>
  <c r="G123"/>
  <c r="G121"/>
  <c r="G98"/>
  <c r="G89"/>
  <c r="I89" s="1"/>
  <c r="G107"/>
  <c r="G97"/>
  <c r="G76"/>
  <c r="I76" s="1"/>
  <c r="G109"/>
  <c r="G82"/>
  <c r="I82" s="1"/>
  <c r="G95"/>
  <c r="G75"/>
  <c r="I75" s="1"/>
  <c r="G119"/>
  <c r="G93"/>
  <c r="G83"/>
  <c r="I83" s="1"/>
  <c r="G128"/>
  <c r="G57"/>
  <c r="G106"/>
  <c r="G116"/>
  <c r="G108"/>
  <c r="G120"/>
  <c r="G112"/>
  <c r="G115"/>
  <c r="G125"/>
  <c r="G59"/>
  <c r="I59" s="1"/>
  <c r="G90"/>
  <c r="I90" s="1"/>
  <c r="G117"/>
  <c r="G94"/>
  <c r="G74"/>
  <c r="I74" s="1"/>
  <c r="G81"/>
  <c r="I81" s="1"/>
  <c r="G103"/>
  <c r="G85"/>
  <c r="I85" s="1"/>
  <c r="G68"/>
  <c r="I68" s="1"/>
  <c r="G105"/>
  <c r="G122"/>
  <c r="G96"/>
  <c r="G61"/>
  <c r="I61" s="1"/>
  <c r="G114"/>
  <c r="G111"/>
  <c r="G104"/>
  <c r="G99"/>
  <c r="G126"/>
  <c r="G63"/>
  <c r="I63" s="1"/>
  <c r="G110"/>
  <c r="G102"/>
  <c r="G127"/>
  <c r="G62"/>
  <c r="I62" s="1"/>
  <c r="G69"/>
  <c r="I69" s="1"/>
  <c r="G73"/>
  <c r="I73" s="1"/>
  <c r="G124"/>
  <c r="G67"/>
  <c r="I67" s="1"/>
  <c r="G86"/>
  <c r="I86" s="1"/>
  <c r="G84"/>
  <c r="I84" s="1"/>
  <c r="G70"/>
  <c r="I70" s="1"/>
  <c r="G92" l="1"/>
  <c r="I92" s="1"/>
  <c r="G72"/>
  <c r="I72" s="1"/>
  <c r="J72"/>
  <c r="G78"/>
  <c r="I78" s="1"/>
  <c r="J92"/>
  <c r="I55"/>
  <c r="J78"/>
  <c r="G56"/>
  <c r="I56" s="1"/>
  <c r="J56"/>
  <c r="I58"/>
  <c r="I64"/>
  <c r="I57"/>
  <c r="D130"/>
  <c r="E60"/>
  <c r="E130" s="1"/>
  <c r="J60"/>
  <c r="J118"/>
  <c r="C130"/>
  <c r="G118"/>
  <c r="G44"/>
  <c r="G47" s="1"/>
  <c r="I47" s="1"/>
  <c r="D41"/>
  <c r="G39"/>
  <c r="F47"/>
  <c r="F46"/>
  <c r="E41"/>
  <c r="D46"/>
  <c r="I45"/>
  <c r="I40"/>
  <c r="F41"/>
  <c r="F42"/>
  <c r="E46"/>
  <c r="J130" l="1"/>
  <c r="G46"/>
  <c r="I60"/>
  <c r="K47"/>
  <c r="J42" s="1"/>
  <c r="G54" s="1"/>
  <c r="I54" s="1"/>
  <c r="I46"/>
  <c r="K46" s="1"/>
  <c r="J41" s="1"/>
  <c r="G42"/>
  <c r="I42" s="1"/>
  <c r="G41"/>
  <c r="K42" l="1"/>
  <c r="G53" s="1"/>
  <c r="E11"/>
  <c r="D11" s="1"/>
  <c r="I41"/>
  <c r="K41" s="1"/>
  <c r="I53" l="1"/>
  <c r="I130" s="1"/>
  <c r="G130"/>
  <c r="E13"/>
  <c r="D13" s="1"/>
  <c r="E14"/>
  <c r="D14" s="1"/>
  <c r="E12"/>
  <c r="D12" s="1"/>
  <c r="E10"/>
  <c r="D10" s="1"/>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<sst xmlns="http://schemas.openxmlformats.org/spreadsheetml/2006/main" count="2861" uniqueCount="1571">
  <si>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</si>
  <si>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</si>
  <si>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</si>
  <si>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</si>
  <si>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</si>
  <si>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</si>
  <si>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</si>
  <si>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</si>
  <si>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</si>
  <si>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</si>
  <si>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</si>
  <si>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</si>
  <si>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</si>
  <si>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</si>
  <si>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</si>
  <si>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</si>
  <si>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</si>
  <si>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</si>
  <si>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</si>
  <si>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</si>
  <si>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</si>
  <si>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</si>
  <si>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</si>
  <si>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</si>
  <si>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</si>
  <si>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</si>
  <si>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</si>
  <si>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</si>
  <si>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</si>
  <si>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</si>
  <si>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</si>
  <si>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</si>
  <si>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</si>
  <si>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</si>
  <si>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</si>
  <si>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</si>
  <si>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</si>
  <si>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</si>
  <si>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</si>
  <si>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</si>
  <si>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</si>
  <si>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</si>
  <si>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</si>
  <si>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</si>
  <si>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</si>
  <si>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</si>
  <si>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</si>
  <si>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</si>
  <si>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</si>
  <si>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</si>
  <si>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</si>
  <si>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</si>
  <si>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</si>
  <si>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</si>
  <si>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</si>
  <si>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</si>
  <si>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</si>
  <si>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</si>
  <si>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</si>
  <si>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</si>
  <si>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</si>
  <si>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</si>
  <si>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</si>
  <si>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</si>
  <si>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</si>
  <si>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</si>
  <si>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</si>
  <si>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</si>
  <si>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</si>
  <si>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</si>
  <si>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</si>
  <si>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</si>
  <si>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</si>
  <si>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</si>
  <si>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</si>
  <si>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</si>
  <si>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</si>
  <si>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</si>
  <si>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</si>
  <si>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</si>
  <si>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</si>
  <si>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</si>
  <si>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</si>
  <si>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</si>
  <si>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</si>
  <si>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</si>
  <si>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</si>
  <si>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</si>
  <si>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</si>
  <si>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</si>
  <si>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</si>
  <si>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</si>
  <si>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</si>
  <si>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</si>
  <si>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</si>
  <si>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</si>
  <si>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</si>
  <si>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</si>
  <si>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</si>
  <si>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</si>
  <si>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</si>
  <si>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</si>
  <si>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</si>
  <si>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</si>
  <si>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</si>
  <si>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</si>
  <si>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</si>
  <si>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</si>
  <si>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</si>
  <si>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</si>
  <si>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</si>
  <si>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</si>
  <si>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</si>
  <si>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</si>
  <si>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</si>
  <si>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</si>
  <si>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</si>
  <si>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</si>
  <si>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</si>
  <si>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</si>
  <si>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</si>
  <si>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</si>
  <si>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</si>
  <si>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</si>
  <si>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</si>
  <si>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</si>
  <si>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</si>
  <si>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</si>
  <si>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</si>
  <si>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</si>
  <si>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</si>
  <si>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</si>
  <si>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</si>
  <si>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</si>
  <si>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</si>
  <si>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</si>
  <si>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</si>
  <si>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</si>
  <si>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</si>
  <si>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</si>
  <si>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</si>
  <si>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</si>
  <si>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</si>
  <si>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</si>
  <si>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</si>
  <si>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</si>
  <si>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</si>
  <si>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</si>
  <si>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</si>
  <si>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</si>
  <si>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</si>
  <si>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</si>
  <si>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</si>
  <si>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</si>
  <si>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</si>
  <si>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</si>
  <si>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</si>
  <si>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</si>
  <si>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</si>
  <si>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</si>
  <si>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</si>
  <si>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</si>
  <si>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</si>
  <si>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</si>
  <si>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</si>
  <si>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</si>
  <si>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</si>
  <si>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</si>
  <si>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</si>
  <si>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</si>
  <si>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</si>
  <si>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</si>
  <si>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</si>
  <si>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</si>
  <si>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</si>
  <si>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</si>
  <si>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</si>
  <si>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</si>
  <si>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</si>
  <si>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</si>
  <si>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</si>
  <si>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</si>
  <si>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</si>
  <si>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</si>
  <si>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</si>
  <si>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</si>
  <si>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</si>
  <si>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</si>
  <si>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</si>
  <si>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</si>
  <si>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</si>
  <si>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</si>
  <si>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</si>
  <si>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</si>
  <si>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</si>
  <si>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</si>
  <si>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</si>
  <si>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</si>
  <si>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</si>
  <si>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</si>
  <si>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</si>
  <si>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</si>
  <si>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</si>
  <si>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</si>
  <si>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</si>
  <si>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</si>
  <si>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</si>
  <si>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</si>
  <si>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</si>
  <si>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</si>
  <si>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</si>
  <si>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</si>
  <si>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</si>
  <si>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</si>
  <si>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</si>
  <si>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</si>
  <si>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</si>
  <si>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</si>
  <si>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</si>
  <si>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</si>
  <si>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</si>
  <si>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</si>
  <si>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</si>
  <si>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</si>
  <si>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</si>
  <si>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</si>
  <si>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</si>
  <si>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</si>
  <si>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</si>
  <si>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</si>
  <si>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</si>
  <si>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</si>
  <si>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</si>
  <si>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</si>
  <si>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</si>
  <si>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</si>
  <si>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</si>
  <si>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</si>
  <si>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</si>
  <si>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</si>
  <si>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</si>
  <si>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</si>
  <si>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</si>
  <si>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</si>
  <si>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</si>
  <si>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</si>
  <si>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</si>
  <si>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</si>
  <si>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</si>
  <si>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</si>
  <si>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</si>
  <si>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</si>
  <si>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</si>
  <si>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</si>
  <si>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</si>
  <si>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</si>
  <si>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</si>
  <si>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</si>
  <si>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</si>
  <si>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</si>
  <si>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</si>
  <si>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</si>
  <si>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</si>
  <si>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</si>
  <si>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</si>
  <si>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</si>
  <si>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</si>
  <si>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</si>
  <si>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</si>
  <si>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</si>
  <si>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</si>
  <si>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</si>
  <si>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</si>
  <si>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</si>
  <si>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</si>
  <si>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</si>
  <si>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</si>
  <si>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</si>
  <si>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</si>
  <si>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</si>
  <si>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</si>
  <si>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</si>
  <si>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</si>
  <si>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</si>
  <si>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</si>
  <si>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</si>
  <si>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</si>
  <si>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</si>
  <si>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</si>
  <si>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</si>
  <si>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</si>
  <si>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</si>
  <si>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</si>
  <si>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</si>
  <si>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</si>
  <si>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</si>
  <si>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</si>
  <si>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</si>
  <si>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</si>
  <si>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</si>
  <si>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</si>
  <si>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</si>
  <si>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</si>
  <si>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</si>
  <si>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</si>
  <si>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</si>
  <si>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</si>
  <si>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</si>
  <si>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</si>
  <si>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</si>
  <si>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</si>
  <si>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</si>
  <si>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</si>
  <si>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</si>
  <si>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</si>
  <si>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</si>
  <si>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</si>
  <si>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</si>
  <si>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</si>
  <si>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</si>
  <si>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</si>
  <si>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</si>
  <si>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</si>
  <si>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</si>
  <si>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</si>
  <si>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</si>
  <si>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</si>
  <si>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</si>
  <si>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</si>
  <si>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</si>
  <si>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</si>
  <si>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</si>
  <si>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</si>
  <si>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</si>
  <si>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</si>
  <si>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</si>
  <si>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</si>
  <si>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</si>
  <si>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</si>
  <si>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</si>
  <si>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</si>
  <si>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</si>
  <si>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</si>
  <si>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</si>
  <si>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</si>
  <si>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</si>
  <si>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</si>
  <si>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</si>
  <si>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</si>
  <si>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</si>
  <si>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</si>
  <si>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</si>
  <si>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</si>
  <si>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</si>
  <si>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</si>
  <si>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</si>
  <si>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</si>
  <si>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</si>
  <si>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</si>
  <si>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</si>
  <si>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</si>
  <si>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</si>
  <si>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</si>
  <si>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</si>
  <si>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</si>
  <si>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</si>
  <si>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</si>
  <si>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</si>
  <si>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</si>
  <si>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</si>
  <si>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</si>
  <si>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</si>
  <si>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</si>
  <si>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</si>
  <si>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</si>
  <si>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</si>
  <si>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</si>
  <si>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</si>
  <si>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</si>
  <si>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</si>
  <si>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</si>
  <si>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</si>
  <si>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</si>
  <si>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</si>
  <si>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</si>
  <si>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</si>
  <si>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</si>
  <si>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</si>
  <si>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</si>
  <si>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</si>
  <si>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</si>
  <si>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</si>
  <si>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</si>
  <si>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</si>
  <si>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</si>
  <si>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</si>
  <si>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</si>
  <si>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</si>
  <si>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</si>
  <si>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</si>
  <si>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</si>
  <si>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</si>
  <si>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</si>
  <si>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</si>
  <si>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</si>
  <si>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</si>
  <si>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</si>
  <si>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</si>
  <si>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</si>
  <si>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</si>
  <si>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</si>
  <si>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</si>
  <si>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</si>
  <si>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</si>
  <si>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</si>
  <si>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</si>
  <si>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</si>
  <si>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</si>
  <si>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</si>
  <si>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</si>
  <si>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</si>
  <si>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</si>
  <si>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</si>
  <si>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</si>
  <si>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</si>
  <si>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</si>
  <si>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</si>
  <si>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</si>
  <si>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</si>
  <si>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</si>
  <si>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</si>
  <si>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</si>
  <si>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</si>
  <si>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</si>
  <si>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</si>
  <si>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</si>
  <si>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</si>
  <si>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</si>
  <si>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</si>
  <si>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</si>
  <si>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</si>
  <si>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</si>
  <si>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</si>
  <si>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</si>
  <si>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</si>
  <si>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</si>
  <si>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</si>
  <si>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</si>
  <si>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</si>
  <si>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</si>
  <si>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</si>
  <si>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</si>
  <si>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</si>
  <si>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</si>
  <si>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</si>
  <si>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</si>
  <si>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</si>
  <si>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</si>
  <si>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</si>
  <si>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</si>
  <si>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</si>
  <si>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</si>
  <si>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</si>
  <si>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</si>
  <si>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</si>
  <si>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</si>
  <si>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</si>
  <si>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</si>
  <si>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</si>
  <si>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</si>
  <si>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</si>
  <si>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</si>
  <si>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</si>
  <si>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</si>
  <si>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</si>
  <si>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</si>
  <si>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</si>
  <si>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</si>
  <si>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</si>
  <si>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</si>
  <si>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</si>
  <si>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</si>
  <si>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</si>
  <si>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</si>
  <si>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</si>
  <si>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</si>
  <si>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</si>
  <si>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</si>
  <si>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</si>
  <si>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</si>
  <si>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</si>
  <si>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</si>
  <si>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</si>
  <si>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</si>
  <si>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</si>
  <si>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</si>
  <si>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</si>
  <si>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</si>
  <si>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</si>
  <si>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</si>
  <si>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</si>
  <si>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</si>
  <si>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</si>
  <si>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</si>
  <si>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</si>
  <si>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</si>
  <si>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</si>
  <si>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</si>
  <si>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</si>
  <si>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</si>
  <si>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</si>
  <si>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</si>
  <si>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</si>
  <si>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</si>
  <si>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</si>
  <si>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</si>
  <si>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</si>
  <si>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</si>
  <si>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</si>
  <si>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</si>
  <si>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</si>
  <si>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</si>
  <si>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</si>
  <si>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</si>
  <si>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</si>
  <si>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</si>
  <si>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</si>
  <si>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</si>
  <si>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</si>
  <si>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</si>
  <si>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</si>
  <si>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</si>
  <si>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</si>
  <si>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</si>
  <si>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</si>
  <si>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</si>
  <si>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</si>
  <si>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</si>
  <si>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</si>
  <si>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</si>
  <si>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</si>
  <si>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</si>
  <si>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</si>
  <si>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</si>
  <si>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</si>
  <si>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</si>
  <si>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</si>
  <si>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</si>
  <si>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</si>
  <si>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</si>
  <si>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</si>
  <si>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</si>
  <si>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</si>
  <si>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</si>
  <si>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</si>
  <si>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</si>
  <si>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</si>
  <si>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</si>
  <si>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</si>
  <si>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</si>
  <si>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</si>
  <si>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</si>
  <si>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</si>
  <si>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</si>
  <si>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</si>
  <si>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</si>
  <si>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</si>
  <si>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</si>
  <si>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</si>
  <si>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</si>
  <si>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</si>
  <si>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</si>
  <si>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</si>
  <si>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</si>
  <si>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</si>
  <si>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</si>
  <si>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</si>
  <si>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</si>
  <si>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</si>
  <si>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</si>
  <si>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</si>
  <si>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</si>
  <si>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</si>
  <si>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</si>
  <si>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</si>
  <si>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</si>
  <si>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</si>
  <si>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</si>
  <si>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</si>
  <si>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</si>
  <si>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</si>
  <si>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</si>
  <si>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</si>
  <si>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</si>
  <si>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</si>
  <si>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</si>
  <si>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</si>
  <si>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</si>
  <si>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</si>
  <si>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</si>
  <si>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</si>
  <si>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</si>
  <si>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</si>
  <si>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</si>
  <si>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</si>
  <si>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</si>
  <si>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</si>
  <si>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</si>
  <si>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</si>
  <si>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</si>
  <si>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</si>
  <si>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</si>
  <si>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</si>
  <si>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</si>
  <si>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</si>
  <si>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</si>
  <si>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</si>
  <si>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</si>
  <si>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</si>
  <si>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</si>
  <si>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</si>
  <si>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</si>
  <si>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</si>
  <si>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</si>
  <si>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</si>
  <si>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</si>
  <si>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</si>
  <si>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</si>
  <si>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</si>
  <si>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</si>
  <si>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</si>
  <si>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</si>
  <si>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</si>
  <si>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</si>
  <si>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</si>
  <si>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</si>
  <si>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</si>
  <si>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</si>
  <si>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</si>
  <si>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</si>
  <si>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</si>
  <si>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</si>
  <si>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</si>
  <si>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</si>
  <si>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</si>
  <si>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</si>
  <si>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</si>
  <si>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</si>
  <si>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</si>
  <si>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</si>
  <si>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</si>
  <si>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</si>
  <si>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</si>
  <si>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</si>
  <si>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</si>
  <si>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</si>
  <si>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</si>
  <si>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</si>
  <si>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</si>
  <si>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</si>
  <si>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</si>
  <si>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</si>
  <si>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</si>
  <si>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</si>
  <si>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</si>
  <si>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</si>
  <si>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</si>
  <si>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</si>
  <si>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</si>
  <si>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</si>
  <si>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</si>
  <si>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</si>
  <si>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</si>
  <si>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</si>
  <si>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</si>
  <si>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</si>
  <si>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</si>
  <si>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</si>
  <si>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</si>
  <si>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</si>
  <si>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</si>
  <si>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</si>
  <si>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</si>
  <si>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</si>
  <si>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</si>
  <si>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</si>
  <si>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</si>
  <si>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</si>
  <si>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</si>
  <si>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</si>
  <si>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</si>
  <si>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</si>
  <si>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</si>
  <si>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</si>
  <si>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</si>
  <si>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</si>
  <si>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</si>
  <si>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</si>
  <si>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</si>
  <si>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</si>
  <si>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</si>
  <si>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</si>
  <si>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</si>
  <si>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</si>
  <si>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</si>
  <si>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</si>
  <si>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</si>
  <si>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</si>
  <si>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</si>
  <si>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</si>
  <si>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</si>
  <si>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</si>
  <si>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</si>
  <si>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</si>
  <si>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</si>
  <si>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</si>
  <si>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</si>
  <si>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</si>
  <si>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</si>
  <si>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</si>
  <si>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</si>
  <si>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</si>
  <si>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</si>
  <si>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</si>
  <si>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</si>
  <si>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</si>
  <si>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</si>
  <si>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</si>
  <si>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</si>
  <si>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</si>
  <si>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</si>
  <si>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</si>
  <si>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</si>
  <si>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</si>
  <si>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</si>
  <si>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</si>
  <si>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</si>
  <si>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</si>
  <si>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</si>
  <si>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</si>
  <si>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</si>
  <si>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</si>
  <si>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</si>
  <si>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</si>
  <si>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</si>
  <si>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</si>
  <si>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</si>
  <si>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</si>
  <si>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</si>
  <si>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</si>
  <si>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</si>
  <si>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</si>
  <si>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</si>
  <si>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</si>
  <si>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</si>
  <si>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</si>
  <si>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</si>
  <si>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</si>
  <si>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</si>
  <si>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</si>
  <si>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</si>
  <si>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</si>
  <si>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</si>
  <si>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</si>
  <si>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</si>
  <si>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</si>
  <si>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</si>
  <si>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</si>
  <si>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</si>
  <si>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</si>
  <si>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</si>
  <si>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</si>
  <si>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</si>
  <si>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</si>
  <si>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</si>
  <si>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</si>
  <si>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</si>
  <si>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</si>
  <si>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</si>
  <si>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</si>
  <si>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</si>
  <si>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</si>
  <si>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</si>
  <si>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</si>
  <si>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</si>
  <si>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</si>
  <si>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</si>
  <si>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</si>
  <si>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</si>
  <si>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</si>
  <si>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</si>
  <si>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</si>
  <si>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</si>
  <si>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</si>
  <si>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</si>
  <si>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</si>
  <si>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</si>
  <si>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</si>
  <si>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</si>
  <si>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</si>
  <si>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</si>
  <si>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</si>
  <si>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</si>
  <si>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</si>
  <si>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</si>
  <si>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</si>
  <si>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</si>
  <si>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</si>
  <si>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</si>
  <si>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</si>
  <si>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</si>
  <si>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</si>
  <si>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</si>
  <si>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</si>
  <si>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</si>
  <si>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</si>
  <si>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</si>
  <si>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</si>
  <si>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</si>
  <si>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</si>
  <si>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</si>
  <si>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</si>
  <si>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</si>
  <si>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</si>
  <si>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</si>
  <si>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</si>
  <si>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</si>
  <si>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</si>
  <si>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</si>
  <si>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</si>
  <si>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</si>
  <si>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</si>
  <si>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</si>
  <si>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</si>
  <si>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</si>
  <si>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</si>
  <si>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</si>
  <si>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</si>
  <si>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</si>
  <si>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</si>
  <si>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</si>
  <si>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</si>
  <si>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</si>
  <si>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</si>
  <si>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</si>
  <si>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</si>
  <si>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</si>
  <si>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</si>
  <si>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</si>
  <si>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</si>
  <si>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</si>
  <si>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</si>
  <si>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</si>
  <si>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</si>
  <si>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</si>
  <si>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</si>
  <si>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</si>
  <si>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</si>
  <si>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</si>
  <si>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</si>
  <si>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</si>
  <si>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</si>
  <si>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</si>
  <si>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</si>
  <si>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</si>
  <si>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</si>
  <si>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</si>
  <si>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</si>
  <si>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</si>
  <si>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</si>
  <si>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</si>
  <si>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</si>
  <si>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</si>
  <si>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</si>
  <si>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</si>
  <si>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</si>
  <si>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</si>
  <si>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</si>
  <si>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</si>
  <si>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</si>
  <si>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</si>
  <si>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</si>
  <si>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</si>
  <si>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</si>
  <si>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</si>
  <si>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</si>
  <si>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</si>
  <si>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</si>
  <si>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</si>
  <si>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</si>
  <si>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</si>
  <si>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</si>
  <si>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</si>
  <si>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</si>
  <si>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</si>
  <si>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</si>
  <si>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</si>
  <si>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</si>
  <si>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</si>
  <si>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</si>
  <si>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</si>
  <si>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</si>
  <si>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</si>
  <si>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</si>
  <si>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</si>
  <si>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</si>
  <si>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</si>
  <si>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</si>
  <si>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</si>
  <si>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</si>
  <si>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</si>
  <si>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</si>
  <si>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</si>
  <si>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</si>
  <si>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</si>
  <si>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</si>
  <si>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</si>
  <si>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</si>
  <si>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</si>
  <si>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</si>
  <si>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</si>
  <si>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</si>
  <si>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</si>
  <si>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</si>
  <si>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</si>
  <si>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</si>
  <si>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</si>
  <si>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</si>
  <si>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</si>
  <si>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</si>
  <si>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</si>
  <si>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</si>
  <si>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</si>
  <si>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</si>
  <si>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</si>
  <si>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</si>
  <si>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</si>
  <si>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</si>
  <si>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</si>
  <si>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</si>
  <si>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</si>
  <si>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</si>
  <si>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</si>
  <si>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</si>
  <si>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</si>
  <si>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</si>
  <si>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</si>
  <si>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</si>
  <si>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</si>
  <si>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</si>
  <si>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</si>
  <si>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</si>
  <si>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</si>
  <si>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</si>
  <si>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</si>
  <si>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</si>
  <si>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</si>
  <si>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</si>
  <si>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</si>
  <si>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</si>
  <si>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</si>
  <si>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</si>
  <si>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</si>
  <si>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</si>
  <si>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</si>
  <si>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</si>
  <si>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</si>
  <si>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</si>
  <si>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</si>
  <si>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</si>
  <si>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</si>
  <si>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</si>
  <si>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</si>
  <si>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</si>
  <si>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</si>
  <si>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</si>
  <si>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</si>
  <si>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</si>
  <si>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</si>
  <si>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</si>
  <si>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</si>
  <si>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</si>
  <si>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</si>
  <si>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</si>
  <si>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</si>
  <si>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</si>
  <si>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</si>
  <si>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</si>
  <si>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</si>
  <si>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</si>
  <si>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</si>
  <si>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</si>
  <si>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</si>
  <si>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</si>
  <si>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</si>
  <si>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</si>
  <si>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</si>
  <si>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</si>
  <si>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</si>
  <si>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</si>
  <si>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</si>
  <si>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</si>
  <si>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</si>
  <si>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</si>
  <si>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</si>
  <si>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</si>
  <si>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</si>
  <si>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</si>
  <si>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</si>
  <si>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</si>
  <si>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</si>
  <si>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</si>
  <si>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</si>
  <si>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</si>
  <si>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</si>
  <si>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</si>
  <si>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</si>
  <si>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</si>
  <si>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</si>
  <si>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</si>
  <si>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</si>
  <si>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</si>
  <si>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</si>
  <si>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</si>
  <si>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</si>
  <si>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</si>
  <si>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</si>
  <si>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</si>
  <si>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</si>
  <si>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</si>
  <si>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</si>
  <si>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</si>
  <si>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</si>
  <si>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</si>
  <si>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</si>
  <si>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</si>
  <si>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</si>
  <si>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</si>
  <si>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</si>
  <si>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</si>
  <si>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</si>
  <si>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</si>
  <si>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</si>
  <si>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</si>
  <si>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</si>
  <si>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</si>
  <si>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</si>
  <si>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</si>
  <si>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</si>
  <si>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</si>
  <si>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</si>
  <si>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</si>
  <si>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</si>
  <si>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</si>
  <si>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</si>
  <si>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</si>
  <si>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</si>
  <si>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</si>
  <si>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</si>
  <si>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</si>
  <si>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</si>
  <si>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</si>
  <si>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</si>
  <si>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</si>
  <si>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</si>
  <si>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</si>
  <si>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</si>
  <si>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</si>
  <si>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</si>
  <si>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</si>
  <si>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</si>
  <si>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</si>
  <si>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</si>
  <si>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</si>
  <si>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</si>
  <si>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</si>
  <si>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</si>
  <si>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</si>
  <si>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</si>
  <si>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</si>
  <si>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</si>
  <si>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</si>
  <si>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</si>
  <si>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</si>
  <si>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</si>
  <si>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</si>
  <si>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</si>
  <si>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</si>
  <si>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</si>
  <si>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</si>
  <si>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</si>
  <si>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</si>
  <si>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</si>
  <si>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</si>
  <si>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</si>
  <si>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</si>
  <si>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</si>
  <si>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</si>
  <si>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</si>
  <si>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</si>
  <si>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</si>
  <si>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</si>
  <si>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</si>
  <si>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</si>
  <si>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</si>
  <si>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</si>
  <si>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</si>
  <si>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</si>
  <si>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</si>
  <si>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</si>
  <si>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</si>
  <si>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</si>
  <si>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</si>
  <si>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</si>
  <si>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</si>
  <si>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</si>
  <si>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</si>
  <si>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</si>
  <si>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</si>
  <si>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</si>
  <si>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</si>
  <si>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</si>
  <si>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</si>
  <si>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</si>
  <si>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</si>
  <si>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</si>
  <si>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</si>
  <si>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</si>
  <si>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</si>
  <si>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</si>
  <si>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</si>
  <si>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</si>
  <si>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</si>
  <si>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</si>
  <si>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</si>
  <si>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</si>
  <si>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</si>
  <si>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</si>
  <si>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</si>
  <si>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</si>
  <si>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</si>
  <si>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</si>
  <si>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</si>
  <si>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</si>
  <si>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</si>
  <si>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</si>
  <si>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</si>
  <si>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</si>
  <si>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</si>
  <si>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</si>
  <si>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</si>
  <si>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</si>
  <si>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</si>
  <si>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</si>
  <si>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</si>
  <si>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</si>
  <si>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</si>
  <si>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</si>
  <si>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</si>
  <si>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</si>
  <si>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</si>
  <si>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</si>
  <si>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</si>
  <si>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</si>
  <si>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</si>
  <si>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</si>
  <si>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</si>
  <si>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</si>
  <si>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</si>
  <si>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</si>
  <si>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</si>
  <si>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</si>
  <si>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</si>
  <si>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</si>
  <si>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</si>
  <si>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</si>
  <si>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</si>
  <si>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</si>
  <si>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</si>
  <si>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</si>
  <si>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</si>
  <si>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</si>
  <si>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</si>
  <si>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</si>
  <si>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</si>
  <si>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</si>
  <si>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</si>
  <si>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</si>
  <si>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</si>
  <si>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</si>
  <si>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</si>
  <si>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</si>
  <si>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</si>
  <si>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</si>
  <si>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</si>
  <si>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</si>
  <si>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</si>
  <si>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</si>
  <si>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</si>
  <si>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</si>
  <si>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</si>
  <si>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</si>
  <si>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</si>
  <si>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</si>
  <si>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</si>
  <si>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</si>
  <si>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</si>
  <si>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</si>
  <si>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</si>
  <si>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</si>
  <si>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</si>
  <si>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</si>
  <si>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</si>
  <si>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</si>
  <si>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</si>
  <si>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</si>
  <si>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</si>
  <si>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</si>
  <si>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</si>
  <si>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</si>
  <si>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</si>
  <si>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</si>
  <si>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</si>
  <si>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</si>
  <si>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</si>
  <si>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</si>
  <si>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</si>
  <si>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</si>
  <si>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</si>
  <si>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</si>
  <si>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</si>
  <si>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</si>
  <si>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</si>
  <si>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</si>
  <si>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</si>
  <si>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</si>
  <si>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</si>
  <si>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</si>
  <si>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</si>
  <si>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</si>
  <si>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</si>
  <si>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</si>
  <si>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</si>
  <si>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</si>
  <si>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</si>
  <si>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</si>
  <si>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</si>
  <si>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</si>
  <si>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</si>
  <si>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</si>
  <si>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</si>
  <si>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</si>
  <si>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</si>
  <si>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</si>
  <si>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</si>
  <si>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</si>
  <si>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</si>
  <si>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</si>
  <si>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</si>
  <si>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</si>
  <si>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</si>
  <si>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</si>
  <si>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</si>
  <si>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</si>
  <si>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</si>
  <si>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</si>
  <si>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</si>
  <si>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</si>
  <si>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</si>
  <si>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</si>
  <si>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</si>
  <si>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</si>
  <si>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</si>
  <si>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</si>
  <si>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</si>
  <si>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</si>
  <si>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</si>
  <si>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</si>
  <si>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</si>
  <si>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</si>
  <si>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</si>
  <si>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</si>
  <si>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</si>
  <si>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</si>
  <si>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</si>
  <si>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</si>
  <si>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</si>
  <si>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</si>
  <si>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</si>
  <si>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</si>
  <si>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</si>
  <si>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</si>
  <si>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</si>
  <si>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</si>
  <si>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</si>
  <si>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</si>
  <si>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</si>
  <si>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</si>
  <si>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</si>
  <si>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</si>
  <si>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</si>
  <si>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</si>
  <si>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</si>
  <si>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</si>
  <si>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</si>
  <si>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</si>
  <si>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</si>
  <si>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</si>
  <si>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</si>
  <si>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</si>
  <si>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</si>
  <si>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</si>
  <si>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</si>
  <si>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</si>
  <si>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</si>
  <si>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</si>
  <si>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</si>
  <si>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</si>
  <si>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</si>
  <si>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</si>
  <si>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</si>
  <si>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</si>
  <si>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</si>
  <si>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</si>
  <si>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</si>
  <si>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</si>
  <si>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</si>
  <si>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</si>
  <si>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</si>
  <si>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</si>
  <si>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</si>
  <si>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</si>
  <si>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</si>
  <si>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</si>
  <si>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</si>
  <si>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</si>
  <si>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</si>
  <si>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</si>
  <si>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</si>
  <si>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</si>
  <si>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</si>
  <si>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</si>
  <si>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</si>
  <si>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</si>
  <si>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</si>
  <si>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</si>
  <si>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</si>
  <si>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</si>
  <si>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</si>
  <si>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</si>
  <si>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</si>
  <si>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</si>
  <si>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</si>
  <si>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</si>
  <si>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</si>
  <si>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</si>
  <si>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</si>
  <si>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</si>
  <si>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</si>
  <si>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</si>
  <si>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</si>
  <si>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</si>
  <si>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</si>
  <si>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</si>
  <si>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</si>
  <si>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</si>
  <si>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</si>
  <si>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</si>
  <si>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</si>
  <si>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</si>
  <si>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</si>
  <si>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</si>
  <si>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</si>
  <si>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</si>
  <si>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</si>
  <si>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</si>
  <si>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</si>
  <si>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</si>
  <si>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</si>
  <si>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</si>
  <si>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</si>
  <si>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</si>
  <si>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</si>
  <si>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</si>
  <si>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</si>
  <si>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</si>
  <si>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</si>
  <si>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</si>
  <si>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</si>
  <si>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</si>
  <si>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</si>
  <si>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</si>
  <si>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</si>
  <si>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</si>
  <si>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</si>
  <si>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</si>
  <si>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</si>
  <si>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</si>
  <si>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</si>
  <si>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</si>
  <si>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</si>
  <si>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</si>
  <si>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</si>
  <si>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</si>
  <si>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</si>
  <si>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</si>
  <si>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</si>
  <si>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</si>
  <si>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</si>
  <si>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</si>
  <si>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</si>
  <si>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</si>
  <si>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</si>
  <si>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</si>
  <si>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</si>
  <si>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</si>
  <si>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</si>
  <si>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</si>
  <si>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</si>
  <si>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</si>
  <si>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</si>
  <si>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</si>
  <si>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</si>
  <si>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</si>
  <si>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</si>
  <si>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</si>
  <si>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</si>
  <si>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</si>
  <si>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</si>
  <si>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</si>
  <si>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</si>
  <si>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</si>
  <si>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</si>
  <si>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</si>
  <si>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</si>
  <si>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</si>
  <si>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</si>
  <si>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</si>
  <si>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</si>
  <si>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</si>
  <si>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</si>
  <si>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</si>
  <si>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</si>
  <si>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</si>
  <si>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</si>
  <si>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</si>
  <si>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</si>
  <si>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</si>
  <si>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</si>
  <si>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</si>
  <si>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</si>
  <si>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</si>
  <si>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</si>
  <si>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</si>
  <si>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</si>
  <si>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</si>
  <si>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</si>
  <si>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</si>
  <si>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</si>
  <si>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</si>
  <si>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</si>
  <si>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</si>
  <si>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</si>
  <si>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</si>
  <si>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</si>
  <si>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</si>
  <si>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</si>
  <si>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</si>
  <si>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</si>
  <si>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</si>
  <si>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</si>
  <si>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</si>
  <si>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</si>
  <si>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</si>
  <si>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</si>
  <si>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</si>
  <si>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</si>
  <si>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</si>
  <si>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</si>
  <si>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</si>
  <si>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</si>
  <si>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</si>
  <si>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</si>
  <si>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</si>
  <si>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</si>
  <si>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</si>
  <si>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</si>
  <si>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</si>
  <si>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</si>
  <si>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</si>
  <si>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</si>
  <si>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</si>
  <si>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</si>
  <si>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</si>
  <si>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</si>
  <si>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</si>
  <si>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</si>
  <si>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</si>
  <si>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</si>
  <si>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</si>
  <si>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</si>
  <si>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</si>
  <si>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</si>
  <si>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</si>
  <si>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</si>
  <si>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</si>
  <si>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dráhový golf - bežné transfery</t>
  </si>
  <si>
    <t>Osoba1</t>
  </si>
  <si>
    <t>Osoba2</t>
  </si>
  <si>
    <t>ID5</t>
  </si>
  <si>
    <t>202507/00181</t>
  </si>
  <si>
    <t>Nákup pohárov a medailí na zabezpečenie súťaží mládeže v CTM</t>
  </si>
  <si>
    <t>35774282</t>
  </si>
  <si>
    <t>Victory sport, spol. s r.o., Junácka 6, 83104 Bratislava</t>
  </si>
  <si>
    <t>202507/00180</t>
  </si>
  <si>
    <t>24</t>
  </si>
  <si>
    <t>36531154</t>
  </si>
  <si>
    <t>DEMI šport plus, s.r.o., Juraja Slottu 47, 917 01 Trnava</t>
  </si>
  <si>
    <t>4</t>
  </si>
  <si>
    <t>R9</t>
  </si>
  <si>
    <t xml:space="preserve">Majstrovstvá Európy juniorov v dňoch 5.-9.8.2025, Brno, Česká Republika, štartovné, zúčastnený 1 junior, 3 juniorky a 2 osoby doprovod, vedúci akcie Milan Pätoprstý </t>
  </si>
  <si>
    <t>802469-2041</t>
  </si>
  <si>
    <t>World Minigolf Sport Federation, Panzerleite 49 Bamberg DE-96049, Nemecko</t>
  </si>
  <si>
    <t>ID1</t>
  </si>
  <si>
    <t>Medzinárodný turnaj Nissan Maraton Monza 2025, v dňoch 22.-26.1.2025, stravné, vedúci akcie Miroslav Čibik, zúčastnených 6 hrráčov</t>
  </si>
  <si>
    <t>osoba1</t>
  </si>
  <si>
    <t>osoba2</t>
  </si>
  <si>
    <t>osoba3</t>
  </si>
  <si>
    <t>osoba4</t>
  </si>
  <si>
    <t>osoba5</t>
  </si>
  <si>
    <t>osoba6</t>
  </si>
  <si>
    <t>342236663</t>
  </si>
  <si>
    <t>Medzinárodný turnaj Nissan Maraton Monza 2025, v dňoch 22.-26.1.2025, ubytovanie, vedúci akcie Miroslav Čibik, zúčastnených 6 hrráčov</t>
  </si>
  <si>
    <t>10651590969</t>
  </si>
  <si>
    <t>The Regency hotel, Viale Valassina 230, 20851 LISSONE, Taliansko</t>
  </si>
  <si>
    <t>R8</t>
  </si>
  <si>
    <t xml:space="preserve">Majstrovstvá Sveta mužov a žien v dňoch 19.-23.8.2025, Neheim-Husten, Nemecko, štartovné, zúčastnení 2 muži, 3 ženy a 2 osoby doprovod, vedúci akcie Lukáš Barylík </t>
  </si>
  <si>
    <t>R12</t>
  </si>
  <si>
    <t>3510</t>
  </si>
  <si>
    <t>R1</t>
  </si>
  <si>
    <t>Odvod dane z pracovného pomeru generálneho sekretára zväzu, preddavky, Daňový úrad Bratislava 3</t>
  </si>
  <si>
    <t>Daňový úrad Bratislava 3, Račianska 153/A, 836 09 Bratislava</t>
  </si>
  <si>
    <t>Mzda generálny sekretár</t>
  </si>
  <si>
    <t>Odvody zo mzdy generálneho sekretára Všeobecná zdravotná poisťovňa</t>
  </si>
  <si>
    <t>35937874</t>
  </si>
  <si>
    <t>Všeobecná zdravotná poisťovňa, pobočka Ružová dolina 606/10, 825 21 Bratislava 25</t>
  </si>
  <si>
    <t>Odvody zo mzdy generálneho sekretára Sociálna poisťovňa</t>
  </si>
  <si>
    <t>30807484</t>
  </si>
  <si>
    <t>Sociálna poisťovňa, pobočka Záhradnícka 153, 829 02 Bratislava - Ružinov</t>
  </si>
  <si>
    <t>R2</t>
  </si>
  <si>
    <t>R3</t>
  </si>
  <si>
    <t>ID4</t>
  </si>
  <si>
    <t>Príprava konferencie zväzu a organizácia ligového turnaja v adventuregolfe v dňoch 1.-2.3.2025, Poprad, cestovné, vedúci akcie René Šimanský, zúčastnení 2 členovia prezídia SZDG</t>
  </si>
  <si>
    <t>70/00000001</t>
  </si>
  <si>
    <t>Príprava konferencie zväzu a organizácia ligového turnaja v adventuregolfe v dňoch 1.-2.3.2025, Poprad, ubytovanie, vedúci akcie René Šimanský, zúčastnení 2 členovia prezídia SZDG</t>
  </si>
  <si>
    <t>36024881</t>
  </si>
  <si>
    <t>JaPa PP, s.r.o., Popradskej brigády 8/741, 058 01 Poprad</t>
  </si>
  <si>
    <t>894/00000002</t>
  </si>
  <si>
    <t>Príprava konferencie zväzu a organizácia ligového turnaja v adventuregolfe v dňoch 1.-2.3.2025, Poprad, prenájom ihriska, vedúci akcie René Šimanský, zúčastnení 2 členovia prezídia SZDG</t>
  </si>
  <si>
    <t>Príprava konferencie zväzu a organizácia ligového turnaja v adventuregolfe v dňoch 1.-2.3.2025, Poprad, stravné, vedúci akcie René Šimanský, zúčastnení 2 členovia prezídia SZDG</t>
  </si>
  <si>
    <t>ID9</t>
  </si>
  <si>
    <t>18093-001100-1</t>
  </si>
  <si>
    <t>HR74204012744</t>
  </si>
  <si>
    <t>TURISTHOTEL d.o.o., ZATON APARTMANI, Dražnikova 78, 23232 Nin, Chorvátsko</t>
  </si>
  <si>
    <t xml:space="preserve">Majstrovstvá Sveta mužov a žien v dňoch 9.-24.8.2025, Neheim-Husten, Nemecko, stravné, zúčastnení 2 muži, 3 ženy a 2 osoby doprovod, vedúci akcie Lukáš Barylík </t>
  </si>
  <si>
    <t>Majstrovstvá Európy seniorov, v dňoch 24.-27.9.2025, Zaton-Nin, Chorvátsko, štartovné, vedúci akcie Lukáš Barylík, zúčastnených 7 hráčov a 2 kauči</t>
  </si>
  <si>
    <t>Majstrovstvá Európy seniorov v dňoch 18.-28.9.2025, Zaton-Nin, Chorvátsko, ubytovanie, vedúci akcie Lukáš Barylík, zúčastnených 7 mužov a 2 kauči</t>
  </si>
  <si>
    <t>osoba7</t>
  </si>
  <si>
    <t>ID10</t>
  </si>
  <si>
    <t>3503</t>
  </si>
  <si>
    <t>3491</t>
  </si>
</sst>
</file>

<file path=xl/styles.xml><?xml version="1.0" encoding="utf-8"?>
<styleSheet xmlns="http://schemas.openxmlformats.org/spreadsheetml/2006/main">
  <numFmts count="2">
    <numFmt numFmtId="164" formatCode="dd/mm/yy;@"/>
    <numFmt numFmtId="165" formatCode="dd/mm/yyyy;@"/>
  </numFmts>
  <fonts count="89">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indexed="9"/>
        <bgColor indexed="26"/>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1">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17" borderId="0" xfId="0" applyNumberFormat="1" applyFont="1" applyFill="1" applyBorder="1" applyAlignment="1" applyProtection="1">
      <alignment vertical="top" wrapText="1"/>
      <protection locked="0"/>
    </xf>
    <xf numFmtId="49" fontId="1" fillId="3" borderId="0" xfId="0" applyNumberFormat="1" applyFont="1" applyFill="1" applyBorder="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2" xfId="2"/>
    <cellStyle name="Hypertextový odkaz" xfId="1" builtinId="8"/>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 name="normální" xfId="0" builtinId="0"/>
  </cellStyles>
  <dxfs count="24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 val="0"/>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zoomScaleNormal="100" workbookViewId="0"/>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8" t="s">
        <v>0</v>
      </c>
      <c r="C1" s="318"/>
      <c r="D1" s="318"/>
    </row>
    <row r="2" spans="1:4" s="18" customFormat="1" ht="19.25"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
      <c r="A6" s="268" t="s">
        <v>1356</v>
      </c>
      <c r="C6" s="205"/>
      <c r="D6" s="205"/>
    </row>
    <row r="7" spans="1:4" s="18" customFormat="1" ht="15" customHeight="1">
      <c r="A7" s="296" t="s">
        <v>4</v>
      </c>
      <c r="C7" s="205"/>
      <c r="D7" s="205"/>
    </row>
    <row r="8" spans="1:4" s="18" customFormat="1" ht="15" customHeight="1">
      <c r="A8" s="269" t="s">
        <v>1357</v>
      </c>
      <c r="C8" s="205"/>
      <c r="D8" s="205"/>
    </row>
    <row r="9" spans="1:4" s="18" customFormat="1" ht="15" customHeight="1">
      <c r="A9" s="269" t="s">
        <v>1358</v>
      </c>
      <c r="C9" s="205"/>
      <c r="D9" s="205"/>
    </row>
    <row r="10" spans="1:4" s="18" customFormat="1" ht="15.75" customHeight="1">
      <c r="A10" s="296" t="s">
        <v>1359</v>
      </c>
      <c r="C10" s="205"/>
      <c r="D10" s="205"/>
    </row>
    <row r="11" spans="1:4" s="18" customFormat="1" ht="42.75" customHeight="1">
      <c r="A11" s="296" t="s">
        <v>1360</v>
      </c>
      <c r="C11" s="205"/>
      <c r="D11" s="205"/>
    </row>
    <row r="12" spans="1:4" s="18" customFormat="1" ht="20.399999999999999" customHeight="1">
      <c r="A12" s="304" t="s">
        <v>1379</v>
      </c>
      <c r="C12" s="205"/>
      <c r="D12" s="205"/>
    </row>
    <row r="13" spans="1:4" s="18" customFormat="1" ht="23.4" customHeight="1">
      <c r="A13" s="309"/>
      <c r="C13" s="205"/>
      <c r="D13" s="205"/>
    </row>
    <row r="14" spans="1:4" s="18" customFormat="1" ht="17.5">
      <c r="A14" s="310" t="s">
        <v>5</v>
      </c>
      <c r="C14" s="205"/>
      <c r="D14" s="205"/>
    </row>
    <row r="15" spans="1:4" ht="16.25" customHeight="1">
      <c r="A15" s="127"/>
      <c r="C15" s="21"/>
    </row>
    <row r="16" spans="1:4" ht="253">
      <c r="A16" s="298" t="s">
        <v>6</v>
      </c>
      <c r="C16" s="21"/>
    </row>
    <row r="17" spans="1:4" ht="17.399999999999999" customHeight="1">
      <c r="A17" s="21"/>
      <c r="C17" s="21"/>
    </row>
    <row r="18" spans="1:4" ht="226.4" customHeight="1">
      <c r="A18" s="298" t="s">
        <v>7</v>
      </c>
      <c r="B18" s="257"/>
      <c r="C18" s="21"/>
    </row>
    <row r="19" spans="1:4" ht="30.65" customHeight="1">
      <c r="A19" s="21"/>
      <c r="B19" s="257"/>
      <c r="C19" s="21"/>
    </row>
    <row r="20" spans="1:4" ht="26.25" customHeight="1">
      <c r="A20" s="299" t="s">
        <v>8</v>
      </c>
      <c r="C20" s="21"/>
    </row>
    <row r="21" spans="1:4" ht="38">
      <c r="A21" s="19" t="s">
        <v>9</v>
      </c>
      <c r="C21" s="319"/>
      <c r="D21" s="319"/>
    </row>
    <row r="22" spans="1:4">
      <c r="C22" s="320"/>
      <c r="D22" s="319"/>
    </row>
    <row r="23" spans="1:4" ht="64">
      <c r="A23" s="23" t="s">
        <v>1380</v>
      </c>
      <c r="C23" s="255"/>
      <c r="D23" s="256"/>
    </row>
    <row r="24" spans="1:4" ht="12.75" customHeight="1">
      <c r="C24" s="316"/>
      <c r="D24" s="317"/>
    </row>
    <row r="25" spans="1:4" ht="29.4"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1361</v>
      </c>
    </row>
    <row r="32" spans="1:4" ht="12.65" customHeight="1"/>
    <row r="33" spans="1:3" ht="15.75" customHeight="1">
      <c r="A33" s="19" t="s">
        <v>1362</v>
      </c>
    </row>
    <row r="34" spans="1:3" ht="12.65" customHeight="1"/>
    <row r="35" spans="1:3" ht="52">
      <c r="A35" s="19" t="s">
        <v>1364</v>
      </c>
    </row>
    <row r="36" spans="1:3" ht="12" customHeight="1"/>
    <row r="37" spans="1:3" ht="25.5">
      <c r="A37" s="271" t="s">
        <v>1363</v>
      </c>
    </row>
    <row r="39" spans="1:3" ht="77">
      <c r="A39" s="23" t="s">
        <v>1365</v>
      </c>
    </row>
    <row r="40" spans="1:3" ht="12.75" customHeight="1"/>
    <row r="41" spans="1:3" ht="26">
      <c r="A41" s="19" t="s">
        <v>13</v>
      </c>
    </row>
    <row r="42" spans="1:3" ht="12.75" customHeight="1"/>
    <row r="43" spans="1:3" ht="81.75" customHeight="1">
      <c r="A43" s="294" t="s">
        <v>14</v>
      </c>
      <c r="C43" s="22"/>
    </row>
    <row r="44" spans="1:3" ht="64.5" customHeight="1">
      <c r="A44" s="300" t="s">
        <v>1366</v>
      </c>
      <c r="C44" s="22"/>
    </row>
    <row r="45" spans="1:3" ht="12.75" customHeight="1">
      <c r="A45" s="293"/>
      <c r="C45" s="22"/>
    </row>
    <row r="46" spans="1:3" ht="41.4" customHeight="1">
      <c r="A46" s="301" t="s">
        <v>15</v>
      </c>
      <c r="C46" s="22"/>
    </row>
    <row r="47" spans="1:3" ht="11.4" customHeight="1"/>
    <row r="48" spans="1:3" ht="13">
      <c r="A48" s="302" t="s">
        <v>1367</v>
      </c>
    </row>
    <row r="49" spans="1:1" ht="12" customHeight="1"/>
    <row r="50" spans="1:1" ht="39">
      <c r="A50" s="19" t="s">
        <v>1368</v>
      </c>
    </row>
    <row r="51" spans="1:1" ht="12.75" customHeight="1"/>
    <row r="52" spans="1:1" ht="75.5">
      <c r="A52" s="19" t="s">
        <v>1369</v>
      </c>
    </row>
    <row r="53" spans="1:1" ht="12.75" customHeight="1"/>
    <row r="54" spans="1:1" ht="38.5">
      <c r="A54" s="19" t="s">
        <v>1370</v>
      </c>
    </row>
    <row r="56" spans="1:1" ht="13">
      <c r="A56" s="19" t="s">
        <v>16</v>
      </c>
    </row>
    <row r="58" spans="1:1" ht="13">
      <c r="A58" s="19" t="s">
        <v>17</v>
      </c>
    </row>
    <row r="60" spans="1:1" ht="121.75" customHeight="1">
      <c r="A60" s="23" t="s">
        <v>1371</v>
      </c>
    </row>
    <row r="61" spans="1:1" ht="12.65" customHeight="1">
      <c r="A61" s="23"/>
    </row>
    <row r="62" spans="1:1" ht="14.25" customHeight="1">
      <c r="A62" s="19" t="s">
        <v>18</v>
      </c>
    </row>
    <row r="63" spans="1:1" ht="26">
      <c r="A63" s="19" t="s">
        <v>19</v>
      </c>
    </row>
    <row r="64" spans="1:1" ht="27.9" customHeight="1">
      <c r="A64" s="19" t="s">
        <v>1372</v>
      </c>
    </row>
    <row r="66" spans="1:1" ht="93.65" customHeight="1">
      <c r="A66" s="23" t="s">
        <v>20</v>
      </c>
    </row>
    <row r="68" spans="1:1" ht="18">
      <c r="A68" s="258" t="s">
        <v>21</v>
      </c>
    </row>
    <row r="70" spans="1:1" ht="174.65" customHeight="1">
      <c r="A70" s="259" t="s">
        <v>22</v>
      </c>
    </row>
    <row r="71" spans="1:1" ht="13.25" customHeight="1">
      <c r="A71" s="259"/>
    </row>
    <row r="72" spans="1:1" ht="173.4" customHeight="1">
      <c r="A72" s="311" t="s">
        <v>1390</v>
      </c>
    </row>
    <row r="73" spans="1:1" ht="37.5">
      <c r="A73" s="23" t="s">
        <v>1391</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5"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1381</v>
      </c>
    </row>
    <row r="96" spans="1:2">
      <c r="A96" s="23"/>
    </row>
    <row r="97" spans="1:4" ht="13">
      <c r="A97" s="260" t="s">
        <v>40</v>
      </c>
    </row>
    <row r="98" spans="1:4" ht="68.400000000000006" customHeight="1">
      <c r="A98" s="23" t="s">
        <v>1382</v>
      </c>
    </row>
    <row r="99" spans="1:4">
      <c r="A99" s="23"/>
    </row>
    <row r="100" spans="1:4" ht="13">
      <c r="A100" s="260" t="s">
        <v>41</v>
      </c>
    </row>
    <row r="101" spans="1:4" ht="75.5">
      <c r="A101" s="23" t="s">
        <v>1383</v>
      </c>
    </row>
    <row r="102" spans="1:4">
      <c r="A102" s="23"/>
    </row>
    <row r="103" spans="1:4" ht="13">
      <c r="A103" s="297" t="s">
        <v>42</v>
      </c>
    </row>
    <row r="104" spans="1:4" ht="50.5">
      <c r="A104" s="23" t="s">
        <v>1384</v>
      </c>
    </row>
    <row r="105" spans="1:4">
      <c r="A105" s="23"/>
      <c r="B105" s="20" t="s">
        <v>43</v>
      </c>
    </row>
    <row r="106" spans="1:4" ht="13">
      <c r="A106" s="260" t="s">
        <v>44</v>
      </c>
    </row>
    <row r="107" spans="1:4" ht="71.25" customHeight="1">
      <c r="A107" s="19" t="s">
        <v>1385</v>
      </c>
    </row>
    <row r="108" spans="1:4" ht="37.5">
      <c r="A108" s="19" t="s">
        <v>1375</v>
      </c>
    </row>
    <row r="109" spans="1:4" ht="25">
      <c r="A109" s="19" t="s">
        <v>45</v>
      </c>
    </row>
    <row r="110" spans="1:4" ht="10.5" customHeight="1">
      <c r="D110" s="20" t="s">
        <v>43</v>
      </c>
    </row>
    <row r="111" spans="1:4" ht="99.75" customHeight="1">
      <c r="A111" s="23" t="s">
        <v>1374</v>
      </c>
    </row>
    <row r="112" spans="1:4" ht="26">
      <c r="A112" s="19" t="s">
        <v>1373</v>
      </c>
    </row>
    <row r="114" spans="1:2" ht="175">
      <c r="A114" s="23" t="s">
        <v>1386</v>
      </c>
    </row>
    <row r="115" spans="1:2" ht="11.25" customHeight="1">
      <c r="A115" s="270"/>
      <c r="B115" s="257"/>
    </row>
    <row r="116" spans="1:2" ht="13">
      <c r="A116" s="260" t="s">
        <v>46</v>
      </c>
    </row>
    <row r="117" spans="1:2" ht="32.4"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1387</v>
      </c>
    </row>
    <row r="128" spans="1:2" ht="12.75" customHeight="1">
      <c r="A128" s="307" t="s">
        <v>23</v>
      </c>
    </row>
    <row r="129" spans="1:1" ht="15.75" customHeight="1">
      <c r="A129" s="306" t="s">
        <v>55</v>
      </c>
    </row>
    <row r="130" spans="1:1" ht="12.75" customHeight="1">
      <c r="A130" s="23"/>
    </row>
    <row r="131" spans="1:1" ht="13">
      <c r="A131" s="297" t="s">
        <v>56</v>
      </c>
    </row>
    <row r="132" spans="1:1" ht="40.75" customHeight="1">
      <c r="A132" s="23" t="s">
        <v>1376</v>
      </c>
    </row>
    <row r="133" spans="1:1" ht="61.5" customHeight="1">
      <c r="A133" s="303" t="s">
        <v>1388</v>
      </c>
    </row>
    <row r="134" spans="1:1" ht="13">
      <c r="A134" s="260" t="s">
        <v>1389</v>
      </c>
    </row>
    <row r="135" spans="1:1" ht="101">
      <c r="A135" s="303" t="s">
        <v>1377</v>
      </c>
    </row>
    <row r="136" spans="1:1">
      <c r="A136"/>
    </row>
    <row r="137" spans="1:1" ht="71.5" customHeight="1">
      <c r="A137" s="302" t="s">
        <v>1378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9"/>
  <sheetViews>
    <sheetView zoomScaleNormal="100" workbookViewId="0">
      <selection activeCell="F6" sqref="F6"/>
    </sheetView>
  </sheetViews>
  <sheetFormatPr defaultColWidth="9.089843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c r="A1" s="371" t="str">
        <f>Spolu!C3&amp;", "&amp;Spolu!C6</f>
        <v>Slovenský zväz dráhového golfu, Olympijské námestie 14290/1, Bratislava, 831 04</v>
      </c>
      <c r="B1" s="371"/>
      <c r="C1" s="371"/>
      <c r="N1" s="137" t="str">
        <f>O1&amp;" - "&amp;P1</f>
        <v>a - príspevok uznaným športom</v>
      </c>
      <c r="O1" s="137" t="s">
        <v>338</v>
      </c>
      <c r="P1" s="137" t="str">
        <f>Spolu!B17</f>
        <v>príspevok uznaným športom</v>
      </c>
    </row>
    <row r="2" spans="1:16">
      <c r="N2" s="137" t="str">
        <f t="shared" ref="N2:N19" si="0">O2&amp;" - "&amp;P2</f>
        <v>b - príspevok Slovenskému olympijskému a športovému výboru</v>
      </c>
      <c r="O2" s="137" t="s">
        <v>340</v>
      </c>
      <c r="P2" s="137" t="str">
        <f>Spolu!B18</f>
        <v>príspevok Slovenskému olympijskému a športovému výboru</v>
      </c>
    </row>
    <row r="3" spans="1:16">
      <c r="E3" s="372" t="s">
        <v>1276</v>
      </c>
      <c r="F3" s="373"/>
      <c r="N3" s="137" t="str">
        <f t="shared" si="0"/>
        <v>c - príspevok Slovenskému paralympijskému výboru</v>
      </c>
      <c r="O3" s="137" t="s">
        <v>342</v>
      </c>
      <c r="P3" s="137" t="str">
        <f>Spolu!B19</f>
        <v>príspevok Slovenskému paralympijskému výboru</v>
      </c>
    </row>
    <row r="4" spans="1:16" ht="45.75" customHeight="1">
      <c r="E4" s="373"/>
      <c r="F4" s="373"/>
      <c r="N4" s="137" t="str">
        <f t="shared" si="0"/>
        <v>d - príspevok športovcom top tímu</v>
      </c>
      <c r="O4" s="137" t="s">
        <v>344</v>
      </c>
      <c r="P4" s="137" t="str">
        <f>Spolu!B20</f>
        <v>príspevok športovcom top tímu</v>
      </c>
    </row>
    <row r="5" spans="1:16" ht="30.75" customHeight="1">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c r="C6" s="138" t="s">
        <v>1278</v>
      </c>
      <c r="E6" s="140" t="s">
        <v>1279</v>
      </c>
      <c r="F6" s="149"/>
      <c r="N6" s="137" t="str">
        <f t="shared" si="0"/>
        <v>f - plnenie úloh verejného záujmu v športe</v>
      </c>
      <c r="O6" s="137" t="s">
        <v>348</v>
      </c>
      <c r="P6" s="137" t="str">
        <f>Spolu!B22</f>
        <v>plnenie úloh verejného záujmu v športe</v>
      </c>
    </row>
    <row r="7" spans="1:16">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4" t="s">
        <v>1308</v>
      </c>
      <c r="B12" s="374"/>
      <c r="C12" s="374"/>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c r="A13" s="37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5"/>
      <c r="C13" s="375"/>
      <c r="F13" s="195" t="s">
        <v>1400</v>
      </c>
      <c r="N13" s="137" t="str">
        <f t="shared" si="0"/>
        <v>m - organizácia tradičných športových podujatí</v>
      </c>
      <c r="O13" s="137" t="s">
        <v>362</v>
      </c>
      <c r="P13" s="137" t="str">
        <f>Spolu!B29</f>
        <v>organizácia tradičných športových podujatí</v>
      </c>
    </row>
    <row r="14" spans="1:16" ht="34.4" customHeight="1">
      <c r="A14" s="139" t="s">
        <v>1292</v>
      </c>
      <c r="B14" s="376" t="s">
        <v>1310</v>
      </c>
      <c r="C14" s="377"/>
      <c r="F14" s="313"/>
      <c r="N14" s="137" t="str">
        <f t="shared" si="0"/>
        <v xml:space="preserve">n - </v>
      </c>
      <c r="O14" s="137" t="s">
        <v>364</v>
      </c>
    </row>
    <row r="15" spans="1:16" ht="34.4" customHeight="1">
      <c r="A15" s="139" t="s">
        <v>1311</v>
      </c>
      <c r="B15" s="376"/>
      <c r="C15" s="377"/>
      <c r="F15" s="379"/>
      <c r="N15" s="137" t="str">
        <f t="shared" si="0"/>
        <v xml:space="preserve">o - </v>
      </c>
      <c r="O15" s="137" t="s">
        <v>365</v>
      </c>
    </row>
    <row r="16" spans="1:16">
      <c r="A16" s="139" t="s">
        <v>1295</v>
      </c>
      <c r="B16" s="142">
        <f>F8</f>
        <v>0</v>
      </c>
      <c r="C16" s="137"/>
      <c r="F16" s="379"/>
      <c r="N16" s="137" t="str">
        <f t="shared" si="0"/>
        <v xml:space="preserve">p - </v>
      </c>
      <c r="O16" s="137" t="s">
        <v>366</v>
      </c>
    </row>
    <row r="17" spans="1:16" ht="32.15" customHeight="1">
      <c r="A17" s="139" t="s">
        <v>1298</v>
      </c>
      <c r="B17" s="142">
        <f>F9</f>
        <v>0</v>
      </c>
      <c r="C17" s="137"/>
      <c r="F17" s="379"/>
      <c r="N17" s="137" t="str">
        <f t="shared" si="0"/>
        <v xml:space="preserve">q - </v>
      </c>
      <c r="O17" s="137" t="s">
        <v>367</v>
      </c>
    </row>
    <row r="18" spans="1:16" ht="16" thickBot="1">
      <c r="B18" s="193" t="s">
        <v>1312</v>
      </c>
      <c r="C18" s="194">
        <v>31</v>
      </c>
      <c r="N18" s="137" t="str">
        <f t="shared" si="0"/>
        <v xml:space="preserve">r - </v>
      </c>
      <c r="O18" s="137" t="s">
        <v>368</v>
      </c>
    </row>
    <row r="19" spans="1:16">
      <c r="B19" s="193" t="s">
        <v>1300</v>
      </c>
      <c r="C19" s="142" t="str">
        <f>Spolu!C4</f>
        <v>31806431</v>
      </c>
      <c r="F19" s="145" t="s">
        <v>1296</v>
      </c>
      <c r="G19" s="207"/>
      <c r="H19" s="146"/>
      <c r="N19" s="137" t="str">
        <f t="shared" si="0"/>
        <v xml:space="preserve"> - </v>
      </c>
    </row>
    <row r="20" spans="1:16">
      <c r="A20" s="139" t="s">
        <v>396</v>
      </c>
      <c r="B20" s="143">
        <f>F6</f>
        <v>0</v>
      </c>
      <c r="C20" s="137"/>
      <c r="F20" s="147"/>
      <c r="G20" s="286"/>
      <c r="H20" s="148"/>
    </row>
    <row r="21" spans="1:16">
      <c r="B21" s="137"/>
      <c r="C21" s="137"/>
      <c r="F21" s="147" t="s">
        <v>1301</v>
      </c>
      <c r="G21" s="286">
        <v>421947749446</v>
      </c>
      <c r="H21" s="148"/>
      <c r="N21" s="137" t="str">
        <f>O21&amp;" - "&amp;P21</f>
        <v>026 01 - Šport pre všetkých, školský a univerzitný šport</v>
      </c>
      <c r="O21" s="137" t="s">
        <v>317</v>
      </c>
      <c r="P21" s="137" t="s">
        <v>318</v>
      </c>
    </row>
    <row r="22" spans="1:16">
      <c r="A22" s="137"/>
      <c r="B22" s="137"/>
      <c r="F22" s="147" t="s">
        <v>1302</v>
      </c>
      <c r="G22" s="286">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8" t="s">
        <v>1303</v>
      </c>
      <c r="C24" s="37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1313</v>
      </c>
    </row>
    <row r="28" spans="1:16">
      <c r="N28" s="137" t="s">
        <v>1314</v>
      </c>
    </row>
    <row r="29" spans="1:16">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1316</v>
      </c>
    </row>
    <row r="2" spans="1:2" ht="30" customHeight="1">
      <c r="A2" s="380" t="s">
        <v>1317</v>
      </c>
      <c r="B2" s="380"/>
    </row>
    <row r="3" spans="1:2" ht="13">
      <c r="A3" s="61" t="s">
        <v>1318</v>
      </c>
      <c r="B3" s="61" t="s">
        <v>1319</v>
      </c>
    </row>
    <row r="4" spans="1:2">
      <c r="A4" s="62" t="s">
        <v>1320</v>
      </c>
      <c r="B4" s="62" t="s">
        <v>1321</v>
      </c>
    </row>
    <row r="5" spans="1:2">
      <c r="A5" s="62" t="s">
        <v>1322</v>
      </c>
      <c r="B5" s="62" t="s">
        <v>1323</v>
      </c>
    </row>
    <row r="6" spans="1:2">
      <c r="A6" s="62" t="s">
        <v>1324</v>
      </c>
      <c r="B6" s="62" t="s">
        <v>1325</v>
      </c>
    </row>
    <row r="7" spans="1:2">
      <c r="A7" s="62" t="s">
        <v>1326</v>
      </c>
      <c r="B7" s="62" t="s">
        <v>1327</v>
      </c>
    </row>
    <row r="8" spans="1:2">
      <c r="A8" s="62" t="s">
        <v>1328</v>
      </c>
      <c r="B8" s="62" t="s">
        <v>1329</v>
      </c>
    </row>
    <row r="9" spans="1:2">
      <c r="A9" s="62" t="s">
        <v>1330</v>
      </c>
      <c r="B9" s="62" t="s">
        <v>1331</v>
      </c>
    </row>
    <row r="10" spans="1:2">
      <c r="A10" s="62" t="s">
        <v>1332</v>
      </c>
      <c r="B10" s="62" t="s">
        <v>1333</v>
      </c>
    </row>
    <row r="11" spans="1:2">
      <c r="A11" s="62" t="s">
        <v>1334</v>
      </c>
      <c r="B11" s="62" t="s">
        <v>1335</v>
      </c>
    </row>
    <row r="12" spans="1:2">
      <c r="A12" s="62" t="s">
        <v>1336</v>
      </c>
      <c r="B12" s="62" t="s">
        <v>1337</v>
      </c>
    </row>
    <row r="13" spans="1:2">
      <c r="A13" s="62" t="s">
        <v>1338</v>
      </c>
      <c r="B13" s="62" t="s">
        <v>1339</v>
      </c>
    </row>
    <row r="14" spans="1:2">
      <c r="A14" s="62" t="s">
        <v>1340</v>
      </c>
      <c r="B14" s="62" t="s">
        <v>1341</v>
      </c>
    </row>
    <row r="15" spans="1:2">
      <c r="A15" s="62" t="s">
        <v>1342</v>
      </c>
      <c r="B15" s="62" t="s">
        <v>1343</v>
      </c>
    </row>
    <row r="16" spans="1:2">
      <c r="A16" s="62" t="s">
        <v>1344</v>
      </c>
      <c r="B16" s="62" t="s">
        <v>1345</v>
      </c>
    </row>
    <row r="17" spans="1:2">
      <c r="A17" s="62" t="s">
        <v>1346</v>
      </c>
      <c r="B17" s="62" t="s">
        <v>1347</v>
      </c>
    </row>
    <row r="18" spans="1:2">
      <c r="A18" s="62" t="s">
        <v>1348</v>
      </c>
      <c r="B18" s="62" t="s">
        <v>1349</v>
      </c>
    </row>
    <row r="19" spans="1:2">
      <c r="A19" s="62" t="s">
        <v>1350</v>
      </c>
      <c r="B19" s="62" t="s">
        <v>1351</v>
      </c>
    </row>
    <row r="20" spans="1:2">
      <c r="A20" s="62" t="s">
        <v>1352</v>
      </c>
      <c r="B20" s="62" t="s">
        <v>1353</v>
      </c>
    </row>
    <row r="21" spans="1:2">
      <c r="A21" s="62" t="s">
        <v>1354</v>
      </c>
      <c r="B21" s="62" t="s">
        <v>1355</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c r="A1" s="321" t="s">
        <v>57</v>
      </c>
      <c r="B1" s="321"/>
      <c r="C1" s="321"/>
      <c r="D1" s="321"/>
      <c r="E1" s="321"/>
      <c r="F1" s="321"/>
      <c r="G1" s="321"/>
      <c r="H1" s="321"/>
      <c r="I1" s="52"/>
      <c r="J1" s="37"/>
    </row>
    <row r="2" spans="1:11" ht="15.5">
      <c r="A2" s="327" t="s">
        <v>58</v>
      </c>
      <c r="B2" s="327"/>
      <c r="C2" s="327"/>
      <c r="D2" s="327"/>
      <c r="E2" s="327"/>
      <c r="F2" s="327"/>
      <c r="G2" s="327"/>
      <c r="H2" s="325" t="str">
        <f>+Doklady!I100</f>
        <v>V2</v>
      </c>
      <c r="I2" s="325"/>
    </row>
    <row r="3" spans="1:11" ht="14">
      <c r="A3" s="40"/>
      <c r="B3" s="40"/>
      <c r="C3" s="40"/>
      <c r="D3" s="40"/>
      <c r="E3" s="40"/>
      <c r="F3" s="40"/>
      <c r="G3" s="40"/>
      <c r="H3" s="326">
        <f>+Doklady!I101</f>
        <v>45887</v>
      </c>
      <c r="I3" s="326"/>
    </row>
    <row r="4" spans="1:11" ht="15.75" customHeight="1">
      <c r="A4" s="41" t="s">
        <v>59</v>
      </c>
      <c r="B4" s="322" t="s">
        <v>60</v>
      </c>
      <c r="C4" s="323"/>
      <c r="D4" s="323"/>
      <c r="E4" s="32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44" priority="2" stopIfTrue="1">
      <formula>$A78&lt;&gt;""</formula>
    </cfRule>
  </conditionalFormatting>
  <conditionalFormatting sqref="A8:I76 I78">
    <cfRule type="expression" dxfId="243" priority="7" stopIfTrue="1">
      <formula>$A8&lt;&gt;""</formula>
    </cfRule>
  </conditionalFormatting>
  <conditionalFormatting sqref="B78:H2888">
    <cfRule type="expression" dxfId="242" priority="3" stopIfTrue="1">
      <formula>$A78&lt;&gt;""</formula>
    </cfRule>
  </conditionalFormatting>
  <conditionalFormatting sqref="D2886:D2913">
    <cfRule type="expression" dxfId="241"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tabSelected="1" zoomScaleNormal="100" workbookViewId="0">
      <selection activeCell="C1" sqref="C1"/>
    </sheetView>
  </sheetViews>
  <sheetFormatPr defaultColWidth="11.453125" defaultRowHeight="1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c r="A1" s="330" t="s">
        <v>311</v>
      </c>
      <c r="B1" s="331"/>
      <c r="C1" s="174">
        <v>46022</v>
      </c>
      <c r="D1" s="26"/>
      <c r="G1" s="252">
        <v>45688</v>
      </c>
    </row>
    <row r="2" spans="1:7" ht="14">
      <c r="A2" s="28"/>
      <c r="B2" s="28"/>
      <c r="G2" s="252">
        <v>45716</v>
      </c>
    </row>
    <row r="3" spans="1:7" ht="14">
      <c r="A3" s="30" t="s">
        <v>312</v>
      </c>
      <c r="B3" s="328" t="str">
        <f>INDEX(Adr!B:B,Doklady!B102+1)</f>
        <v>Slovenský zväz dráhového golfu</v>
      </c>
      <c r="C3" s="328"/>
      <c r="D3" s="328"/>
      <c r="G3" s="252">
        <v>45747</v>
      </c>
    </row>
    <row r="4" spans="1:7" ht="14">
      <c r="A4" s="30" t="s">
        <v>313</v>
      </c>
      <c r="B4" s="29" t="str">
        <f>RIGHT("0000"&amp;INDEX(Adr!A:A,Doklady!B102+1),8)</f>
        <v>31806431</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17224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17224</v>
      </c>
      <c r="G15" s="252"/>
    </row>
    <row r="16" spans="1:7" ht="14">
      <c r="G16" s="252"/>
    </row>
    <row r="17" spans="1:5" ht="72" customHeight="1">
      <c r="A17" s="329" t="s">
        <v>328</v>
      </c>
      <c r="B17" s="329"/>
      <c r="C17" s="329"/>
      <c r="D17" s="32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zoomScaleNormal="100"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c r="A1" s="340" t="s">
        <v>1504</v>
      </c>
      <c r="B1" s="340"/>
      <c r="C1" s="340"/>
      <c r="D1" s="340"/>
      <c r="E1" s="340"/>
      <c r="F1" s="340"/>
      <c r="G1" s="340"/>
      <c r="H1" s="340"/>
      <c r="I1" s="340"/>
    </row>
    <row r="2" spans="1:26" ht="7.5" customHeight="1">
      <c r="C2" s="8"/>
      <c r="D2" s="8"/>
      <c r="E2" s="8"/>
      <c r="F2" s="8"/>
      <c r="G2" s="8"/>
      <c r="H2" s="8"/>
      <c r="I2" s="8"/>
    </row>
    <row r="3" spans="1:26" s="9" customFormat="1" ht="26.15" customHeight="1">
      <c r="B3" s="160" t="s">
        <v>59</v>
      </c>
      <c r="C3" s="341" t="str">
        <f>INDEX(Adr!B2:B87,Doklady!B102)</f>
        <v>Slovenský zväz dráhového golfu</v>
      </c>
      <c r="D3" s="341"/>
      <c r="E3" s="341"/>
      <c r="F3" s="341"/>
      <c r="G3" s="215"/>
      <c r="H3" s="215"/>
      <c r="I3" s="65" t="str">
        <f>Doklady!I100</f>
        <v>V2</v>
      </c>
      <c r="J3" s="85"/>
      <c r="K3" s="85"/>
      <c r="L3" s="85"/>
      <c r="M3" s="85"/>
      <c r="N3" s="85"/>
      <c r="O3" s="85"/>
      <c r="P3" s="85"/>
      <c r="Q3" s="85"/>
      <c r="R3" s="85"/>
      <c r="S3" s="85"/>
      <c r="T3" s="85"/>
      <c r="U3" s="85"/>
      <c r="V3" s="85"/>
      <c r="W3" s="85"/>
      <c r="X3" s="85"/>
      <c r="Y3" s="85"/>
      <c r="Z3" s="85"/>
    </row>
    <row r="4" spans="1:26" s="9" customFormat="1" ht="13">
      <c r="B4" s="64" t="s">
        <v>313</v>
      </c>
      <c r="C4" s="66" t="str">
        <f>INDEX(Adr!A2:A89,Doklady!B102)</f>
        <v>31806431</v>
      </c>
      <c r="I4" s="65">
        <f>Doklady!I101</f>
        <v>45887</v>
      </c>
      <c r="J4" s="85"/>
      <c r="K4" s="85"/>
      <c r="L4" s="85"/>
      <c r="M4" s="85"/>
      <c r="N4" s="85"/>
      <c r="O4" s="85"/>
      <c r="P4" s="85"/>
      <c r="Q4" s="85"/>
      <c r="R4" s="85"/>
      <c r="S4" s="85"/>
      <c r="T4" s="85"/>
      <c r="U4" s="85"/>
      <c r="V4" s="85"/>
      <c r="W4" s="85"/>
      <c r="X4" s="85"/>
      <c r="Y4" s="85"/>
      <c r="Z4" s="85"/>
    </row>
    <row r="5" spans="1:26" s="9" customFormat="1" ht="1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330</v>
      </c>
      <c r="C9" s="125" t="s">
        <v>331</v>
      </c>
      <c r="D9" s="125" t="s">
        <v>332</v>
      </c>
      <c r="E9" s="342" t="s">
        <v>333</v>
      </c>
      <c r="F9" s="343"/>
      <c r="J9" s="8"/>
      <c r="L9" s="118"/>
      <c r="M9" s="118"/>
      <c r="N9" s="118"/>
      <c r="O9" s="118"/>
      <c r="P9" s="118"/>
      <c r="Q9" s="118"/>
      <c r="R9" s="118"/>
      <c r="S9" s="118"/>
    </row>
    <row r="10" spans="1:26" ht="18">
      <c r="A10" s="69" t="s">
        <v>317</v>
      </c>
      <c r="B10" s="70" t="s">
        <v>318</v>
      </c>
      <c r="C10" s="126">
        <f>SUMIF(FP!J:J,Doklady!$B$1&amp;A10,FP!D:D)</f>
        <v>0</v>
      </c>
      <c r="D10" s="126">
        <f>C10-E10</f>
        <v>0</v>
      </c>
      <c r="E10" s="333">
        <f>SUMIF(K:K,A10,I:I)</f>
        <v>0</v>
      </c>
      <c r="F10" s="334"/>
      <c r="L10" s="120" t="s">
        <v>334</v>
      </c>
      <c r="M10" s="118"/>
      <c r="N10" s="118"/>
      <c r="O10" s="118"/>
      <c r="P10" s="118"/>
      <c r="Q10" s="118"/>
      <c r="R10" s="118"/>
      <c r="S10" s="118"/>
    </row>
    <row r="11" spans="1:26" ht="18">
      <c r="A11" s="69" t="s">
        <v>319</v>
      </c>
      <c r="B11" s="70" t="s">
        <v>320</v>
      </c>
      <c r="C11" s="126">
        <f>SUMIF(FP!J:J,Doklady!$B$1&amp;A11,FP!D:D)</f>
        <v>17224</v>
      </c>
      <c r="D11" s="126">
        <f>+C11-E11</f>
        <v>17224</v>
      </c>
      <c r="E11" s="344">
        <f>+I39-I42+I44-I47</f>
        <v>0</v>
      </c>
      <c r="F11" s="345"/>
      <c r="J11" s="176"/>
      <c r="L11" s="161" t="str">
        <f>L41</f>
        <v>a - dráhový golf - bežné transfery</v>
      </c>
      <c r="M11" s="118"/>
      <c r="N11" s="118"/>
      <c r="O11" s="118"/>
      <c r="P11" s="118"/>
      <c r="Q11" s="118"/>
      <c r="R11" s="118"/>
      <c r="S11" s="118"/>
    </row>
    <row r="12" spans="1:26" ht="18">
      <c r="A12" s="69" t="s">
        <v>321</v>
      </c>
      <c r="B12" s="70" t="s">
        <v>322</v>
      </c>
      <c r="C12" s="126">
        <f>SUMIF(FP!J:J,Doklady!$B$1&amp;A12,FP!D:D)</f>
        <v>0</v>
      </c>
      <c r="D12" s="126">
        <f>C12-E12</f>
        <v>0</v>
      </c>
      <c r="E12" s="333">
        <f>SUMIF(K:K,A12,I:I)</f>
        <v>0</v>
      </c>
      <c r="F12" s="334"/>
      <c r="J12" s="177"/>
      <c r="L12" s="161" t="str">
        <f>L42</f>
        <v>a - dráhový golf - kapitálové transfery</v>
      </c>
      <c r="N12" s="118"/>
      <c r="O12" s="118"/>
      <c r="P12" s="118"/>
      <c r="Q12" s="118"/>
      <c r="R12" s="118"/>
      <c r="S12" s="118"/>
    </row>
    <row r="13" spans="1:26" ht="18">
      <c r="A13" s="69" t="s">
        <v>323</v>
      </c>
      <c r="B13" s="70" t="s">
        <v>324</v>
      </c>
      <c r="C13" s="126">
        <f>SUMIF(FP!J:J,Doklady!$B$1&amp;A13,FP!D:D)</f>
        <v>0</v>
      </c>
      <c r="D13" s="126">
        <f>C13-E13</f>
        <v>0</v>
      </c>
      <c r="E13" s="333">
        <f>SUMIF(K:K,A13,I:I)</f>
        <v>0</v>
      </c>
      <c r="F13" s="334"/>
      <c r="J13" s="8"/>
      <c r="L13" s="161">
        <f>L46</f>
        <v>2</v>
      </c>
      <c r="N13" s="118"/>
      <c r="O13" s="118"/>
      <c r="P13" s="118"/>
      <c r="Q13" s="118"/>
      <c r="R13" s="118"/>
      <c r="S13" s="118"/>
    </row>
    <row r="14" spans="1:26" ht="18.5" thickBot="1">
      <c r="A14" s="69" t="s">
        <v>325</v>
      </c>
      <c r="B14" s="70" t="s">
        <v>326</v>
      </c>
      <c r="C14" s="126">
        <f>SUMIF(FP!J:J,Doklady!$B$1&amp;A14,FP!D:D)</f>
        <v>0</v>
      </c>
      <c r="D14" s="126">
        <f>C14-E14</f>
        <v>0</v>
      </c>
      <c r="E14" s="346">
        <f>SUMIF(K:K,A14,I:I)</f>
        <v>0</v>
      </c>
      <c r="F14" s="347"/>
      <c r="J14" s="8"/>
      <c r="L14" s="161" t="str">
        <f>L47</f>
        <v>2</v>
      </c>
      <c r="N14" s="118"/>
      <c r="O14" s="118"/>
      <c r="P14" s="118"/>
      <c r="Q14" s="118"/>
      <c r="R14" s="118"/>
      <c r="S14" s="118"/>
    </row>
    <row r="15" spans="1:26" ht="5.25" customHeight="1" thickTop="1">
      <c r="I15" s="9"/>
    </row>
    <row r="16" spans="1:26" s="9" customFormat="1" ht="13">
      <c r="A16" s="117" t="s">
        <v>335</v>
      </c>
      <c r="B16" s="353" t="s">
        <v>336</v>
      </c>
      <c r="C16" s="354"/>
      <c r="D16" s="354"/>
      <c r="E16" s="354"/>
      <c r="F16" s="354"/>
      <c r="G16" s="354"/>
      <c r="H16" s="355"/>
      <c r="I16" s="136" t="s">
        <v>337</v>
      </c>
      <c r="J16" s="85"/>
      <c r="K16" s="85"/>
      <c r="L16" s="85"/>
      <c r="M16" s="85"/>
      <c r="N16" s="85"/>
      <c r="O16" s="85"/>
      <c r="P16" s="85"/>
      <c r="Q16" s="85"/>
      <c r="R16" s="85"/>
      <c r="S16" s="85"/>
      <c r="T16" s="85"/>
      <c r="U16" s="85"/>
      <c r="V16" s="85"/>
      <c r="W16" s="85"/>
      <c r="X16" s="85"/>
      <c r="Y16" s="85"/>
      <c r="Z16" s="85"/>
    </row>
    <row r="17" spans="1:20">
      <c r="A17" s="115" t="s">
        <v>338</v>
      </c>
      <c r="B17" s="348" t="s">
        <v>339</v>
      </c>
      <c r="C17" s="348"/>
      <c r="D17" s="348"/>
      <c r="E17" s="348"/>
      <c r="F17" s="348"/>
      <c r="G17" s="348"/>
      <c r="H17" s="348"/>
      <c r="I17" s="73">
        <f>SUMIF(FP!I:I,Doklady!$B$1&amp;A17,FP!D:D)</f>
        <v>17224</v>
      </c>
      <c r="T17" s="86"/>
    </row>
    <row r="18" spans="1:20">
      <c r="A18" s="135" t="s">
        <v>340</v>
      </c>
      <c r="B18" s="348" t="s">
        <v>341</v>
      </c>
      <c r="C18" s="348"/>
      <c r="D18" s="348"/>
      <c r="E18" s="348"/>
      <c r="F18" s="348"/>
      <c r="G18" s="348"/>
      <c r="H18" s="348"/>
      <c r="I18" s="73">
        <f>SUMIF(FP!I:I,Doklady!$B$1&amp;A18,FP!D:D)</f>
        <v>0</v>
      </c>
    </row>
    <row r="19" spans="1:20">
      <c r="A19" s="115" t="s">
        <v>342</v>
      </c>
      <c r="B19" s="348" t="s">
        <v>343</v>
      </c>
      <c r="C19" s="348"/>
      <c r="D19" s="348"/>
      <c r="E19" s="348"/>
      <c r="F19" s="348"/>
      <c r="G19" s="348"/>
      <c r="H19" s="348"/>
      <c r="I19" s="73">
        <f>SUMIF(FP!I:I,Doklady!$B$1&amp;A19,FP!D:D)</f>
        <v>0</v>
      </c>
    </row>
    <row r="20" spans="1:20">
      <c r="A20" s="135" t="s">
        <v>344</v>
      </c>
      <c r="B20" s="337" t="s">
        <v>345</v>
      </c>
      <c r="C20" s="338"/>
      <c r="D20" s="338"/>
      <c r="E20" s="338"/>
      <c r="F20" s="338"/>
      <c r="G20" s="338"/>
      <c r="H20" s="339"/>
      <c r="I20" s="73">
        <f>SUMIF(FP!I:I,Doklady!$B$1&amp;A20,FP!D:D)</f>
        <v>0</v>
      </c>
      <c r="T20" s="86"/>
    </row>
    <row r="21" spans="1:20">
      <c r="A21" s="115" t="s">
        <v>346</v>
      </c>
      <c r="B21" s="337" t="s">
        <v>347</v>
      </c>
      <c r="C21" s="338"/>
      <c r="D21" s="338"/>
      <c r="E21" s="338"/>
      <c r="F21" s="338"/>
      <c r="G21" s="338"/>
      <c r="H21" s="339"/>
      <c r="I21" s="73">
        <f>SUMIF(FP!I:I,Doklady!$B$1&amp;A21,FP!D:D)</f>
        <v>0</v>
      </c>
      <c r="T21" s="86"/>
    </row>
    <row r="22" spans="1:20">
      <c r="A22" s="135" t="s">
        <v>348</v>
      </c>
      <c r="B22" s="356" t="s">
        <v>349</v>
      </c>
      <c r="C22" s="357"/>
      <c r="D22" s="357"/>
      <c r="E22" s="357"/>
      <c r="F22" s="357"/>
      <c r="G22" s="357"/>
      <c r="H22" s="358"/>
      <c r="I22" s="73">
        <f>SUMIF(FP!I:I,Doklady!$B$1&amp;A22,FP!D:D)</f>
        <v>0</v>
      </c>
      <c r="T22" s="86"/>
    </row>
    <row r="23" spans="1:20">
      <c r="A23" s="115" t="s">
        <v>350</v>
      </c>
      <c r="B23" s="337" t="s">
        <v>351</v>
      </c>
      <c r="C23" s="338"/>
      <c r="D23" s="338"/>
      <c r="E23" s="338"/>
      <c r="F23" s="338"/>
      <c r="G23" s="338"/>
      <c r="H23" s="339"/>
      <c r="I23" s="73">
        <f>SUMIF(FP!I:I,Doklady!$B$1&amp;A23,FP!D:D)</f>
        <v>0</v>
      </c>
      <c r="T23" s="86"/>
    </row>
    <row r="24" spans="1:20">
      <c r="A24" s="135" t="s">
        <v>352</v>
      </c>
      <c r="B24" s="337" t="s">
        <v>353</v>
      </c>
      <c r="C24" s="338"/>
      <c r="D24" s="338"/>
      <c r="E24" s="338"/>
      <c r="F24" s="338"/>
      <c r="G24" s="338"/>
      <c r="H24" s="339"/>
      <c r="I24" s="73">
        <f>SUMIF(FP!I:I,Doklady!$B$1&amp;A24,FP!D:D)</f>
        <v>0</v>
      </c>
      <c r="T24" s="86"/>
    </row>
    <row r="25" spans="1:20">
      <c r="A25" s="115" t="s">
        <v>354</v>
      </c>
      <c r="B25" s="349" t="s">
        <v>355</v>
      </c>
      <c r="C25" s="350"/>
      <c r="D25" s="350"/>
      <c r="E25" s="350"/>
      <c r="F25" s="350"/>
      <c r="G25" s="350"/>
      <c r="H25" s="351"/>
      <c r="I25" s="73">
        <f>SUMIF(FP!I:I,Doklady!$B$1&amp;A25,FP!D:D)</f>
        <v>0</v>
      </c>
      <c r="T25" s="86"/>
    </row>
    <row r="26" spans="1:20">
      <c r="A26" s="135" t="s">
        <v>356</v>
      </c>
      <c r="B26" s="337" t="s">
        <v>357</v>
      </c>
      <c r="C26" s="338"/>
      <c r="D26" s="338"/>
      <c r="E26" s="338"/>
      <c r="F26" s="338"/>
      <c r="G26" s="338"/>
      <c r="H26" s="339"/>
      <c r="I26" s="73">
        <f>SUMIF(FP!I:I,Doklady!$B$1&amp;A26,FP!D:D)</f>
        <v>0</v>
      </c>
      <c r="T26" s="86"/>
    </row>
    <row r="27" spans="1:20">
      <c r="A27" s="115" t="s">
        <v>358</v>
      </c>
      <c r="B27" s="337" t="s">
        <v>359</v>
      </c>
      <c r="C27" s="338"/>
      <c r="D27" s="338"/>
      <c r="E27" s="338"/>
      <c r="F27" s="338"/>
      <c r="G27" s="338"/>
      <c r="H27" s="339"/>
      <c r="I27" s="73">
        <f>SUMIF(FP!I:I,Doklady!$B$1&amp;A27,FP!D:D)</f>
        <v>0</v>
      </c>
      <c r="T27" s="86"/>
    </row>
    <row r="28" spans="1:20">
      <c r="A28" s="135" t="s">
        <v>360</v>
      </c>
      <c r="B28" s="337" t="s">
        <v>361</v>
      </c>
      <c r="C28" s="338"/>
      <c r="D28" s="338"/>
      <c r="E28" s="338"/>
      <c r="F28" s="338"/>
      <c r="G28" s="338"/>
      <c r="H28" s="339"/>
      <c r="I28" s="73">
        <f>SUMIF(FP!I:I,Doklady!$B$1&amp;A28,FP!D:D)</f>
        <v>0</v>
      </c>
      <c r="T28" s="86"/>
    </row>
    <row r="29" spans="1:20">
      <c r="A29" s="115" t="s">
        <v>362</v>
      </c>
      <c r="B29" s="337" t="s">
        <v>363</v>
      </c>
      <c r="C29" s="338"/>
      <c r="D29" s="338"/>
      <c r="E29" s="338"/>
      <c r="F29" s="338"/>
      <c r="G29" s="338"/>
      <c r="H29" s="339"/>
      <c r="I29" s="73">
        <f>SUMIF(FP!I:I,Doklady!$B$1&amp;A29,FP!D:D)</f>
        <v>0</v>
      </c>
      <c r="T29" s="86"/>
    </row>
    <row r="30" spans="1:20" hidden="1">
      <c r="A30" s="135" t="s">
        <v>364</v>
      </c>
      <c r="B30" s="337"/>
      <c r="C30" s="338"/>
      <c r="D30" s="338"/>
      <c r="E30" s="338"/>
      <c r="F30" s="338"/>
      <c r="G30" s="338"/>
      <c r="H30" s="339"/>
      <c r="I30" s="73">
        <f>SUMIF(FP!I:I,Doklady!$B$1&amp;A30,FP!D:D)</f>
        <v>0</v>
      </c>
      <c r="T30" s="86"/>
    </row>
    <row r="31" spans="1:20" hidden="1">
      <c r="A31" s="115" t="s">
        <v>365</v>
      </c>
      <c r="B31" s="337"/>
      <c r="C31" s="338"/>
      <c r="D31" s="338"/>
      <c r="E31" s="338"/>
      <c r="F31" s="338"/>
      <c r="G31" s="338"/>
      <c r="H31" s="339"/>
      <c r="I31" s="73">
        <f>SUMIF(FP!I:I,Doklady!$B$1&amp;A31,FP!D:D)</f>
        <v>0</v>
      </c>
      <c r="T31" s="86"/>
    </row>
    <row r="32" spans="1:20" hidden="1">
      <c r="A32" s="135" t="s">
        <v>366</v>
      </c>
      <c r="B32" s="359"/>
      <c r="C32" s="360"/>
      <c r="D32" s="360"/>
      <c r="E32" s="360"/>
      <c r="F32" s="360"/>
      <c r="G32" s="360"/>
      <c r="H32" s="361"/>
      <c r="I32" s="73">
        <f>SUMIF(FP!I:I,Doklady!$B$1&amp;A32,FP!D:D)</f>
        <v>0</v>
      </c>
      <c r="T32" s="86"/>
    </row>
    <row r="33" spans="1:21" hidden="1">
      <c r="A33" s="115" t="s">
        <v>367</v>
      </c>
      <c r="B33" s="359"/>
      <c r="C33" s="360"/>
      <c r="D33" s="360"/>
      <c r="E33" s="360"/>
      <c r="F33" s="360"/>
      <c r="G33" s="360"/>
      <c r="H33" s="361"/>
      <c r="I33" s="73">
        <f>SUMIF(FP!I:I,Doklady!$B$1&amp;A33,FP!D:D)</f>
        <v>0</v>
      </c>
      <c r="T33" s="86"/>
    </row>
    <row r="34" spans="1:21" hidden="1">
      <c r="A34" s="135" t="s">
        <v>368</v>
      </c>
      <c r="B34" s="362"/>
      <c r="C34" s="362"/>
      <c r="D34" s="362"/>
      <c r="E34" s="362"/>
      <c r="F34" s="362"/>
      <c r="G34" s="362"/>
      <c r="H34" s="362"/>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335</v>
      </c>
      <c r="B38" s="67" t="str">
        <f>"Šport "&amp;K40</f>
        <v>Šport dráhový golf</v>
      </c>
      <c r="C38" s="68" t="s">
        <v>370</v>
      </c>
      <c r="D38" s="68" t="s">
        <v>371</v>
      </c>
      <c r="E38" s="68" t="s">
        <v>372</v>
      </c>
      <c r="F38" s="68" t="s">
        <v>373</v>
      </c>
      <c r="G38" s="68" t="s">
        <v>374</v>
      </c>
      <c r="H38" s="68" t="s">
        <v>375</v>
      </c>
      <c r="I38" s="67" t="s">
        <v>327</v>
      </c>
      <c r="L38" s="84">
        <f>COUNTIF(FP!N:N,Doklady!B1&amp;"aB")</f>
        <v>1</v>
      </c>
    </row>
    <row r="39" spans="1:21">
      <c r="A39" s="115" t="s">
        <v>338</v>
      </c>
      <c r="B39" s="116" t="s">
        <v>376</v>
      </c>
      <c r="C39" s="78">
        <f>I39*0</f>
        <v>0</v>
      </c>
      <c r="D39" s="78">
        <f>I39*0</f>
        <v>0</v>
      </c>
      <c r="E39" s="78">
        <f>I39*0</f>
        <v>0</v>
      </c>
      <c r="F39" s="78">
        <f>+I39*0.2</f>
        <v>3444.8</v>
      </c>
      <c r="G39" s="78">
        <f>+MAX(I39-C39-D39-E39-F39-H39,0)</f>
        <v>13779.2</v>
      </c>
      <c r="H39" s="78">
        <f>+IFERROR(VLOOKUP(K40&amp;" - kapitálové transfery",B$53:C$90,2,0),0)</f>
        <v>0</v>
      </c>
      <c r="I39" s="73">
        <f>SUMIF(FP!K:K,K40,FP!D:D)</f>
        <v>17224</v>
      </c>
      <c r="L39" s="84">
        <f>COUNTIF(FP!N:N,Doklady!B1&amp;"aK")</f>
        <v>0</v>
      </c>
      <c r="T39" s="86"/>
    </row>
    <row r="40" spans="1:21">
      <c r="A40" s="115" t="s">
        <v>338</v>
      </c>
      <c r="B40" s="116" t="s">
        <v>377</v>
      </c>
      <c r="C40" s="78">
        <f>DSUM(Doklady!A103:J10000,"GGG",Spolu!L40:M42)</f>
        <v>0</v>
      </c>
      <c r="D40" s="78">
        <f>DSUM(Doklady!A103:J10000,"GGG",Spolu!N40:O42)</f>
        <v>1630</v>
      </c>
      <c r="E40" s="78">
        <f>DSUM(Doklady!A103:J10000,"GGG",Spolu!P40:Q42)</f>
        <v>11766.23</v>
      </c>
      <c r="F40" s="78">
        <f>DSUM(Doklady!A103:J10000,"GGG",Spolu!R40:S42)</f>
        <v>3427.77</v>
      </c>
      <c r="G40" s="78">
        <f>DSUM(Doklady!A103:J10000,"GGG",Spolu!T40:U42)-H40</f>
        <v>400</v>
      </c>
      <c r="H40" s="78">
        <f>+IFERROR(VLOOKUP(K40&amp;" - kapitálové transfery",B$53:D$90,3,0),0)</f>
        <v>0</v>
      </c>
      <c r="I40" s="73">
        <f>+C40+D40+E40+F40+G40+H40</f>
        <v>17224</v>
      </c>
      <c r="J40" s="218" t="str">
        <f>+K45</f>
        <v>.</v>
      </c>
      <c r="K40" s="218" t="str">
        <f>IF(L38&gt;0,INDEX(FP!K:K,Doklady!B2),".")</f>
        <v>dráhový golf</v>
      </c>
      <c r="L40" s="120" t="s">
        <v>334</v>
      </c>
      <c r="M40" s="120" t="s">
        <v>378</v>
      </c>
      <c r="N40" s="120" t="s">
        <v>334</v>
      </c>
      <c r="O40" s="120" t="s">
        <v>378</v>
      </c>
      <c r="P40" s="120" t="s">
        <v>334</v>
      </c>
      <c r="Q40" s="120" t="s">
        <v>378</v>
      </c>
      <c r="R40" s="120" t="s">
        <v>334</v>
      </c>
      <c r="S40" s="120" t="s">
        <v>378</v>
      </c>
      <c r="T40" s="120" t="s">
        <v>334</v>
      </c>
      <c r="U40" s="120" t="s">
        <v>378</v>
      </c>
    </row>
    <row r="41" spans="1:21" ht="10.5" customHeight="1">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dráhový golf - bežné transfery</v>
      </c>
      <c r="M41" s="120">
        <v>1</v>
      </c>
      <c r="N41" s="161" t="str">
        <f>+L41</f>
        <v>a - dráhový golf - bežné transfery</v>
      </c>
      <c r="O41" s="120">
        <v>2</v>
      </c>
      <c r="P41" s="161" t="str">
        <f>+L41</f>
        <v>a - dráhový golf - bežné transfery</v>
      </c>
      <c r="Q41" s="120">
        <v>3</v>
      </c>
      <c r="R41" s="161" t="str">
        <f>+L41</f>
        <v>a - dráhový golf - bežné transfery</v>
      </c>
      <c r="S41" s="120">
        <v>4</v>
      </c>
      <c r="T41" s="161" t="str">
        <f>+L41</f>
        <v>a - dráhový golf - bežné transfery</v>
      </c>
      <c r="U41" s="120">
        <v>5</v>
      </c>
    </row>
    <row r="42" spans="1:21" ht="10.5" customHeight="1">
      <c r="A42" s="115" t="s">
        <v>338</v>
      </c>
      <c r="B42" s="116" t="s">
        <v>380</v>
      </c>
      <c r="C42" s="73">
        <f>+C40</f>
        <v>0</v>
      </c>
      <c r="D42" s="216">
        <f>+D40</f>
        <v>1630</v>
      </c>
      <c r="E42" s="216">
        <f>+E40</f>
        <v>11766.23</v>
      </c>
      <c r="F42" s="216">
        <f>+MIN(F39:F40)</f>
        <v>3427.77</v>
      </c>
      <c r="G42" s="216">
        <f>+MIN(G39+MAX(F39-F40,0)-MAX(E40-E39,0)-MAX(D40-D39,0)-MAX(C40-C39,0),G40)</f>
        <v>400</v>
      </c>
      <c r="H42" s="216">
        <f>+MIN(H39:H40)</f>
        <v>0</v>
      </c>
      <c r="I42" s="73">
        <f>+C42+D42+E42+MIN(F39:F40)+G42+H42</f>
        <v>17224</v>
      </c>
      <c r="J42" s="219">
        <f>+K47</f>
        <v>0</v>
      </c>
      <c r="K42" s="219">
        <f>+I42-H42</f>
        <v>17224</v>
      </c>
      <c r="L42" s="161" t="str">
        <f>+SUBSTITUTE(L41,"bežné","kapitálové")</f>
        <v>a - dráhový golf - kapitálové transfery</v>
      </c>
      <c r="M42" s="120">
        <v>1</v>
      </c>
      <c r="N42" s="161" t="str">
        <f>+L42</f>
        <v>a - dráhový golf - kapitálové transfery</v>
      </c>
      <c r="O42" s="120">
        <v>2</v>
      </c>
      <c r="P42" s="161" t="str">
        <f>+L42</f>
        <v>a - dráhový golf - kapitálové transfery</v>
      </c>
      <c r="Q42" s="120">
        <v>3</v>
      </c>
      <c r="R42" s="161" t="str">
        <f>+L42</f>
        <v>a - dráhový golf - kapitálové transfery</v>
      </c>
      <c r="S42" s="120">
        <v>4</v>
      </c>
      <c r="T42" s="161" t="str">
        <f>+L42</f>
        <v>a - dráhový golf - kapitálové transfery</v>
      </c>
      <c r="U42" s="120">
        <v>5</v>
      </c>
    </row>
    <row r="43" spans="1:21" ht="3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35"/>
      <c r="B50" s="336"/>
      <c r="C50" s="336"/>
      <c r="D50" s="336"/>
      <c r="E50" s="336"/>
      <c r="F50" s="336"/>
      <c r="G50" s="336"/>
      <c r="H50" s="336"/>
      <c r="I50" s="336"/>
      <c r="T50" s="86"/>
    </row>
    <row r="51" spans="1:20">
      <c r="A51" s="112"/>
      <c r="B51" s="113"/>
      <c r="C51" s="111"/>
      <c r="D51" s="114"/>
      <c r="E51" s="114"/>
      <c r="F51" s="114"/>
      <c r="G51" s="222"/>
      <c r="H51" s="114"/>
      <c r="I51" s="114"/>
      <c r="T51" s="86"/>
    </row>
    <row r="52" spans="1:20" ht="21">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c r="A53" s="75" t="str">
        <f>Doklady!D1</f>
        <v>a</v>
      </c>
      <c r="B53" s="119" t="str">
        <f>Doklady!H1</f>
        <v>dráhový golf - bežné transfery</v>
      </c>
      <c r="C53" s="73">
        <f>IF(A53&lt;&gt;"",INDEX(FP!D:D,Doklady!B$2+(ROW()-53)),"")</f>
        <v>17224</v>
      </c>
      <c r="D53" s="73">
        <f>IF(A53&lt;&gt;"",Doklady!I1-Doklady!J1,"")</f>
        <v>17224</v>
      </c>
      <c r="E53" s="73">
        <f>IF(A53&lt;&gt;"",MIN(D53,C53)*Doklady!C1/(1-Doklady!C1),"")</f>
        <v>0</v>
      </c>
      <c r="F53" s="71">
        <f>IF(A53&lt;&gt;"",Doklady!J1,"")</f>
        <v>0</v>
      </c>
      <c r="G53" s="73">
        <f>+IFERROR(HLOOKUP(IF(RIGHT(B53,15)="bežné transfery",LEFT(B53,LEN(B53)-18),0),$J$40:$K$42,3,0),MIN(C53,D53))</f>
        <v>17224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17224</v>
      </c>
      <c r="D130" s="228">
        <f t="shared" ref="D130:I130" si="9">SUM(D53:D129)</f>
        <v>17224</v>
      </c>
      <c r="E130" s="228">
        <f t="shared" si="9"/>
        <v>0</v>
      </c>
      <c r="F130" s="228">
        <f t="shared" si="9"/>
        <v>0</v>
      </c>
      <c r="G130" s="228">
        <f t="shared" si="9"/>
        <v>17224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395</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396</v>
      </c>
      <c r="B139" s="9"/>
      <c r="C139" s="74"/>
      <c r="D139" s="74"/>
      <c r="E139" s="74"/>
      <c r="F139" s="74"/>
      <c r="G139" s="74"/>
      <c r="H139" s="74"/>
      <c r="I139" s="74"/>
      <c r="J139" s="85"/>
    </row>
    <row r="140" spans="1:26" ht="12.5">
      <c r="A140" s="9"/>
      <c r="B140" s="281"/>
      <c r="C140" s="229"/>
      <c r="D140" s="352"/>
      <c r="E140" s="352"/>
      <c r="F140" s="352"/>
      <c r="G140" s="352"/>
      <c r="H140" s="352"/>
      <c r="I140" s="352"/>
      <c r="J140" s="85"/>
    </row>
    <row r="141" spans="1:26" ht="68.25" customHeight="1">
      <c r="A141" s="9"/>
      <c r="B141" s="283" t="s">
        <v>397</v>
      </c>
      <c r="C141" s="214"/>
      <c r="D141" s="332" t="s">
        <v>398</v>
      </c>
      <c r="E141" s="332"/>
      <c r="F141" s="332"/>
      <c r="G141" s="332"/>
      <c r="H141" s="332"/>
      <c r="I141" s="332"/>
      <c r="J141" s="85"/>
    </row>
    <row r="142" spans="1:26" ht="12.5">
      <c r="A142" s="9"/>
      <c r="B142" s="282"/>
      <c r="C142" s="214"/>
      <c r="D142" s="263"/>
      <c r="E142" s="263"/>
      <c r="F142" s="263"/>
      <c r="G142" s="263"/>
      <c r="H142" s="263"/>
      <c r="I142" s="263"/>
      <c r="J142" s="85"/>
    </row>
    <row r="143" spans="1:26" ht="12.5">
      <c r="A143" s="9"/>
      <c r="B143" s="282"/>
      <c r="C143" s="214"/>
      <c r="D143" s="263"/>
      <c r="E143" s="263"/>
      <c r="F143" s="263"/>
      <c r="G143" s="263"/>
      <c r="H143" s="263"/>
      <c r="I143" s="263"/>
      <c r="J143" s="85"/>
    </row>
    <row r="144" spans="1:26" ht="12.5">
      <c r="A144" s="9"/>
      <c r="B144" s="283"/>
      <c r="C144" s="214"/>
      <c r="D144" s="263"/>
      <c r="E144" s="263"/>
      <c r="F144" s="263"/>
      <c r="G144" s="263"/>
      <c r="H144" s="263"/>
      <c r="I144" s="263"/>
      <c r="J144" s="85"/>
    </row>
    <row r="145" spans="2:2" ht="1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240" priority="43" stopIfTrue="1" operator="lessThanOrEqual">
      <formula>0</formula>
    </cfRule>
    <cfRule type="cellIs" dxfId="239" priority="44" stopIfTrue="1" operator="greaterThan">
      <formula>0</formula>
    </cfRule>
  </conditionalFormatting>
  <conditionalFormatting sqref="D53:D129">
    <cfRule type="expression" dxfId="238" priority="31" stopIfTrue="1">
      <formula>$C53=$D53</formula>
    </cfRule>
    <cfRule type="expression" dxfId="237" priority="33" stopIfTrue="1">
      <formula>$C53&lt;&gt;$D53</formula>
    </cfRule>
  </conditionalFormatting>
  <conditionalFormatting sqref="E9:F9">
    <cfRule type="expression" dxfId="236" priority="38" stopIfTrue="1">
      <formula>SUM($E$10:$F$14)&gt;0</formula>
    </cfRule>
  </conditionalFormatting>
  <conditionalFormatting sqref="G53:G129">
    <cfRule type="expression" dxfId="235" priority="13" stopIfTrue="1">
      <formula>$C53=$G53</formula>
    </cfRule>
    <cfRule type="expression" dxfId="234" priority="14" stopIfTrue="1">
      <formula>$C53&lt;&gt;$G53</formula>
    </cfRule>
  </conditionalFormatting>
  <conditionalFormatting sqref="I42">
    <cfRule type="cellIs" dxfId="233" priority="1" stopIfTrue="1" operator="greaterThan">
      <formula>0</formula>
    </cfRule>
  </conditionalFormatting>
  <conditionalFormatting sqref="I47">
    <cfRule type="cellIs" dxfId="232" priority="15" stopIfTrue="1" operator="greaterThan">
      <formula>0</formula>
    </cfRule>
  </conditionalFormatting>
  <conditionalFormatting sqref="I53:I129">
    <cfRule type="cellIs" dxfId="231" priority="40" stopIfTrue="1" operator="equal">
      <formula>0</formula>
    </cfRule>
    <cfRule type="cellIs" dxfId="23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opLeftCell="A100" zoomScaleNormal="100" workbookViewId="0">
      <selection activeCell="C131" sqref="C131"/>
    </sheetView>
  </sheetViews>
  <sheetFormatPr defaultColWidth="11.453125" defaultRowHeight="10"/>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dráhový golf - bežné transfery</v>
      </c>
      <c r="B1" s="232" t="str">
        <f>INDEX(Adr!A:A,B102+1)</f>
        <v>31806431</v>
      </c>
      <c r="C1" s="233">
        <f>IF(ROW()&lt;=B$3,INDEX(FP!E:E,B$2+ROW()-1),"")</f>
        <v>0</v>
      </c>
      <c r="D1" s="234" t="str">
        <f>IF(ROW()&lt;=B$3,INDEX(FP!F:F,B$2+ROW()-1),"")</f>
        <v>a</v>
      </c>
      <c r="E1" s="234"/>
      <c r="F1" s="234" t="str">
        <f>IF(ROW()&lt;=B$3,INDEX(FP!G:G,B$2+ROW()-1),"")</f>
        <v>026 02</v>
      </c>
      <c r="G1" s="234"/>
      <c r="H1" s="235" t="str">
        <f>IF(ROW()&lt;=B$3,INDEX(FP!C:C,B$2+ROW()-1),"")</f>
        <v>dráhový golf - bežné transfery</v>
      </c>
      <c r="I1" s="236">
        <f t="shared" ref="I1:I6" si="0">IF(ROW()&lt;=B$3,SUMIF(A$107:A$10042,A1,I$107:I$10042),"")</f>
        <v>17224</v>
      </c>
      <c r="J1" s="236">
        <f t="shared" ref="J1:J32" si="1">IF(ROW()&lt;=B$3,SUMIFS(I$103:I$50042,A$103:A$50042,K1,J$103:J$50042,L1),"")</f>
        <v>0</v>
      </c>
      <c r="K1" s="110" t="str">
        <f>$A1</f>
        <v>a - dráhový golf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
      </c>
      <c r="B2" s="237">
        <f>MATCH(B1,FP!A:A,0)</f>
        <v>64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c r="A100" s="363" t="s">
        <v>1505</v>
      </c>
      <c r="B100" s="363"/>
      <c r="C100" s="363"/>
      <c r="D100" s="363"/>
      <c r="E100" s="363"/>
      <c r="F100" s="363"/>
      <c r="G100" s="363"/>
      <c r="H100" s="363"/>
      <c r="I100" s="365" t="s">
        <v>1488</v>
      </c>
      <c r="J100" s="365"/>
      <c r="K100" s="89"/>
    </row>
    <row r="101" spans="1:25" ht="15.5">
      <c r="A101" s="366"/>
      <c r="B101" s="366"/>
      <c r="C101" s="366"/>
      <c r="D101" s="366"/>
      <c r="E101" s="366"/>
      <c r="F101" s="366"/>
      <c r="G101" s="366"/>
      <c r="H101" s="366"/>
      <c r="I101" s="364">
        <v>45887</v>
      </c>
      <c r="J101" s="364"/>
    </row>
    <row r="102" spans="1:25" ht="14">
      <c r="A102" s="249" t="s">
        <v>403</v>
      </c>
      <c r="B102" s="250">
        <v>59</v>
      </c>
      <c r="C102" s="250"/>
      <c r="D102" s="251"/>
      <c r="E102" s="251"/>
      <c r="F102" s="251"/>
      <c r="G102" s="251"/>
      <c r="H102" s="251"/>
      <c r="I102" s="86"/>
      <c r="J102" s="220"/>
    </row>
    <row r="103" spans="1:25" s="83" customFormat="1" ht="10.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c r="A105" s="367" t="s">
        <v>412</v>
      </c>
      <c r="B105" s="368"/>
      <c r="C105" s="368"/>
      <c r="D105" s="368"/>
      <c r="E105" s="368"/>
      <c r="F105" s="368"/>
      <c r="G105" s="368"/>
      <c r="H105" s="368"/>
      <c r="I105" s="368"/>
      <c r="J105" s="369"/>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1506</v>
      </c>
      <c r="B107" s="14" t="s">
        <v>1509</v>
      </c>
      <c r="C107" s="14" t="s">
        <v>1510</v>
      </c>
      <c r="D107" s="16">
        <v>45860</v>
      </c>
      <c r="E107" s="16">
        <v>45866</v>
      </c>
      <c r="F107" s="14" t="s">
        <v>1511</v>
      </c>
      <c r="G107" s="14" t="s">
        <v>1512</v>
      </c>
      <c r="H107" s="14" t="s">
        <v>1513</v>
      </c>
      <c r="I107" s="15">
        <v>359.8</v>
      </c>
      <c r="J107" s="77">
        <v>2</v>
      </c>
      <c r="K107" s="92"/>
    </row>
    <row r="108" spans="1:25" ht="20">
      <c r="A108" s="14" t="s">
        <v>1506</v>
      </c>
      <c r="B108" s="14" t="s">
        <v>1509</v>
      </c>
      <c r="C108" s="14" t="s">
        <v>1514</v>
      </c>
      <c r="D108" s="16">
        <v>45860</v>
      </c>
      <c r="E108" s="16">
        <v>45866</v>
      </c>
      <c r="F108" s="14" t="s">
        <v>1511</v>
      </c>
      <c r="G108" s="14" t="s">
        <v>1512</v>
      </c>
      <c r="H108" s="14" t="s">
        <v>1513</v>
      </c>
      <c r="I108" s="15">
        <v>397.9</v>
      </c>
      <c r="J108" s="77">
        <v>2</v>
      </c>
      <c r="K108" s="92"/>
    </row>
    <row r="109" spans="1:25" ht="20">
      <c r="A109" s="14" t="s">
        <v>1506</v>
      </c>
      <c r="B109" s="14" t="s">
        <v>1509</v>
      </c>
      <c r="C109" s="14" t="s">
        <v>1515</v>
      </c>
      <c r="D109" s="16">
        <v>45672</v>
      </c>
      <c r="E109" s="16">
        <v>45762</v>
      </c>
      <c r="F109" s="14" t="s">
        <v>1511</v>
      </c>
      <c r="G109" s="14" t="s">
        <v>1516</v>
      </c>
      <c r="H109" s="14" t="s">
        <v>1517</v>
      </c>
      <c r="I109" s="15">
        <v>73.3</v>
      </c>
      <c r="J109" s="77">
        <v>2</v>
      </c>
      <c r="K109" s="92"/>
    </row>
    <row r="110" spans="1:25" ht="20">
      <c r="A110" s="14" t="s">
        <v>1506</v>
      </c>
      <c r="B110" s="14" t="s">
        <v>1509</v>
      </c>
      <c r="C110" s="14" t="s">
        <v>1518</v>
      </c>
      <c r="D110" s="16">
        <v>45719</v>
      </c>
      <c r="E110" s="16">
        <v>45762</v>
      </c>
      <c r="F110" s="14" t="s">
        <v>1511</v>
      </c>
      <c r="G110" s="14" t="s">
        <v>1516</v>
      </c>
      <c r="H110" s="14" t="s">
        <v>1517</v>
      </c>
      <c r="I110" s="15">
        <v>66.95</v>
      </c>
      <c r="J110" s="77">
        <v>2</v>
      </c>
      <c r="K110" s="92"/>
    </row>
    <row r="111" spans="1:25" ht="20">
      <c r="A111" s="14" t="s">
        <v>1506</v>
      </c>
      <c r="B111" s="14" t="s">
        <v>1509</v>
      </c>
      <c r="C111" s="14" t="s">
        <v>173</v>
      </c>
      <c r="D111" s="16">
        <v>45811</v>
      </c>
      <c r="E111" s="16"/>
      <c r="F111" s="14" t="s">
        <v>1511</v>
      </c>
      <c r="G111" s="14" t="s">
        <v>1516</v>
      </c>
      <c r="H111" s="14" t="s">
        <v>1517</v>
      </c>
      <c r="I111" s="15">
        <v>20.3</v>
      </c>
      <c r="J111" s="77">
        <v>2</v>
      </c>
      <c r="K111" s="92"/>
    </row>
    <row r="112" spans="1:25" ht="20">
      <c r="A112" s="14" t="s">
        <v>1506</v>
      </c>
      <c r="B112" s="14" t="s">
        <v>1509</v>
      </c>
      <c r="C112" s="14" t="s">
        <v>182</v>
      </c>
      <c r="D112" s="16">
        <v>45691</v>
      </c>
      <c r="E112" s="16">
        <v>45762</v>
      </c>
      <c r="F112" s="14" t="s">
        <v>1511</v>
      </c>
      <c r="G112" s="14" t="s">
        <v>1516</v>
      </c>
      <c r="H112" s="14" t="s">
        <v>1517</v>
      </c>
      <c r="I112" s="15">
        <v>11.75</v>
      </c>
      <c r="J112" s="77">
        <v>2</v>
      </c>
      <c r="K112" s="92"/>
    </row>
    <row r="113" spans="1:11" ht="40">
      <c r="A113" s="14" t="s">
        <v>1506</v>
      </c>
      <c r="B113" s="14" t="s">
        <v>1519</v>
      </c>
      <c r="C113" s="14" t="s">
        <v>1570</v>
      </c>
      <c r="D113" s="16">
        <v>45806</v>
      </c>
      <c r="E113" s="16">
        <v>45806</v>
      </c>
      <c r="F113" s="14" t="s">
        <v>1520</v>
      </c>
      <c r="G113" s="314" t="s">
        <v>1521</v>
      </c>
      <c r="H113" s="314" t="s">
        <v>1522</v>
      </c>
      <c r="I113" s="15">
        <v>700</v>
      </c>
      <c r="J113" s="77">
        <v>2</v>
      </c>
      <c r="K113" s="92"/>
    </row>
    <row r="114" spans="1:11" ht="30">
      <c r="A114" s="14" t="s">
        <v>1506</v>
      </c>
      <c r="B114" s="14" t="s">
        <v>1523</v>
      </c>
      <c r="C114" s="14"/>
      <c r="D114" s="16">
        <v>45681</v>
      </c>
      <c r="E114" s="16">
        <v>45685</v>
      </c>
      <c r="F114" s="14" t="s">
        <v>1524</v>
      </c>
      <c r="G114" s="14"/>
      <c r="H114" s="14" t="s">
        <v>1525</v>
      </c>
      <c r="I114" s="15">
        <v>225</v>
      </c>
      <c r="J114" s="77">
        <v>3</v>
      </c>
      <c r="K114" s="92"/>
    </row>
    <row r="115" spans="1:11" ht="30">
      <c r="A115" s="14" t="s">
        <v>1506</v>
      </c>
      <c r="B115" s="14" t="s">
        <v>1523</v>
      </c>
      <c r="C115" s="14"/>
      <c r="D115" s="16">
        <v>45681</v>
      </c>
      <c r="E115" s="16">
        <v>45685</v>
      </c>
      <c r="F115" s="14" t="s">
        <v>1524</v>
      </c>
      <c r="G115" s="14"/>
      <c r="H115" s="14" t="s">
        <v>1526</v>
      </c>
      <c r="I115" s="15">
        <v>225</v>
      </c>
      <c r="J115" s="77">
        <v>3</v>
      </c>
      <c r="K115" s="92"/>
    </row>
    <row r="116" spans="1:11" ht="30">
      <c r="A116" s="14" t="s">
        <v>1506</v>
      </c>
      <c r="B116" s="14" t="s">
        <v>1523</v>
      </c>
      <c r="C116" s="14"/>
      <c r="D116" s="16">
        <v>45681</v>
      </c>
      <c r="E116" s="16">
        <v>45685</v>
      </c>
      <c r="F116" s="14" t="s">
        <v>1524</v>
      </c>
      <c r="G116" s="14"/>
      <c r="H116" s="14" t="s">
        <v>1527</v>
      </c>
      <c r="I116" s="15">
        <v>225</v>
      </c>
      <c r="J116" s="77">
        <v>3</v>
      </c>
      <c r="K116" s="92"/>
    </row>
    <row r="117" spans="1:11" ht="30">
      <c r="A117" s="14" t="s">
        <v>1506</v>
      </c>
      <c r="B117" s="14" t="s">
        <v>1523</v>
      </c>
      <c r="C117" s="14"/>
      <c r="D117" s="16">
        <v>45681</v>
      </c>
      <c r="E117" s="16">
        <v>45685</v>
      </c>
      <c r="F117" s="14" t="s">
        <v>1524</v>
      </c>
      <c r="G117" s="14"/>
      <c r="H117" s="14" t="s">
        <v>1528</v>
      </c>
      <c r="I117" s="15">
        <v>225</v>
      </c>
      <c r="J117" s="77">
        <v>3</v>
      </c>
      <c r="K117" s="92"/>
    </row>
    <row r="118" spans="1:11" ht="30">
      <c r="A118" s="14" t="s">
        <v>1506</v>
      </c>
      <c r="B118" s="14" t="s">
        <v>1523</v>
      </c>
      <c r="C118" s="14"/>
      <c r="D118" s="16">
        <v>45681</v>
      </c>
      <c r="E118" s="16">
        <v>45685</v>
      </c>
      <c r="F118" s="14" t="s">
        <v>1524</v>
      </c>
      <c r="G118" s="14"/>
      <c r="H118" s="14" t="s">
        <v>1529</v>
      </c>
      <c r="I118" s="15">
        <v>225</v>
      </c>
      <c r="J118" s="77">
        <v>3</v>
      </c>
      <c r="K118" s="92"/>
    </row>
    <row r="119" spans="1:11" ht="30">
      <c r="A119" s="14" t="s">
        <v>1506</v>
      </c>
      <c r="B119" s="14" t="s">
        <v>1523</v>
      </c>
      <c r="C119" s="14"/>
      <c r="D119" s="16">
        <v>45681</v>
      </c>
      <c r="E119" s="16">
        <v>45685</v>
      </c>
      <c r="F119" s="14" t="s">
        <v>1524</v>
      </c>
      <c r="G119" s="14"/>
      <c r="H119" s="14" t="s">
        <v>1530</v>
      </c>
      <c r="I119" s="15">
        <v>225</v>
      </c>
      <c r="J119" s="77">
        <v>3</v>
      </c>
      <c r="K119" s="92"/>
    </row>
    <row r="120" spans="1:11" ht="40">
      <c r="A120" s="14" t="s">
        <v>1506</v>
      </c>
      <c r="B120" s="14" t="s">
        <v>1523</v>
      </c>
      <c r="C120" s="14" t="s">
        <v>1531</v>
      </c>
      <c r="D120" s="16">
        <v>45679</v>
      </c>
      <c r="E120" s="16">
        <v>45685</v>
      </c>
      <c r="F120" s="14" t="s">
        <v>1532</v>
      </c>
      <c r="G120" s="14" t="s">
        <v>1533</v>
      </c>
      <c r="H120" s="14" t="s">
        <v>1534</v>
      </c>
      <c r="I120" s="15">
        <v>1350</v>
      </c>
      <c r="J120" s="77">
        <v>3</v>
      </c>
      <c r="K120" s="92"/>
    </row>
    <row r="121" spans="1:11" ht="40">
      <c r="A121" s="14" t="s">
        <v>1506</v>
      </c>
      <c r="B121" s="14" t="s">
        <v>1535</v>
      </c>
      <c r="C121" s="14" t="s">
        <v>1569</v>
      </c>
      <c r="D121" s="16">
        <v>45806</v>
      </c>
      <c r="E121" s="16">
        <v>45806</v>
      </c>
      <c r="F121" s="14" t="s">
        <v>1536</v>
      </c>
      <c r="G121" s="314" t="s">
        <v>1521</v>
      </c>
      <c r="H121" s="314" t="s">
        <v>1522</v>
      </c>
      <c r="I121" s="15">
        <v>700</v>
      </c>
      <c r="J121" s="77">
        <v>3</v>
      </c>
      <c r="K121" s="92"/>
    </row>
    <row r="122" spans="1:11" ht="40">
      <c r="A122" s="14" t="s">
        <v>1506</v>
      </c>
      <c r="B122" s="14" t="s">
        <v>1537</v>
      </c>
      <c r="C122" s="14" t="s">
        <v>1538</v>
      </c>
      <c r="D122" s="16">
        <v>45845</v>
      </c>
      <c r="E122" s="16">
        <v>45845</v>
      </c>
      <c r="F122" s="14" t="s">
        <v>1565</v>
      </c>
      <c r="G122" s="314" t="s">
        <v>1521</v>
      </c>
      <c r="H122" s="314" t="s">
        <v>1522</v>
      </c>
      <c r="I122" s="15">
        <v>900</v>
      </c>
      <c r="J122" s="77">
        <v>3</v>
      </c>
      <c r="K122" s="92"/>
    </row>
    <row r="123" spans="1:11" ht="40">
      <c r="A123" s="14" t="s">
        <v>1506</v>
      </c>
      <c r="B123" s="14" t="s">
        <v>1560</v>
      </c>
      <c r="C123" s="14" t="s">
        <v>1561</v>
      </c>
      <c r="D123" s="16">
        <v>45902</v>
      </c>
      <c r="E123" s="16">
        <v>45902</v>
      </c>
      <c r="F123" s="14" t="s">
        <v>1566</v>
      </c>
      <c r="G123" s="14" t="s">
        <v>1562</v>
      </c>
      <c r="H123" s="14" t="s">
        <v>1563</v>
      </c>
      <c r="I123" s="15">
        <v>2592.8200000000002</v>
      </c>
      <c r="J123" s="77">
        <v>3</v>
      </c>
      <c r="K123" s="92"/>
    </row>
    <row r="124" spans="1:11" ht="40">
      <c r="A124" s="14" t="s">
        <v>1506</v>
      </c>
      <c r="B124" s="14" t="s">
        <v>1568</v>
      </c>
      <c r="C124" s="14"/>
      <c r="D124" s="16">
        <v>45889</v>
      </c>
      <c r="E124" s="16"/>
      <c r="F124" s="14" t="s">
        <v>1564</v>
      </c>
      <c r="G124" s="14"/>
      <c r="H124" s="14" t="s">
        <v>1525</v>
      </c>
      <c r="I124" s="15">
        <v>720</v>
      </c>
      <c r="J124" s="77">
        <v>3</v>
      </c>
      <c r="K124" s="92"/>
    </row>
    <row r="125" spans="1:11" ht="40">
      <c r="A125" s="14" t="s">
        <v>1506</v>
      </c>
      <c r="B125" s="14" t="s">
        <v>1568</v>
      </c>
      <c r="C125" s="14"/>
      <c r="D125" s="16">
        <v>45889</v>
      </c>
      <c r="E125" s="16"/>
      <c r="F125" s="14" t="s">
        <v>1564</v>
      </c>
      <c r="G125" s="14"/>
      <c r="H125" s="14" t="s">
        <v>1526</v>
      </c>
      <c r="I125" s="15">
        <v>720</v>
      </c>
      <c r="J125" s="77">
        <v>3</v>
      </c>
      <c r="K125" s="92"/>
    </row>
    <row r="126" spans="1:11" ht="40">
      <c r="A126" s="14" t="s">
        <v>1506</v>
      </c>
      <c r="B126" s="14" t="s">
        <v>1568</v>
      </c>
      <c r="C126" s="14"/>
      <c r="D126" s="16">
        <v>45889</v>
      </c>
      <c r="E126" s="16"/>
      <c r="F126" s="14" t="s">
        <v>1564</v>
      </c>
      <c r="G126" s="14"/>
      <c r="H126" s="14" t="s">
        <v>1527</v>
      </c>
      <c r="I126" s="15">
        <v>720</v>
      </c>
      <c r="J126" s="77">
        <v>3</v>
      </c>
      <c r="K126" s="92"/>
    </row>
    <row r="127" spans="1:11" ht="40">
      <c r="A127" s="14" t="s">
        <v>1506</v>
      </c>
      <c r="B127" s="14" t="s">
        <v>1568</v>
      </c>
      <c r="C127" s="14"/>
      <c r="D127" s="16">
        <v>45889</v>
      </c>
      <c r="E127" s="16"/>
      <c r="F127" s="14" t="s">
        <v>1564</v>
      </c>
      <c r="G127" s="14"/>
      <c r="H127" s="14" t="s">
        <v>1528</v>
      </c>
      <c r="I127" s="15">
        <v>720</v>
      </c>
      <c r="J127" s="77">
        <v>3</v>
      </c>
      <c r="K127" s="92"/>
    </row>
    <row r="128" spans="1:11" ht="40">
      <c r="A128" s="14" t="s">
        <v>1506</v>
      </c>
      <c r="B128" s="14" t="s">
        <v>1568</v>
      </c>
      <c r="C128" s="14"/>
      <c r="D128" s="16">
        <v>45889</v>
      </c>
      <c r="E128" s="16">
        <v>45946</v>
      </c>
      <c r="F128" s="14" t="s">
        <v>1564</v>
      </c>
      <c r="G128" s="14"/>
      <c r="H128" s="14" t="s">
        <v>1529</v>
      </c>
      <c r="I128" s="15">
        <v>720</v>
      </c>
      <c r="J128" s="77">
        <v>3</v>
      </c>
      <c r="K128" s="92"/>
    </row>
    <row r="129" spans="1:11" ht="40">
      <c r="A129" s="14" t="s">
        <v>1506</v>
      </c>
      <c r="B129" s="14" t="s">
        <v>1568</v>
      </c>
      <c r="C129" s="14"/>
      <c r="D129" s="16">
        <v>45889</v>
      </c>
      <c r="E129" s="16">
        <v>45946</v>
      </c>
      <c r="F129" s="14" t="s">
        <v>1564</v>
      </c>
      <c r="G129" s="14"/>
      <c r="H129" s="14" t="s">
        <v>1530</v>
      </c>
      <c r="I129" s="15">
        <v>720</v>
      </c>
      <c r="J129" s="77">
        <v>3</v>
      </c>
      <c r="K129" s="92"/>
    </row>
    <row r="130" spans="1:11" ht="40">
      <c r="A130" s="14" t="s">
        <v>1506</v>
      </c>
      <c r="B130" s="14" t="s">
        <v>1568</v>
      </c>
      <c r="C130" s="14"/>
      <c r="D130" s="16">
        <v>45889</v>
      </c>
      <c r="E130" s="16">
        <v>45946</v>
      </c>
      <c r="F130" s="14" t="s">
        <v>1564</v>
      </c>
      <c r="G130" s="14"/>
      <c r="H130" s="14" t="s">
        <v>1567</v>
      </c>
      <c r="I130" s="15">
        <v>553.41</v>
      </c>
      <c r="J130" s="77">
        <v>3</v>
      </c>
      <c r="K130" s="92"/>
    </row>
    <row r="131" spans="1:11" ht="30">
      <c r="A131" s="14" t="s">
        <v>1506</v>
      </c>
      <c r="B131" s="14" t="s">
        <v>1539</v>
      </c>
      <c r="C131" s="14"/>
      <c r="D131" s="16">
        <v>45691</v>
      </c>
      <c r="E131" s="16">
        <v>45691</v>
      </c>
      <c r="F131" s="315" t="s">
        <v>1540</v>
      </c>
      <c r="G131" s="14"/>
      <c r="H131" s="315" t="s">
        <v>1541</v>
      </c>
      <c r="I131" s="15">
        <v>89.89</v>
      </c>
      <c r="J131" s="77">
        <v>4</v>
      </c>
      <c r="K131" s="92"/>
    </row>
    <row r="132" spans="1:11" ht="12.5">
      <c r="A132" s="14" t="s">
        <v>1506</v>
      </c>
      <c r="B132" s="14" t="s">
        <v>1539</v>
      </c>
      <c r="C132" s="14"/>
      <c r="D132" s="16">
        <v>45691</v>
      </c>
      <c r="E132" s="16">
        <v>45691</v>
      </c>
      <c r="F132" s="315" t="s">
        <v>1542</v>
      </c>
      <c r="G132" s="14"/>
      <c r="H132" s="14" t="s">
        <v>1507</v>
      </c>
      <c r="I132" s="15">
        <v>958.68</v>
      </c>
      <c r="J132" s="77">
        <v>4</v>
      </c>
      <c r="K132" s="92"/>
    </row>
    <row r="133" spans="1:11" ht="30">
      <c r="A133" s="14" t="s">
        <v>1506</v>
      </c>
      <c r="B133" s="14" t="s">
        <v>1539</v>
      </c>
      <c r="C133" s="14"/>
      <c r="D133" s="16">
        <v>45691</v>
      </c>
      <c r="E133" s="16">
        <v>45691</v>
      </c>
      <c r="F133" s="315" t="s">
        <v>1543</v>
      </c>
      <c r="G133" s="315" t="s">
        <v>1544</v>
      </c>
      <c r="H133" s="315" t="s">
        <v>1545</v>
      </c>
      <c r="I133" s="15">
        <v>165</v>
      </c>
      <c r="J133" s="77">
        <v>4</v>
      </c>
      <c r="K133" s="92"/>
    </row>
    <row r="134" spans="1:11" ht="30">
      <c r="A134" s="14" t="s">
        <v>1506</v>
      </c>
      <c r="B134" s="14" t="s">
        <v>1539</v>
      </c>
      <c r="C134" s="14"/>
      <c r="D134" s="16">
        <v>45691</v>
      </c>
      <c r="E134" s="16">
        <v>45691</v>
      </c>
      <c r="F134" s="315" t="s">
        <v>1546</v>
      </c>
      <c r="G134" s="315" t="s">
        <v>1547</v>
      </c>
      <c r="H134" s="315" t="s">
        <v>1548</v>
      </c>
      <c r="I134" s="15">
        <v>380.6</v>
      </c>
      <c r="J134" s="77">
        <v>4</v>
      </c>
      <c r="K134" s="92"/>
    </row>
    <row r="135" spans="1:11" ht="30">
      <c r="A135" s="14" t="s">
        <v>1506</v>
      </c>
      <c r="B135" s="14" t="s">
        <v>1549</v>
      </c>
      <c r="C135" s="14"/>
      <c r="D135" s="16">
        <v>45719</v>
      </c>
      <c r="E135" s="16">
        <v>45719</v>
      </c>
      <c r="F135" s="315" t="s">
        <v>1540</v>
      </c>
      <c r="G135" s="14"/>
      <c r="H135" s="315" t="s">
        <v>1541</v>
      </c>
      <c r="I135" s="15">
        <v>89.86</v>
      </c>
      <c r="J135" s="77">
        <v>4</v>
      </c>
      <c r="K135" s="92"/>
    </row>
    <row r="136" spans="1:11" ht="12.5">
      <c r="A136" s="14" t="s">
        <v>1506</v>
      </c>
      <c r="B136" s="14" t="s">
        <v>1549</v>
      </c>
      <c r="C136" s="14"/>
      <c r="D136" s="16">
        <v>45719</v>
      </c>
      <c r="E136" s="16">
        <v>45719</v>
      </c>
      <c r="F136" s="315" t="s">
        <v>1542</v>
      </c>
      <c r="G136" s="14"/>
      <c r="H136" s="14" t="s">
        <v>1507</v>
      </c>
      <c r="I136" s="15">
        <v>954.14</v>
      </c>
      <c r="J136" s="77">
        <v>4</v>
      </c>
      <c r="K136" s="92"/>
    </row>
    <row r="137" spans="1:11" ht="30">
      <c r="A137" s="14" t="s">
        <v>1506</v>
      </c>
      <c r="B137" s="14" t="s">
        <v>1549</v>
      </c>
      <c r="C137" s="14"/>
      <c r="D137" s="16">
        <v>45719</v>
      </c>
      <c r="E137" s="16">
        <v>45719</v>
      </c>
      <c r="F137" s="315" t="s">
        <v>1543</v>
      </c>
      <c r="G137" s="315" t="s">
        <v>1544</v>
      </c>
      <c r="H137" s="315" t="s">
        <v>1545</v>
      </c>
      <c r="I137" s="15">
        <v>165</v>
      </c>
      <c r="J137" s="77">
        <v>4</v>
      </c>
      <c r="K137" s="92"/>
    </row>
    <row r="138" spans="1:11" ht="30">
      <c r="A138" s="14" t="s">
        <v>1506</v>
      </c>
      <c r="B138" s="14" t="s">
        <v>1549</v>
      </c>
      <c r="C138" s="14"/>
      <c r="D138" s="16">
        <v>45719</v>
      </c>
      <c r="E138" s="16">
        <v>45719</v>
      </c>
      <c r="F138" s="315" t="s">
        <v>1546</v>
      </c>
      <c r="G138" s="315" t="s">
        <v>1547</v>
      </c>
      <c r="H138" s="315" t="s">
        <v>1548</v>
      </c>
      <c r="I138" s="15">
        <v>380.6</v>
      </c>
      <c r="J138" s="77">
        <v>4</v>
      </c>
      <c r="K138" s="92"/>
    </row>
    <row r="139" spans="1:11" ht="30">
      <c r="A139" s="14" t="s">
        <v>1506</v>
      </c>
      <c r="B139" s="14" t="s">
        <v>1550</v>
      </c>
      <c r="C139" s="14"/>
      <c r="D139" s="16">
        <v>45748</v>
      </c>
      <c r="E139" s="16">
        <v>45748</v>
      </c>
      <c r="F139" s="315" t="s">
        <v>1540</v>
      </c>
      <c r="G139" s="14"/>
      <c r="H139" s="315" t="s">
        <v>1541</v>
      </c>
      <c r="I139" s="15">
        <v>84.2</v>
      </c>
      <c r="J139" s="77">
        <v>4</v>
      </c>
      <c r="K139" s="92"/>
    </row>
    <row r="140" spans="1:11" ht="30">
      <c r="A140" s="14" t="s">
        <v>1506</v>
      </c>
      <c r="B140" s="14" t="s">
        <v>1550</v>
      </c>
      <c r="C140" s="14"/>
      <c r="D140" s="16">
        <v>45748</v>
      </c>
      <c r="E140" s="16">
        <v>45748</v>
      </c>
      <c r="F140" s="315" t="s">
        <v>1543</v>
      </c>
      <c r="G140" s="315" t="s">
        <v>1544</v>
      </c>
      <c r="H140" s="315" t="s">
        <v>1545</v>
      </c>
      <c r="I140" s="15">
        <v>159.80000000000001</v>
      </c>
      <c r="J140" s="77">
        <v>4</v>
      </c>
      <c r="K140" s="92"/>
    </row>
    <row r="141" spans="1:11" ht="40">
      <c r="A141" s="14" t="s">
        <v>1506</v>
      </c>
      <c r="B141" s="14" t="s">
        <v>1551</v>
      </c>
      <c r="C141" s="14"/>
      <c r="D141" s="16">
        <v>45718</v>
      </c>
      <c r="E141" s="16">
        <v>45727</v>
      </c>
      <c r="F141" s="14" t="s">
        <v>1559</v>
      </c>
      <c r="G141" s="14"/>
      <c r="H141" s="14" t="s">
        <v>1507</v>
      </c>
      <c r="I141" s="15">
        <v>36.799999999999997</v>
      </c>
      <c r="J141" s="77">
        <v>5</v>
      </c>
      <c r="K141" s="92"/>
    </row>
    <row r="142" spans="1:11" ht="40">
      <c r="A142" s="14" t="s">
        <v>1506</v>
      </c>
      <c r="B142" s="14" t="s">
        <v>1551</v>
      </c>
      <c r="C142" s="14"/>
      <c r="D142" s="16">
        <v>45718</v>
      </c>
      <c r="E142" s="16">
        <v>45727</v>
      </c>
      <c r="F142" s="14" t="s">
        <v>1559</v>
      </c>
      <c r="G142" s="14"/>
      <c r="H142" s="14" t="s">
        <v>1508</v>
      </c>
      <c r="I142" s="15">
        <v>36.799999999999997</v>
      </c>
      <c r="J142" s="77">
        <v>5</v>
      </c>
      <c r="K142" s="92"/>
    </row>
    <row r="143" spans="1:11" ht="40">
      <c r="A143" s="14" t="s">
        <v>1506</v>
      </c>
      <c r="B143" s="14" t="s">
        <v>1551</v>
      </c>
      <c r="C143" s="14"/>
      <c r="D143" s="16">
        <v>45718</v>
      </c>
      <c r="E143" s="16">
        <v>45727</v>
      </c>
      <c r="F143" s="14" t="s">
        <v>1552</v>
      </c>
      <c r="G143" s="14"/>
      <c r="H143" s="14" t="s">
        <v>1507</v>
      </c>
      <c r="I143" s="15">
        <v>81.400000000000006</v>
      </c>
      <c r="J143" s="77">
        <v>5</v>
      </c>
      <c r="K143" s="92"/>
    </row>
    <row r="144" spans="1:11" ht="50">
      <c r="A144" s="14" t="s">
        <v>1506</v>
      </c>
      <c r="B144" s="14" t="s">
        <v>1551</v>
      </c>
      <c r="C144" s="14" t="s">
        <v>1553</v>
      </c>
      <c r="D144" s="16">
        <v>45718</v>
      </c>
      <c r="E144" s="16">
        <v>45727</v>
      </c>
      <c r="F144" s="14" t="s">
        <v>1554</v>
      </c>
      <c r="G144" s="14" t="s">
        <v>1555</v>
      </c>
      <c r="H144" s="14" t="s">
        <v>1556</v>
      </c>
      <c r="I144" s="15">
        <v>180</v>
      </c>
      <c r="J144" s="77">
        <v>5</v>
      </c>
      <c r="K144" s="92"/>
    </row>
    <row r="145" spans="1:11" ht="50">
      <c r="A145" s="14" t="s">
        <v>1506</v>
      </c>
      <c r="B145" s="14" t="s">
        <v>1551</v>
      </c>
      <c r="C145" s="14" t="s">
        <v>1557</v>
      </c>
      <c r="D145" s="16">
        <v>45717</v>
      </c>
      <c r="E145" s="16">
        <v>45727</v>
      </c>
      <c r="F145" s="14" t="s">
        <v>1558</v>
      </c>
      <c r="G145" s="14" t="s">
        <v>1555</v>
      </c>
      <c r="H145" s="14" t="s">
        <v>1556</v>
      </c>
      <c r="I145" s="15">
        <v>65</v>
      </c>
      <c r="J145" s="77">
        <v>5</v>
      </c>
      <c r="K145" s="92"/>
    </row>
    <row r="146" spans="1:11" ht="12.5">
      <c r="A146" s="14"/>
      <c r="B146" s="14"/>
      <c r="C146" s="14"/>
      <c r="D146" s="16"/>
      <c r="E146" s="16"/>
      <c r="F146" s="14"/>
      <c r="G146" s="14"/>
      <c r="H146" s="14"/>
      <c r="I146" s="15"/>
      <c r="J146" s="77"/>
      <c r="K146" s="92"/>
    </row>
    <row r="147" spans="1:11" ht="12.5">
      <c r="A147" s="14"/>
      <c r="B147" s="14"/>
      <c r="C147" s="14"/>
      <c r="D147" s="16"/>
      <c r="E147" s="16"/>
      <c r="F147" s="14"/>
      <c r="G147" s="14"/>
      <c r="H147" s="14"/>
      <c r="I147" s="15"/>
      <c r="J147" s="77"/>
      <c r="K147" s="92"/>
    </row>
    <row r="148" spans="1:11" ht="12.5">
      <c r="A148" s="14"/>
      <c r="B148" s="14"/>
      <c r="C148" s="14"/>
      <c r="D148" s="16"/>
      <c r="E148" s="16"/>
      <c r="F148" s="14"/>
      <c r="G148" s="14"/>
      <c r="H148" s="14"/>
      <c r="I148" s="15"/>
      <c r="J148" s="77"/>
      <c r="K148" s="92"/>
    </row>
    <row r="149" spans="1:11" ht="12.5">
      <c r="A149" s="14"/>
      <c r="B149" s="14"/>
      <c r="C149" s="14"/>
      <c r="D149" s="16"/>
      <c r="E149" s="16"/>
      <c r="F149" s="14"/>
      <c r="G149" s="14"/>
      <c r="H149" s="14"/>
      <c r="I149" s="15"/>
      <c r="J149" s="77"/>
      <c r="K149" s="92"/>
    </row>
    <row r="150" spans="1:11" ht="12.5">
      <c r="A150" s="14"/>
      <c r="B150" s="14"/>
      <c r="C150" s="14"/>
      <c r="D150" s="16"/>
      <c r="E150" s="16"/>
      <c r="F150" s="14"/>
      <c r="G150" s="14"/>
      <c r="H150" s="14"/>
      <c r="I150" s="15"/>
      <c r="J150" s="77"/>
      <c r="K150" s="92"/>
    </row>
    <row r="151" spans="1:11" ht="12.5">
      <c r="A151" s="14"/>
      <c r="B151" s="14"/>
      <c r="C151" s="14"/>
      <c r="D151" s="16"/>
      <c r="E151" s="16"/>
      <c r="F151" s="14"/>
      <c r="G151" s="14"/>
      <c r="H151" s="14"/>
      <c r="I151" s="15"/>
      <c r="J151" s="77"/>
      <c r="K151" s="92"/>
    </row>
    <row r="152" spans="1:11" ht="12.5">
      <c r="A152" s="14"/>
      <c r="B152" s="14"/>
      <c r="C152" s="14"/>
      <c r="D152" s="16"/>
      <c r="E152" s="16"/>
      <c r="F152" s="14"/>
      <c r="G152" s="14"/>
      <c r="H152" s="14"/>
      <c r="I152" s="15"/>
      <c r="J152" s="77"/>
      <c r="K152" s="92"/>
    </row>
    <row r="153" spans="1:11" ht="12.5">
      <c r="A153" s="14"/>
      <c r="B153" s="14"/>
      <c r="C153" s="14"/>
      <c r="D153" s="16"/>
      <c r="E153" s="16"/>
      <c r="F153" s="14"/>
      <c r="G153" s="14"/>
      <c r="H153" s="14"/>
      <c r="I153" s="15"/>
      <c r="J153" s="77"/>
      <c r="K153" s="92"/>
    </row>
    <row r="154" spans="1:11" ht="12.5">
      <c r="A154" s="14"/>
      <c r="B154" s="14"/>
      <c r="C154" s="14"/>
      <c r="D154" s="16"/>
      <c r="E154" s="16"/>
      <c r="F154" s="14"/>
      <c r="G154" s="14"/>
      <c r="H154" s="14"/>
      <c r="I154" s="15"/>
      <c r="J154" s="77"/>
      <c r="K154" s="92"/>
    </row>
    <row r="155" spans="1:11" ht="12.5">
      <c r="A155" s="14"/>
      <c r="B155" s="14"/>
      <c r="C155" s="14"/>
      <c r="D155" s="16"/>
      <c r="E155" s="16"/>
      <c r="F155" s="14"/>
      <c r="G155" s="14"/>
      <c r="H155" s="14"/>
      <c r="I155" s="15"/>
      <c r="J155" s="77"/>
      <c r="K155" s="92"/>
    </row>
    <row r="156" spans="1:11" ht="12.5">
      <c r="A156" s="14"/>
      <c r="B156" s="14"/>
      <c r="C156" s="14"/>
      <c r="D156" s="16"/>
      <c r="E156" s="16"/>
      <c r="F156" s="14"/>
      <c r="G156" s="14"/>
      <c r="H156" s="14"/>
      <c r="I156" s="15"/>
      <c r="J156" s="77"/>
      <c r="K156" s="92"/>
    </row>
    <row r="157" spans="1:11" ht="12.5">
      <c r="A157" s="14"/>
      <c r="B157" s="14"/>
      <c r="C157" s="14"/>
      <c r="D157" s="16"/>
      <c r="E157" s="16"/>
      <c r="F157" s="14"/>
      <c r="G157" s="14"/>
      <c r="H157" s="14"/>
      <c r="I157" s="15"/>
      <c r="J157" s="77"/>
      <c r="K157" s="92"/>
    </row>
    <row r="158" spans="1:11" ht="12.5">
      <c r="A158" s="14"/>
      <c r="B158" s="14"/>
      <c r="C158" s="14"/>
      <c r="D158" s="16"/>
      <c r="E158" s="16"/>
      <c r="F158" s="14"/>
      <c r="G158" s="14"/>
      <c r="H158" s="14"/>
      <c r="I158" s="15"/>
      <c r="J158" s="77"/>
      <c r="K158" s="92"/>
    </row>
    <row r="159" spans="1:11" ht="12.5">
      <c r="A159" s="14"/>
      <c r="B159" s="14"/>
      <c r="C159" s="14"/>
      <c r="D159" s="16"/>
      <c r="E159" s="16"/>
      <c r="F159" s="315"/>
      <c r="G159" s="14"/>
      <c r="H159" s="315"/>
      <c r="I159" s="15"/>
      <c r="J159" s="77"/>
      <c r="K159" s="92"/>
    </row>
    <row r="160" spans="1:11" ht="12.5">
      <c r="A160" s="14"/>
      <c r="B160" s="14"/>
      <c r="C160" s="14"/>
      <c r="D160" s="16"/>
      <c r="E160" s="16"/>
      <c r="F160" s="315"/>
      <c r="G160" s="14"/>
      <c r="H160" s="14"/>
      <c r="I160" s="15"/>
      <c r="J160" s="77"/>
      <c r="K160" s="92"/>
    </row>
    <row r="161" spans="1:11" ht="12.5">
      <c r="A161" s="14"/>
      <c r="B161" s="14"/>
      <c r="C161" s="14"/>
      <c r="D161" s="16"/>
      <c r="E161" s="16"/>
      <c r="F161" s="315"/>
      <c r="G161" s="315"/>
      <c r="H161" s="315"/>
      <c r="I161" s="15"/>
      <c r="J161" s="77"/>
      <c r="K161" s="92"/>
    </row>
    <row r="162" spans="1:11" ht="12.5">
      <c r="A162" s="14"/>
      <c r="B162" s="14"/>
      <c r="C162" s="14"/>
      <c r="D162" s="16"/>
      <c r="E162" s="16"/>
      <c r="F162" s="315"/>
      <c r="G162" s="315"/>
      <c r="H162" s="315"/>
      <c r="I162" s="15"/>
      <c r="J162" s="77"/>
      <c r="K162" s="92"/>
    </row>
    <row r="163" spans="1:11" ht="12.5">
      <c r="A163" s="14"/>
      <c r="B163" s="14"/>
      <c r="C163" s="14"/>
      <c r="D163" s="16"/>
      <c r="E163" s="16"/>
      <c r="F163" s="315"/>
      <c r="G163" s="14"/>
      <c r="H163" s="315"/>
      <c r="I163" s="15"/>
      <c r="J163" s="77"/>
      <c r="K163" s="92"/>
    </row>
    <row r="164" spans="1:11" ht="12.5">
      <c r="A164" s="14"/>
      <c r="B164" s="14"/>
      <c r="C164" s="14"/>
      <c r="D164" s="16"/>
      <c r="E164" s="16"/>
      <c r="F164" s="315"/>
      <c r="G164" s="14"/>
      <c r="H164" s="14"/>
      <c r="I164" s="15"/>
      <c r="J164" s="77"/>
      <c r="K164" s="92"/>
    </row>
    <row r="165" spans="1:11" ht="12.5">
      <c r="A165" s="14"/>
      <c r="B165" s="14"/>
      <c r="C165" s="14"/>
      <c r="D165" s="16"/>
      <c r="E165" s="16"/>
      <c r="F165" s="315"/>
      <c r="G165" s="315"/>
      <c r="H165" s="315"/>
      <c r="I165" s="15"/>
      <c r="J165" s="77"/>
      <c r="K165" s="92"/>
    </row>
    <row r="166" spans="1:11" ht="12.5">
      <c r="A166" s="14"/>
      <c r="B166" s="14"/>
      <c r="C166" s="14"/>
      <c r="D166" s="16"/>
      <c r="E166" s="16"/>
      <c r="F166" s="315"/>
      <c r="G166" s="315"/>
      <c r="H166" s="315"/>
      <c r="I166" s="15"/>
      <c r="J166" s="77"/>
      <c r="K166" s="92"/>
    </row>
    <row r="167" spans="1:11" ht="12.5">
      <c r="A167" s="14"/>
      <c r="B167" s="14"/>
      <c r="C167" s="14"/>
      <c r="D167" s="16"/>
      <c r="E167" s="16"/>
      <c r="F167" s="315"/>
      <c r="G167" s="14"/>
      <c r="H167" s="315"/>
      <c r="I167" s="15"/>
      <c r="J167" s="77"/>
      <c r="K167" s="92"/>
    </row>
    <row r="168" spans="1:11" ht="12.5">
      <c r="A168" s="14"/>
      <c r="B168" s="14"/>
      <c r="C168" s="14"/>
      <c r="D168" s="16"/>
      <c r="E168" s="16"/>
      <c r="F168" s="315"/>
      <c r="G168" s="315"/>
      <c r="H168" s="315"/>
      <c r="I168" s="15"/>
      <c r="J168" s="77"/>
      <c r="K168" s="92"/>
    </row>
    <row r="169" spans="1:11" ht="12.5">
      <c r="A169" s="14"/>
      <c r="B169" s="14"/>
      <c r="C169" s="14"/>
      <c r="D169" s="16"/>
      <c r="E169" s="16"/>
      <c r="F169" s="14"/>
      <c r="G169" s="14"/>
      <c r="H169" s="14"/>
      <c r="I169" s="15"/>
      <c r="J169" s="77"/>
      <c r="K169" s="92"/>
    </row>
    <row r="170" spans="1:11" ht="12.5">
      <c r="A170" s="14"/>
      <c r="B170" s="14"/>
      <c r="C170" s="14"/>
      <c r="D170" s="16"/>
      <c r="E170" s="16"/>
      <c r="F170" s="14"/>
      <c r="G170" s="14"/>
      <c r="H170" s="14"/>
      <c r="I170" s="15"/>
      <c r="J170" s="77"/>
      <c r="K170" s="92"/>
    </row>
    <row r="171" spans="1:11" ht="12.5">
      <c r="A171" s="14"/>
      <c r="B171" s="14"/>
      <c r="C171" s="14"/>
      <c r="D171" s="16"/>
      <c r="E171" s="16"/>
      <c r="F171" s="14"/>
      <c r="G171" s="14"/>
      <c r="H171" s="14"/>
      <c r="I171" s="15"/>
      <c r="J171" s="77"/>
      <c r="K171" s="92"/>
    </row>
    <row r="172" spans="1:11" ht="12.5">
      <c r="A172" s="14"/>
      <c r="B172" s="14"/>
      <c r="C172" s="14"/>
      <c r="D172" s="16"/>
      <c r="E172" s="16"/>
      <c r="F172" s="14"/>
      <c r="G172" s="14"/>
      <c r="H172" s="14"/>
      <c r="I172" s="15"/>
      <c r="J172" s="77"/>
      <c r="K172" s="92"/>
    </row>
    <row r="173" spans="1:11" ht="12.5">
      <c r="A173" s="14"/>
      <c r="B173" s="14"/>
      <c r="C173" s="14"/>
      <c r="D173" s="16"/>
      <c r="E173" s="16"/>
      <c r="F173" s="14"/>
      <c r="G173" s="14"/>
      <c r="H173" s="14"/>
      <c r="I173" s="15"/>
      <c r="J173" s="77"/>
      <c r="K173" s="92"/>
    </row>
    <row r="174" spans="1:11" ht="12.5">
      <c r="A174" s="14"/>
      <c r="B174" s="14"/>
      <c r="C174" s="14"/>
      <c r="D174" s="16"/>
      <c r="E174" s="16"/>
      <c r="F174" s="14"/>
      <c r="G174" s="14"/>
      <c r="H174" s="14"/>
      <c r="I174" s="15"/>
      <c r="J174" s="77"/>
      <c r="K174" s="92"/>
    </row>
    <row r="175" spans="1:11" ht="12.5">
      <c r="A175" s="14"/>
      <c r="B175" s="14"/>
      <c r="C175" s="14"/>
      <c r="D175" s="16"/>
      <c r="E175" s="16"/>
      <c r="F175" s="14"/>
      <c r="G175" s="14"/>
      <c r="H175" s="14"/>
      <c r="I175" s="15"/>
      <c r="J175" s="77"/>
      <c r="K175" s="92"/>
    </row>
    <row r="176" spans="1:11" ht="12.5">
      <c r="A176" s="14"/>
      <c r="B176" s="14"/>
      <c r="C176" s="14"/>
      <c r="D176" s="16"/>
      <c r="E176" s="16"/>
      <c r="F176" s="14"/>
      <c r="G176" s="14"/>
      <c r="H176" s="14"/>
      <c r="I176" s="15"/>
      <c r="J176" s="77"/>
      <c r="K176" s="92"/>
    </row>
    <row r="177" spans="1:11" ht="12.5">
      <c r="A177" s="14"/>
      <c r="B177" s="14"/>
      <c r="C177" s="14"/>
      <c r="D177" s="16"/>
      <c r="E177" s="16"/>
      <c r="F177" s="14"/>
      <c r="G177" s="14"/>
      <c r="H177" s="14"/>
      <c r="I177" s="15"/>
      <c r="J177" s="77"/>
      <c r="K177" s="92"/>
    </row>
    <row r="178" spans="1:11" ht="12.5">
      <c r="A178" s="14"/>
      <c r="B178" s="14"/>
      <c r="C178" s="14"/>
      <c r="D178" s="16"/>
      <c r="E178" s="16"/>
      <c r="F178" s="14"/>
      <c r="G178" s="14"/>
      <c r="H178" s="14"/>
      <c r="I178" s="15"/>
      <c r="J178" s="77"/>
      <c r="K178" s="92"/>
    </row>
    <row r="179" spans="1:11" ht="12.5">
      <c r="A179" s="14"/>
      <c r="B179" s="14"/>
      <c r="C179" s="14"/>
      <c r="D179" s="16"/>
      <c r="E179" s="16"/>
      <c r="F179" s="14"/>
      <c r="G179" s="14"/>
      <c r="H179" s="14"/>
      <c r="I179" s="15"/>
      <c r="J179" s="77"/>
      <c r="K179" s="92"/>
    </row>
    <row r="180" spans="1:11" ht="12.5">
      <c r="A180" s="14"/>
      <c r="B180" s="14"/>
      <c r="C180" s="14"/>
      <c r="D180" s="16"/>
      <c r="E180" s="16"/>
      <c r="F180" s="14"/>
      <c r="G180" s="14"/>
      <c r="H180" s="14"/>
      <c r="I180" s="15"/>
      <c r="J180" s="77"/>
      <c r="K180" s="92"/>
    </row>
    <row r="181" spans="1:11" ht="12.5">
      <c r="A181" s="14"/>
      <c r="B181" s="14"/>
      <c r="C181" s="14"/>
      <c r="D181" s="16"/>
      <c r="E181" s="16"/>
      <c r="F181" s="14"/>
      <c r="G181" s="14"/>
      <c r="H181" s="14"/>
      <c r="I181" s="15"/>
      <c r="J181" s="77"/>
      <c r="K181" s="92"/>
    </row>
    <row r="182" spans="1:11" ht="12.5">
      <c r="A182" s="14"/>
      <c r="B182" s="14"/>
      <c r="C182" s="14"/>
      <c r="D182" s="16"/>
      <c r="E182" s="16"/>
      <c r="F182" s="14"/>
      <c r="G182" s="14"/>
      <c r="H182" s="14"/>
      <c r="I182" s="15"/>
      <c r="J182" s="77"/>
      <c r="K182" s="92"/>
    </row>
    <row r="183" spans="1:11" ht="12.5">
      <c r="A183" s="14"/>
      <c r="B183" s="14"/>
      <c r="C183" s="14"/>
      <c r="D183" s="16"/>
      <c r="E183" s="16"/>
      <c r="F183" s="14"/>
      <c r="G183" s="14"/>
      <c r="H183" s="14"/>
      <c r="I183" s="15"/>
      <c r="J183" s="77"/>
      <c r="K183" s="92"/>
    </row>
    <row r="184" spans="1:11" ht="12.5">
      <c r="A184" s="14"/>
      <c r="B184" s="14"/>
      <c r="C184" s="14"/>
      <c r="D184" s="16"/>
      <c r="E184" s="16"/>
      <c r="F184" s="14"/>
      <c r="G184" s="14"/>
      <c r="H184" s="14"/>
      <c r="I184" s="15"/>
      <c r="J184" s="77"/>
      <c r="K184" s="92"/>
    </row>
    <row r="185" spans="1:11" ht="12.5">
      <c r="A185" s="14"/>
      <c r="B185" s="14"/>
      <c r="C185" s="14"/>
      <c r="D185" s="16"/>
      <c r="E185" s="16"/>
      <c r="F185" s="14"/>
      <c r="G185" s="14"/>
      <c r="H185" s="14"/>
      <c r="I185" s="15"/>
      <c r="J185" s="77"/>
      <c r="K185" s="92"/>
    </row>
    <row r="186" spans="1:11" ht="12.5">
      <c r="A186" s="14"/>
      <c r="B186" s="14"/>
      <c r="C186" s="14"/>
      <c r="D186" s="16"/>
      <c r="E186" s="16"/>
      <c r="F186" s="14"/>
      <c r="G186" s="14"/>
      <c r="H186" s="14"/>
      <c r="I186" s="15"/>
      <c r="J186" s="77"/>
      <c r="K186" s="92"/>
    </row>
    <row r="187" spans="1:11" ht="12.5">
      <c r="A187" s="14"/>
      <c r="B187" s="14"/>
      <c r="C187" s="14"/>
      <c r="D187" s="16"/>
      <c r="E187" s="16"/>
      <c r="F187" s="14"/>
      <c r="G187" s="14"/>
      <c r="H187" s="14"/>
      <c r="I187" s="15"/>
      <c r="J187" s="77"/>
      <c r="K187" s="92"/>
    </row>
    <row r="188" spans="1:11" ht="12.5">
      <c r="A188" s="14"/>
      <c r="B188" s="14"/>
      <c r="C188" s="14"/>
      <c r="D188" s="16"/>
      <c r="E188" s="16"/>
      <c r="F188" s="14"/>
      <c r="G188" s="14"/>
      <c r="H188" s="14"/>
      <c r="I188" s="15"/>
      <c r="J188" s="77"/>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ht="12.5">
      <c r="A4483" s="14"/>
      <c r="B4483" s="14"/>
      <c r="C4483" s="14"/>
      <c r="D4483" s="16"/>
      <c r="E4483" s="16"/>
      <c r="F4483" s="14"/>
      <c r="G4483" s="14"/>
      <c r="H4483" s="14"/>
      <c r="I4483" s="15"/>
      <c r="J4483" s="77"/>
      <c r="K4483" s="92"/>
    </row>
    <row r="4484" spans="1:11" ht="12.5">
      <c r="A4484" s="14"/>
      <c r="B4484" s="14"/>
      <c r="C4484" s="14"/>
      <c r="D4484" s="16"/>
      <c r="E4484" s="16"/>
      <c r="F4484" s="14"/>
      <c r="G4484" s="14"/>
      <c r="H4484" s="14"/>
      <c r="I4484" s="15"/>
      <c r="J4484" s="77"/>
      <c r="K4484" s="92"/>
    </row>
    <row r="4485" spans="1:11" ht="12.5">
      <c r="A4485" s="14"/>
      <c r="B4485" s="14"/>
      <c r="C4485" s="14"/>
      <c r="D4485" s="16"/>
      <c r="E4485" s="16"/>
      <c r="F4485" s="14"/>
      <c r="G4485" s="14"/>
      <c r="H4485" s="14"/>
      <c r="I4485" s="15"/>
      <c r="J4485" s="77"/>
      <c r="K4485" s="92"/>
    </row>
    <row r="4486" spans="1:11" ht="12.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229" priority="176" stopIfTrue="1">
      <formula>$A1055&lt;&gt;""</formula>
    </cfRule>
  </conditionalFormatting>
  <conditionalFormatting sqref="A1112:H1113">
    <cfRule type="expression" dxfId="228" priority="187" stopIfTrue="1">
      <formula>$A1112&lt;&gt;""</formula>
    </cfRule>
  </conditionalFormatting>
  <conditionalFormatting sqref="A107:J5000">
    <cfRule type="expression" dxfId="227" priority="147" stopIfTrue="1">
      <formula>$A107&lt;&gt;""</formula>
    </cfRule>
  </conditionalFormatting>
  <conditionalFormatting sqref="B472:E477">
    <cfRule type="expression" dxfId="226" priority="278" stopIfTrue="1">
      <formula>$A472&lt;&gt;""</formula>
    </cfRule>
  </conditionalFormatting>
  <conditionalFormatting sqref="B484:E488">
    <cfRule type="expression" dxfId="225" priority="313" stopIfTrue="1">
      <formula>$A484&lt;&gt;""</formula>
    </cfRule>
  </conditionalFormatting>
  <conditionalFormatting sqref="B689:E689">
    <cfRule type="expression" dxfId="224" priority="205" stopIfTrue="1">
      <formula>$A689&lt;&gt;""</formula>
    </cfRule>
  </conditionalFormatting>
  <conditionalFormatting sqref="B691:E691 H691:I691 B692:I693 B694:E699 H694:I699">
    <cfRule type="expression" dxfId="223" priority="165" stopIfTrue="1">
      <formula>$A691&lt;&gt;""</formula>
    </cfRule>
  </conditionalFormatting>
  <conditionalFormatting sqref="B701:E701 H701:I701">
    <cfRule type="expression" dxfId="222" priority="156" stopIfTrue="1">
      <formula>$A701&lt;&gt;""</formula>
    </cfRule>
  </conditionalFormatting>
  <conditionalFormatting sqref="B819:E819">
    <cfRule type="expression" dxfId="221" priority="228" stopIfTrue="1">
      <formula>$A819&lt;&gt;""</formula>
    </cfRule>
  </conditionalFormatting>
  <conditionalFormatting sqref="B1110:E1110">
    <cfRule type="expression" dxfId="220" priority="274" stopIfTrue="1">
      <formula>$A1110&lt;&gt;""</formula>
    </cfRule>
  </conditionalFormatting>
  <conditionalFormatting sqref="B1114:E1114">
    <cfRule type="expression" dxfId="219" priority="330" stopIfTrue="1">
      <formula>$A1114&lt;&gt;""</formula>
    </cfRule>
  </conditionalFormatting>
  <conditionalFormatting sqref="B1131:E1136">
    <cfRule type="expression" dxfId="218" priority="320" stopIfTrue="1">
      <formula>$A1131&lt;&gt;""</formula>
    </cfRule>
  </conditionalFormatting>
  <conditionalFormatting sqref="B1138:E1148">
    <cfRule type="expression" dxfId="217" priority="188" stopIfTrue="1">
      <formula>$A1138&lt;&gt;""</formula>
    </cfRule>
  </conditionalFormatting>
  <conditionalFormatting sqref="B1152:E1152">
    <cfRule type="expression" dxfId="216" priority="214" stopIfTrue="1">
      <formula>$A1152&lt;&gt;""</formula>
    </cfRule>
  </conditionalFormatting>
  <conditionalFormatting sqref="B1253:E1260 I1253:J1270">
    <cfRule type="expression" dxfId="215" priority="264" stopIfTrue="1">
      <formula>$A1253&lt;&gt;""</formula>
    </cfRule>
  </conditionalFormatting>
  <conditionalFormatting sqref="B1293:E1301">
    <cfRule type="expression" dxfId="214" priority="299" stopIfTrue="1">
      <formula>$A1293&lt;&gt;""</formula>
    </cfRule>
  </conditionalFormatting>
  <conditionalFormatting sqref="B1303:E1326">
    <cfRule type="expression" dxfId="213" priority="178" stopIfTrue="1">
      <formula>$A1303&lt;&gt;""</formula>
    </cfRule>
  </conditionalFormatting>
  <conditionalFormatting sqref="B1360:E1363">
    <cfRule type="expression" dxfId="212" priority="195" stopIfTrue="1">
      <formula>$A1360&lt;&gt;""</formula>
    </cfRule>
  </conditionalFormatting>
  <conditionalFormatting sqref="B1365:E1367">
    <cfRule type="expression" dxfId="211" priority="400" stopIfTrue="1">
      <formula>$A1365&lt;&gt;""</formula>
    </cfRule>
  </conditionalFormatting>
  <conditionalFormatting sqref="B1369:E1379">
    <cfRule type="expression" dxfId="210" priority="219" stopIfTrue="1">
      <formula>$A1369&lt;&gt;""</formula>
    </cfRule>
  </conditionalFormatting>
  <conditionalFormatting sqref="B1393:E1404">
    <cfRule type="expression" dxfId="209" priority="257" stopIfTrue="1">
      <formula>$A1393&lt;&gt;""</formula>
    </cfRule>
  </conditionalFormatting>
  <conditionalFormatting sqref="B1412:E1450">
    <cfRule type="expression" dxfId="208" priority="294" stopIfTrue="1">
      <formula>$A1412&lt;&gt;""</formula>
    </cfRule>
  </conditionalFormatting>
  <conditionalFormatting sqref="B1453:E1458">
    <cfRule type="expression" dxfId="207" priority="364" stopIfTrue="1">
      <formula>$A1453&lt;&gt;""</formula>
    </cfRule>
  </conditionalFormatting>
  <conditionalFormatting sqref="B489:G489">
    <cfRule type="expression" dxfId="206" priority="314" stopIfTrue="1">
      <formula>$A489&lt;&gt;""</formula>
    </cfRule>
  </conditionalFormatting>
  <conditionalFormatting sqref="B478:H483">
    <cfRule type="expression" dxfId="205" priority="334" stopIfTrue="1">
      <formula>$A478&lt;&gt;""</formula>
    </cfRule>
  </conditionalFormatting>
  <conditionalFormatting sqref="B490:H496">
    <cfRule type="expression" dxfId="204" priority="290" stopIfTrue="1">
      <formula>$A490&lt;&gt;""</formula>
    </cfRule>
  </conditionalFormatting>
  <conditionalFormatting sqref="B1067:H1082">
    <cfRule type="expression" dxfId="203" priority="360" stopIfTrue="1">
      <formula>$A1067&lt;&gt;""</formula>
    </cfRule>
  </conditionalFormatting>
  <conditionalFormatting sqref="B1272:H1274 B1275:E1288 H1275:H1288">
    <cfRule type="expression" dxfId="202" priority="289" stopIfTrue="1">
      <formula>$A1272&lt;&gt;""</formula>
    </cfRule>
  </conditionalFormatting>
  <conditionalFormatting sqref="B1290:H1292">
    <cfRule type="expression" dxfId="201" priority="184" stopIfTrue="1">
      <formula>$A1290&lt;&gt;""</formula>
    </cfRule>
  </conditionalFormatting>
  <conditionalFormatting sqref="B1364:H1364">
    <cfRule type="expression" dxfId="200" priority="430" stopIfTrue="1">
      <formula>$A1364&lt;&gt;""</formula>
    </cfRule>
  </conditionalFormatting>
  <conditionalFormatting sqref="B1380:H1385">
    <cfRule type="expression" dxfId="199" priority="158" stopIfTrue="1">
      <formula>$A1380&lt;&gt;""</formula>
    </cfRule>
  </conditionalFormatting>
  <conditionalFormatting sqref="B1410:H1411">
    <cfRule type="expression" dxfId="198" priority="337" stopIfTrue="1">
      <formula>$A1410&lt;&gt;""</formula>
    </cfRule>
  </conditionalFormatting>
  <conditionalFormatting sqref="B175:I189 I190:I227 B190:E241">
    <cfRule type="expression" dxfId="197" priority="387" stopIfTrue="1">
      <formula>$A175&lt;&gt;""</formula>
    </cfRule>
  </conditionalFormatting>
  <conditionalFormatting sqref="B242:I242 B243:E275">
    <cfRule type="expression" dxfId="196" priority="401" stopIfTrue="1">
      <formula>$A242&lt;&gt;""</formula>
    </cfRule>
  </conditionalFormatting>
  <conditionalFormatting sqref="B276:I320">
    <cfRule type="expression" dxfId="195" priority="234" stopIfTrue="1">
      <formula>$A276&lt;&gt;""</formula>
    </cfRule>
  </conditionalFormatting>
  <conditionalFormatting sqref="B497:I499">
    <cfRule type="expression" dxfId="194" priority="236" stopIfTrue="1">
      <formula>$A497&lt;&gt;""</formula>
    </cfRule>
  </conditionalFormatting>
  <conditionalFormatting sqref="B645:I688">
    <cfRule type="expression" dxfId="193" priority="397" stopIfTrue="1">
      <formula>$A645&lt;&gt;""</formula>
    </cfRule>
  </conditionalFormatting>
  <conditionalFormatting sqref="B690:I690">
    <cfRule type="expression" dxfId="192" priority="163" stopIfTrue="1">
      <formula>$A690&lt;&gt;""</formula>
    </cfRule>
  </conditionalFormatting>
  <conditionalFormatting sqref="B1137:I1137">
    <cfRule type="expression" dxfId="191" priority="288" stopIfTrue="1">
      <formula>$A1137&lt;&gt;""</formula>
    </cfRule>
  </conditionalFormatting>
  <conditionalFormatting sqref="B1149:I1151">
    <cfRule type="expression" dxfId="190" priority="157" stopIfTrue="1">
      <formula>$A1149&lt;&gt;""</formula>
    </cfRule>
  </conditionalFormatting>
  <conditionalFormatting sqref="B1153:I1157">
    <cfRule type="expression" dxfId="189" priority="159" stopIfTrue="1">
      <formula>$A1153&lt;&gt;""</formula>
    </cfRule>
  </conditionalFormatting>
  <conditionalFormatting sqref="B1271:I1271 I1272:I1288">
    <cfRule type="expression" dxfId="188" priority="292" stopIfTrue="1">
      <formula>$A1271&lt;&gt;""</formula>
    </cfRule>
  </conditionalFormatting>
  <conditionalFormatting sqref="B1368:I1368">
    <cfRule type="expression" dxfId="187" priority="287" stopIfTrue="1">
      <formula>$A1368&lt;&gt;""</formula>
    </cfRule>
  </conditionalFormatting>
  <conditionalFormatting sqref="B131:J163">
    <cfRule type="expression" dxfId="186" priority="210" stopIfTrue="1">
      <formula>$A131&lt;&gt;""</formula>
    </cfRule>
  </conditionalFormatting>
  <conditionalFormatting sqref="B360:J420">
    <cfRule type="expression" dxfId="185" priority="402" stopIfTrue="1">
      <formula>$A360&lt;&gt;""</formula>
    </cfRule>
  </conditionalFormatting>
  <conditionalFormatting sqref="B457:J458">
    <cfRule type="expression" dxfId="184" priority="363" stopIfTrue="1">
      <formula>$A457&lt;&gt;""</formula>
    </cfRule>
  </conditionalFormatting>
  <conditionalFormatting sqref="B599:J625">
    <cfRule type="expression" dxfId="183" priority="143" stopIfTrue="1">
      <formula>$A599&lt;&gt;""</formula>
    </cfRule>
  </conditionalFormatting>
  <conditionalFormatting sqref="B1053:J1054">
    <cfRule type="expression" dxfId="182" priority="358" stopIfTrue="1">
      <formula>$A1053&lt;&gt;""</formula>
    </cfRule>
  </conditionalFormatting>
  <conditionalFormatting sqref="B1127:J1130">
    <cfRule type="expression" dxfId="181" priority="148" stopIfTrue="1">
      <formula>$A1127&lt;&gt;""</formula>
    </cfRule>
  </conditionalFormatting>
  <conditionalFormatting sqref="B1158:J1252">
    <cfRule type="expression" dxfId="180" priority="174" stopIfTrue="1">
      <formula>$A1158&lt;&gt;""</formula>
    </cfRule>
  </conditionalFormatting>
  <conditionalFormatting sqref="B1406:J1406">
    <cfRule type="expression" dxfId="179" priority="339" stopIfTrue="1">
      <formula>$A1406&lt;&gt;""</formula>
    </cfRule>
  </conditionalFormatting>
  <conditionalFormatting sqref="B1461:J4374">
    <cfRule type="expression" dxfId="178" priority="183" stopIfTrue="1">
      <formula>$A1461&lt;&gt;""</formula>
    </cfRule>
  </conditionalFormatting>
  <conditionalFormatting sqref="F191:H195">
    <cfRule type="expression" dxfId="177" priority="265" stopIfTrue="1">
      <formula>$A191&lt;&gt;""</formula>
    </cfRule>
  </conditionalFormatting>
  <conditionalFormatting sqref="F198:H199">
    <cfRule type="expression" dxfId="176" priority="259" stopIfTrue="1">
      <formula>$A198&lt;&gt;""</formula>
    </cfRule>
  </conditionalFormatting>
  <conditionalFormatting sqref="F472:H473">
    <cfRule type="expression" dxfId="175" priority="280" stopIfTrue="1">
      <formula>$A472&lt;&gt;""</formula>
    </cfRule>
  </conditionalFormatting>
  <conditionalFormatting sqref="F476:H477">
    <cfRule type="expression" dxfId="174" priority="370" stopIfTrue="1">
      <formula>$A476&lt;&gt;""</formula>
    </cfRule>
  </conditionalFormatting>
  <conditionalFormatting sqref="F484:H486 H487:H489">
    <cfRule type="expression" dxfId="173" priority="312" stopIfTrue="1">
      <formula>$A484&lt;&gt;""</formula>
    </cfRule>
  </conditionalFormatting>
  <conditionalFormatting sqref="F1131:H1131">
    <cfRule type="expression" dxfId="172" priority="421" stopIfTrue="1">
      <formula>$A1131&lt;&gt;""</formula>
    </cfRule>
  </conditionalFormatting>
  <conditionalFormatting sqref="F1255:H1260">
    <cfRule type="expression" dxfId="171" priority="263" stopIfTrue="1">
      <formula>$A1255&lt;&gt;""</formula>
    </cfRule>
  </conditionalFormatting>
  <conditionalFormatting sqref="F170:I172">
    <cfRule type="expression" dxfId="170" priority="391" stopIfTrue="1">
      <formula>$A170&lt;&gt;""</formula>
    </cfRule>
  </conditionalFormatting>
  <conditionalFormatting sqref="F247:I247">
    <cfRule type="expression" dxfId="169" priority="29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68" priority="431" stopIfTrue="1">
      <formula>$A164&lt;&gt;""</formula>
    </cfRule>
  </conditionalFormatting>
  <conditionalFormatting sqref="H190">
    <cfRule type="expression" dxfId="167" priority="271" stopIfTrue="1">
      <formula>$A190&lt;&gt;""</formula>
    </cfRule>
  </conditionalFormatting>
  <conditionalFormatting sqref="H196:H197">
    <cfRule type="expression" dxfId="166" priority="260" stopIfTrue="1">
      <formula>$A196&lt;&gt;""</formula>
    </cfRule>
  </conditionalFormatting>
  <conditionalFormatting sqref="H200:H228">
    <cfRule type="expression" dxfId="165" priority="150" stopIfTrue="1">
      <formula>$A200&lt;&gt;""</formula>
    </cfRule>
  </conditionalFormatting>
  <conditionalFormatting sqref="H474:H475">
    <cfRule type="expression" dxfId="164" priority="284" stopIfTrue="1">
      <formula>$A474&lt;&gt;""</formula>
    </cfRule>
  </conditionalFormatting>
  <conditionalFormatting sqref="H1132:H1136">
    <cfRule type="expression" dxfId="163" priority="322" stopIfTrue="1">
      <formula>$A1132&lt;&gt;""</formula>
    </cfRule>
  </conditionalFormatting>
  <conditionalFormatting sqref="H1254">
    <cfRule type="expression" dxfId="162" priority="333" stopIfTrue="1">
      <formula>$A1254&lt;&gt;""</formula>
    </cfRule>
  </conditionalFormatting>
  <conditionalFormatting sqref="H1293:H1301">
    <cfRule type="expression" dxfId="161" priority="301" stopIfTrue="1">
      <formula>$A1293&lt;&gt;""</formula>
    </cfRule>
  </conditionalFormatting>
  <conditionalFormatting sqref="H1303:H1326">
    <cfRule type="expression" dxfId="160" priority="180" stopIfTrue="1">
      <formula>$A1303&lt;&gt;""</formula>
    </cfRule>
  </conditionalFormatting>
  <conditionalFormatting sqref="H1365:H1367">
    <cfRule type="expression" dxfId="159" priority="399" stopIfTrue="1">
      <formula>$A1365&lt;&gt;""</formula>
    </cfRule>
  </conditionalFormatting>
  <conditionalFormatting sqref="H1369:H1379">
    <cfRule type="expression" dxfId="158" priority="160" stopIfTrue="1">
      <formula>$A1369&lt;&gt;""</formula>
    </cfRule>
  </conditionalFormatting>
  <conditionalFormatting sqref="H1412">
    <cfRule type="expression" dxfId="157" priority="296" stopIfTrue="1">
      <formula>$A1412&lt;&gt;""</formula>
    </cfRule>
  </conditionalFormatting>
  <conditionalFormatting sqref="H1453:H1458">
    <cfRule type="expression" dxfId="156" priority="366" stopIfTrue="1">
      <formula>$A1453&lt;&gt;""</formula>
    </cfRule>
  </conditionalFormatting>
  <conditionalFormatting sqref="H173:I174">
    <cfRule type="expression" dxfId="155" priority="388" stopIfTrue="1">
      <formula>$A173&lt;&gt;""</formula>
    </cfRule>
  </conditionalFormatting>
  <conditionalFormatting sqref="H243:I246">
    <cfRule type="expression" dxfId="154" priority="390" stopIfTrue="1">
      <formula>$A243&lt;&gt;""</formula>
    </cfRule>
  </conditionalFormatting>
  <conditionalFormatting sqref="H248:I248">
    <cfRule type="expression" dxfId="153" priority="266" stopIfTrue="1">
      <formula>$A248&lt;&gt;""</formula>
    </cfRule>
  </conditionalFormatting>
  <conditionalFormatting sqref="H689:I689">
    <cfRule type="expression" dxfId="152" priority="207" stopIfTrue="1">
      <formula>$A689&lt;&gt;""</formula>
    </cfRule>
  </conditionalFormatting>
  <conditionalFormatting sqref="H1138:I1148">
    <cfRule type="expression" dxfId="151" priority="191" stopIfTrue="1">
      <formula>$A1138&lt;&gt;""</formula>
    </cfRule>
  </conditionalFormatting>
  <conditionalFormatting sqref="H1152:I1152">
    <cfRule type="expression" dxfId="150" priority="217" stopIfTrue="1">
      <formula>$A1152&lt;&gt;""</formula>
    </cfRule>
  </conditionalFormatting>
  <conditionalFormatting sqref="H1110:J1110">
    <cfRule type="expression" dxfId="149" priority="273" stopIfTrue="1">
      <formula>$A1110&lt;&gt;""</formula>
    </cfRule>
  </conditionalFormatting>
  <conditionalFormatting sqref="H1360:J1363">
    <cfRule type="expression" dxfId="148" priority="196" stopIfTrue="1">
      <formula>$A1360&lt;&gt;""</formula>
    </cfRule>
  </conditionalFormatting>
  <conditionalFormatting sqref="H1393:J1404">
    <cfRule type="expression" dxfId="147" priority="155" stopIfTrue="1">
      <formula>$A1393&lt;&gt;""</formula>
    </cfRule>
  </conditionalFormatting>
  <conditionalFormatting sqref="I472:I496">
    <cfRule type="expression" dxfId="146" priority="281" stopIfTrue="1">
      <formula>$A472&lt;&gt;""</formula>
    </cfRule>
  </conditionalFormatting>
  <conditionalFormatting sqref="I1369:I1385">
    <cfRule type="expression" dxfId="145" priority="223" stopIfTrue="1">
      <formula>$A1369&lt;&gt;""</formula>
    </cfRule>
  </conditionalFormatting>
  <conditionalFormatting sqref="I1290:J1359">
    <cfRule type="expression" dxfId="144" priority="303" stopIfTrue="1">
      <formula>$A1290&lt;&gt;""</formula>
    </cfRule>
  </conditionalFormatting>
  <conditionalFormatting sqref="I1410:J1447">
    <cfRule type="expression" dxfId="143" priority="298" stopIfTrue="1">
      <formula>$A1410&lt;&gt;""</formula>
    </cfRule>
  </conditionalFormatting>
  <conditionalFormatting sqref="I1451:J1458">
    <cfRule type="expression" dxfId="142" priority="396" stopIfTrue="1">
      <formula>$A1451&lt;&gt;""</formula>
    </cfRule>
  </conditionalFormatting>
  <conditionalFormatting sqref="J1137:J1157">
    <cfRule type="expression" dxfId="141" priority="423" stopIfTrue="1">
      <formula>$A1137&lt;&gt;""</formula>
    </cfRule>
  </conditionalFormatting>
  <conditionalFormatting sqref="A107:J120">
    <cfRule type="expression" dxfId="140" priority="141" stopIfTrue="1">
      <formula>$A107&lt;&gt;""</formula>
    </cfRule>
  </conditionalFormatting>
  <conditionalFormatting sqref="B116:J120">
    <cfRule type="expression" dxfId="139" priority="140" stopIfTrue="1">
      <formula>$A116&lt;&gt;""</formula>
    </cfRule>
  </conditionalFormatting>
  <conditionalFormatting sqref="A107:J112">
    <cfRule type="expression" dxfId="138" priority="139" stopIfTrue="1">
      <formula>$A107&lt;&gt;""</formula>
    </cfRule>
  </conditionalFormatting>
  <conditionalFormatting sqref="B107:J112">
    <cfRule type="expression" dxfId="137" priority="138" stopIfTrue="1">
      <formula>$A107&lt;&gt;""</formula>
    </cfRule>
  </conditionalFormatting>
  <conditionalFormatting sqref="A113:J113">
    <cfRule type="expression" dxfId="136" priority="137" stopIfTrue="1">
      <formula>$A113&lt;&gt;""</formula>
    </cfRule>
  </conditionalFormatting>
  <conditionalFormatting sqref="B113:J113">
    <cfRule type="expression" dxfId="135" priority="136" stopIfTrue="1">
      <formula>$A113&lt;&gt;""</formula>
    </cfRule>
  </conditionalFormatting>
  <conditionalFormatting sqref="A114:J120">
    <cfRule type="expression" dxfId="134" priority="135" stopIfTrue="1">
      <formula>$A114&lt;&gt;""</formula>
    </cfRule>
  </conditionalFormatting>
  <conditionalFormatting sqref="A121:J121">
    <cfRule type="expression" dxfId="133" priority="134" stopIfTrue="1">
      <formula>$A121&lt;&gt;""</formula>
    </cfRule>
  </conditionalFormatting>
  <conditionalFormatting sqref="B121:J121">
    <cfRule type="expression" dxfId="132" priority="133" stopIfTrue="1">
      <formula>$A121&lt;&gt;""</formula>
    </cfRule>
  </conditionalFormatting>
  <conditionalFormatting sqref="A122:J122">
    <cfRule type="expression" dxfId="131" priority="132" stopIfTrue="1">
      <formula>$A122&lt;&gt;""</formula>
    </cfRule>
  </conditionalFormatting>
  <conditionalFormatting sqref="B122:J122">
    <cfRule type="expression" dxfId="130" priority="131" stopIfTrue="1">
      <formula>$A122&lt;&gt;""</formula>
    </cfRule>
  </conditionalFormatting>
  <conditionalFormatting sqref="G122">
    <cfRule type="expression" dxfId="129" priority="130" stopIfTrue="1">
      <formula>$A122&lt;&gt;""</formula>
    </cfRule>
  </conditionalFormatting>
  <conditionalFormatting sqref="H122">
    <cfRule type="expression" dxfId="128" priority="129" stopIfTrue="1">
      <formula>$A122&lt;&gt;""</formula>
    </cfRule>
  </conditionalFormatting>
  <conditionalFormatting sqref="A123:J126">
    <cfRule type="expression" dxfId="127" priority="128" stopIfTrue="1">
      <formula>$A123&lt;&gt;""</formula>
    </cfRule>
  </conditionalFormatting>
  <conditionalFormatting sqref="A127:J135">
    <cfRule type="expression" dxfId="126" priority="127" stopIfTrue="1">
      <formula>$A127&lt;&gt;""</formula>
    </cfRule>
  </conditionalFormatting>
  <conditionalFormatting sqref="A133:J136">
    <cfRule type="expression" dxfId="125" priority="126" stopIfTrue="1">
      <formula>$A133&lt;&gt;""</formula>
    </cfRule>
  </conditionalFormatting>
  <conditionalFormatting sqref="B133:J136">
    <cfRule type="expression" dxfId="124" priority="125" stopIfTrue="1">
      <formula>$A133&lt;&gt;""</formula>
    </cfRule>
  </conditionalFormatting>
  <conditionalFormatting sqref="A133:J138">
    <cfRule type="expression" dxfId="123" priority="124" stopIfTrue="1">
      <formula>$A133&lt;&gt;""</formula>
    </cfRule>
  </conditionalFormatting>
  <conditionalFormatting sqref="B133:J138">
    <cfRule type="expression" dxfId="122" priority="123" stopIfTrue="1">
      <formula>$A133&lt;&gt;""</formula>
    </cfRule>
  </conditionalFormatting>
  <conditionalFormatting sqref="B133:J133">
    <cfRule type="expression" dxfId="121" priority="122" stopIfTrue="1">
      <formula>$A133&lt;&gt;""</formula>
    </cfRule>
  </conditionalFormatting>
  <conditionalFormatting sqref="A141:J142">
    <cfRule type="expression" dxfId="120" priority="121" stopIfTrue="1">
      <formula>$A141&lt;&gt;""</formula>
    </cfRule>
  </conditionalFormatting>
  <conditionalFormatting sqref="A141:J143">
    <cfRule type="expression" dxfId="119" priority="120" stopIfTrue="1">
      <formula>$A141&lt;&gt;""</formula>
    </cfRule>
  </conditionalFormatting>
  <conditionalFormatting sqref="B141:J143">
    <cfRule type="expression" dxfId="118" priority="119" stopIfTrue="1">
      <formula>$A141&lt;&gt;""</formula>
    </cfRule>
  </conditionalFormatting>
  <conditionalFormatting sqref="A141:J145">
    <cfRule type="expression" dxfId="117" priority="118" stopIfTrue="1">
      <formula>$A141&lt;&gt;""</formula>
    </cfRule>
  </conditionalFormatting>
  <conditionalFormatting sqref="B141:J145">
    <cfRule type="expression" dxfId="116" priority="117" stopIfTrue="1">
      <formula>$A141&lt;&gt;""</formula>
    </cfRule>
  </conditionalFormatting>
  <conditionalFormatting sqref="D136">
    <cfRule type="expression" dxfId="115" priority="116" stopIfTrue="1">
      <formula>$A136&lt;&gt;""</formula>
    </cfRule>
  </conditionalFormatting>
  <conditionalFormatting sqref="D137">
    <cfRule type="expression" dxfId="114" priority="115" stopIfTrue="1">
      <formula>$A137&lt;&gt;""</formula>
    </cfRule>
  </conditionalFormatting>
  <conditionalFormatting sqref="D137">
    <cfRule type="expression" dxfId="113" priority="114" stopIfTrue="1">
      <formula>$A137&lt;&gt;""</formula>
    </cfRule>
  </conditionalFormatting>
  <conditionalFormatting sqref="D137">
    <cfRule type="expression" dxfId="112" priority="113" stopIfTrue="1">
      <formula>$A137&lt;&gt;""</formula>
    </cfRule>
  </conditionalFormatting>
  <conditionalFormatting sqref="D138">
    <cfRule type="expression" dxfId="111" priority="112" stopIfTrue="1">
      <formula>$A138&lt;&gt;""</formula>
    </cfRule>
  </conditionalFormatting>
  <conditionalFormatting sqref="D138">
    <cfRule type="expression" dxfId="110" priority="111" stopIfTrue="1">
      <formula>$A138&lt;&gt;""</formula>
    </cfRule>
  </conditionalFormatting>
  <conditionalFormatting sqref="D138">
    <cfRule type="expression" dxfId="109" priority="110" stopIfTrue="1">
      <formula>$A138&lt;&gt;""</formula>
    </cfRule>
  </conditionalFormatting>
  <conditionalFormatting sqref="D139">
    <cfRule type="expression" dxfId="108" priority="109" stopIfTrue="1">
      <formula>$A139&lt;&gt;""</formula>
    </cfRule>
  </conditionalFormatting>
  <conditionalFormatting sqref="D139">
    <cfRule type="expression" dxfId="107" priority="108" stopIfTrue="1">
      <formula>$A139&lt;&gt;""</formula>
    </cfRule>
  </conditionalFormatting>
  <conditionalFormatting sqref="D139">
    <cfRule type="expression" dxfId="106" priority="107" stopIfTrue="1">
      <formula>$A139&lt;&gt;""</formula>
    </cfRule>
  </conditionalFormatting>
  <conditionalFormatting sqref="D139">
    <cfRule type="expression" dxfId="105" priority="106" stopIfTrue="1">
      <formula>$A139&lt;&gt;""</formula>
    </cfRule>
  </conditionalFormatting>
  <conditionalFormatting sqref="D139">
    <cfRule type="expression" dxfId="104" priority="105" stopIfTrue="1">
      <formula>$A139&lt;&gt;""</formula>
    </cfRule>
  </conditionalFormatting>
  <conditionalFormatting sqref="D140">
    <cfRule type="expression" dxfId="103" priority="104" stopIfTrue="1">
      <formula>$A140&lt;&gt;""</formula>
    </cfRule>
  </conditionalFormatting>
  <conditionalFormatting sqref="D140">
    <cfRule type="expression" dxfId="102" priority="103" stopIfTrue="1">
      <formula>$A140&lt;&gt;""</formula>
    </cfRule>
  </conditionalFormatting>
  <conditionalFormatting sqref="D140">
    <cfRule type="expression" dxfId="101" priority="102" stopIfTrue="1">
      <formula>$A140&lt;&gt;""</formula>
    </cfRule>
  </conditionalFormatting>
  <conditionalFormatting sqref="D140">
    <cfRule type="expression" dxfId="100" priority="101" stopIfTrue="1">
      <formula>$A140&lt;&gt;""</formula>
    </cfRule>
  </conditionalFormatting>
  <conditionalFormatting sqref="D140">
    <cfRule type="expression" dxfId="99" priority="100" stopIfTrue="1">
      <formula>$A140&lt;&gt;""</formula>
    </cfRule>
  </conditionalFormatting>
  <conditionalFormatting sqref="F136">
    <cfRule type="expression" dxfId="98" priority="99" stopIfTrue="1">
      <formula>$A136&lt;&gt;""</formula>
    </cfRule>
  </conditionalFormatting>
  <conditionalFormatting sqref="F137">
    <cfRule type="expression" dxfId="97" priority="98" stopIfTrue="1">
      <formula>$A137&lt;&gt;""</formula>
    </cfRule>
  </conditionalFormatting>
  <conditionalFormatting sqref="F137">
    <cfRule type="expression" dxfId="96" priority="97" stopIfTrue="1">
      <formula>$A137&lt;&gt;""</formula>
    </cfRule>
  </conditionalFormatting>
  <conditionalFormatting sqref="F137">
    <cfRule type="expression" dxfId="95" priority="96" stopIfTrue="1">
      <formula>$A137&lt;&gt;""</formula>
    </cfRule>
  </conditionalFormatting>
  <conditionalFormatting sqref="F138">
    <cfRule type="expression" dxfId="94" priority="95" stopIfTrue="1">
      <formula>$A138&lt;&gt;""</formula>
    </cfRule>
  </conditionalFormatting>
  <conditionalFormatting sqref="F138">
    <cfRule type="expression" dxfId="93" priority="94" stopIfTrue="1">
      <formula>$A138&lt;&gt;""</formula>
    </cfRule>
  </conditionalFormatting>
  <conditionalFormatting sqref="F138">
    <cfRule type="expression" dxfId="92" priority="93" stopIfTrue="1">
      <formula>$A138&lt;&gt;""</formula>
    </cfRule>
  </conditionalFormatting>
  <conditionalFormatting sqref="F139">
    <cfRule type="expression" dxfId="91" priority="92" stopIfTrue="1">
      <formula>$A139&lt;&gt;""</formula>
    </cfRule>
  </conditionalFormatting>
  <conditionalFormatting sqref="F139">
    <cfRule type="expression" dxfId="90" priority="91" stopIfTrue="1">
      <formula>$A139&lt;&gt;""</formula>
    </cfRule>
  </conditionalFormatting>
  <conditionalFormatting sqref="F139">
    <cfRule type="expression" dxfId="89" priority="90" stopIfTrue="1">
      <formula>$A139&lt;&gt;""</formula>
    </cfRule>
  </conditionalFormatting>
  <conditionalFormatting sqref="F139">
    <cfRule type="expression" dxfId="88" priority="89" stopIfTrue="1">
      <formula>$A139&lt;&gt;""</formula>
    </cfRule>
  </conditionalFormatting>
  <conditionalFormatting sqref="F139">
    <cfRule type="expression" dxfId="87" priority="88" stopIfTrue="1">
      <formula>$A139&lt;&gt;""</formula>
    </cfRule>
  </conditionalFormatting>
  <conditionalFormatting sqref="F140">
    <cfRule type="expression" dxfId="86" priority="87" stopIfTrue="1">
      <formula>$A140&lt;&gt;""</formula>
    </cfRule>
  </conditionalFormatting>
  <conditionalFormatting sqref="F140">
    <cfRule type="expression" dxfId="85" priority="86" stopIfTrue="1">
      <formula>$A140&lt;&gt;""</formula>
    </cfRule>
  </conditionalFormatting>
  <conditionalFormatting sqref="F140">
    <cfRule type="expression" dxfId="84" priority="85" stopIfTrue="1">
      <formula>$A140&lt;&gt;""</formula>
    </cfRule>
  </conditionalFormatting>
  <conditionalFormatting sqref="F140">
    <cfRule type="expression" dxfId="83" priority="84" stopIfTrue="1">
      <formula>$A140&lt;&gt;""</formula>
    </cfRule>
  </conditionalFormatting>
  <conditionalFormatting sqref="F140">
    <cfRule type="expression" dxfId="82" priority="83" stopIfTrue="1">
      <formula>$A140&lt;&gt;""</formula>
    </cfRule>
  </conditionalFormatting>
  <conditionalFormatting sqref="A159:J162">
    <cfRule type="expression" dxfId="81" priority="82" stopIfTrue="1">
      <formula>$A159&lt;&gt;""</formula>
    </cfRule>
  </conditionalFormatting>
  <conditionalFormatting sqref="A163:J168">
    <cfRule type="expression" dxfId="80" priority="81" stopIfTrue="1">
      <formula>$A163&lt;&gt;""</formula>
    </cfRule>
  </conditionalFormatting>
  <conditionalFormatting sqref="B125:J130">
    <cfRule type="expression" dxfId="79" priority="80" stopIfTrue="1">
      <formula>$A125&lt;&gt;""</formula>
    </cfRule>
  </conditionalFormatting>
  <conditionalFormatting sqref="A123:J125">
    <cfRule type="expression" dxfId="78" priority="79" stopIfTrue="1">
      <formula>$A123&lt;&gt;""</formula>
    </cfRule>
  </conditionalFormatting>
  <conditionalFormatting sqref="A123:J126">
    <cfRule type="expression" dxfId="77" priority="78" stopIfTrue="1">
      <formula>$A123&lt;&gt;""</formula>
    </cfRule>
  </conditionalFormatting>
  <conditionalFormatting sqref="B123:J126">
    <cfRule type="expression" dxfId="76" priority="77" stopIfTrue="1">
      <formula>$A123&lt;&gt;""</formula>
    </cfRule>
  </conditionalFormatting>
  <conditionalFormatting sqref="A123:J128">
    <cfRule type="expression" dxfId="75" priority="76" stopIfTrue="1">
      <formula>$A123&lt;&gt;""</formula>
    </cfRule>
  </conditionalFormatting>
  <conditionalFormatting sqref="B123:J128">
    <cfRule type="expression" dxfId="74" priority="75" stopIfTrue="1">
      <formula>$A123&lt;&gt;""</formula>
    </cfRule>
  </conditionalFormatting>
  <conditionalFormatting sqref="B123:J123">
    <cfRule type="expression" dxfId="73" priority="74" stopIfTrue="1">
      <formula>$A123&lt;&gt;""</formula>
    </cfRule>
  </conditionalFormatting>
  <conditionalFormatting sqref="D126">
    <cfRule type="expression" dxfId="72" priority="73" stopIfTrue="1">
      <formula>$A126&lt;&gt;""</formula>
    </cfRule>
  </conditionalFormatting>
  <conditionalFormatting sqref="D127">
    <cfRule type="expression" dxfId="71" priority="72" stopIfTrue="1">
      <formula>$A127&lt;&gt;""</formula>
    </cfRule>
  </conditionalFormatting>
  <conditionalFormatting sqref="D127">
    <cfRule type="expression" dxfId="70" priority="71" stopIfTrue="1">
      <formula>$A127&lt;&gt;""</formula>
    </cfRule>
  </conditionalFormatting>
  <conditionalFormatting sqref="D127">
    <cfRule type="expression" dxfId="69" priority="70" stopIfTrue="1">
      <formula>$A127&lt;&gt;""</formula>
    </cfRule>
  </conditionalFormatting>
  <conditionalFormatting sqref="D128">
    <cfRule type="expression" dxfId="68" priority="69" stopIfTrue="1">
      <formula>$A128&lt;&gt;""</formula>
    </cfRule>
  </conditionalFormatting>
  <conditionalFormatting sqref="D128">
    <cfRule type="expression" dxfId="67" priority="68" stopIfTrue="1">
      <formula>$A128&lt;&gt;""</formula>
    </cfRule>
  </conditionalFormatting>
  <conditionalFormatting sqref="D128">
    <cfRule type="expression" dxfId="66" priority="67" stopIfTrue="1">
      <formula>$A128&lt;&gt;""</formula>
    </cfRule>
  </conditionalFormatting>
  <conditionalFormatting sqref="D129">
    <cfRule type="expression" dxfId="65" priority="66" stopIfTrue="1">
      <formula>$A129&lt;&gt;""</formula>
    </cfRule>
  </conditionalFormatting>
  <conditionalFormatting sqref="D129">
    <cfRule type="expression" dxfId="64" priority="65" stopIfTrue="1">
      <formula>$A129&lt;&gt;""</formula>
    </cfRule>
  </conditionalFormatting>
  <conditionalFormatting sqref="D129">
    <cfRule type="expression" dxfId="63" priority="64" stopIfTrue="1">
      <formula>$A129&lt;&gt;""</formula>
    </cfRule>
  </conditionalFormatting>
  <conditionalFormatting sqref="D129">
    <cfRule type="expression" dxfId="62" priority="63" stopIfTrue="1">
      <formula>$A129&lt;&gt;""</formula>
    </cfRule>
  </conditionalFormatting>
  <conditionalFormatting sqref="D129">
    <cfRule type="expression" dxfId="61" priority="62" stopIfTrue="1">
      <formula>$A129&lt;&gt;""</formula>
    </cfRule>
  </conditionalFormatting>
  <conditionalFormatting sqref="D130">
    <cfRule type="expression" dxfId="60" priority="61" stopIfTrue="1">
      <formula>$A130&lt;&gt;""</formula>
    </cfRule>
  </conditionalFormatting>
  <conditionalFormatting sqref="D130">
    <cfRule type="expression" dxfId="59" priority="60" stopIfTrue="1">
      <formula>$A130&lt;&gt;""</formula>
    </cfRule>
  </conditionalFormatting>
  <conditionalFormatting sqref="D130">
    <cfRule type="expression" dxfId="58" priority="59" stopIfTrue="1">
      <formula>$A130&lt;&gt;""</formula>
    </cfRule>
  </conditionalFormatting>
  <conditionalFormatting sqref="D130">
    <cfRule type="expression" dxfId="57" priority="58" stopIfTrue="1">
      <formula>$A130&lt;&gt;""</formula>
    </cfRule>
  </conditionalFormatting>
  <conditionalFormatting sqref="D130">
    <cfRule type="expression" dxfId="56" priority="57" stopIfTrue="1">
      <formula>$A130&lt;&gt;""</formula>
    </cfRule>
  </conditionalFormatting>
  <conditionalFormatting sqref="F126">
    <cfRule type="expression" dxfId="55" priority="56" stopIfTrue="1">
      <formula>$A126&lt;&gt;""</formula>
    </cfRule>
  </conditionalFormatting>
  <conditionalFormatting sqref="F127">
    <cfRule type="expression" dxfId="54" priority="55" stopIfTrue="1">
      <formula>$A127&lt;&gt;""</formula>
    </cfRule>
  </conditionalFormatting>
  <conditionalFormatting sqref="F127">
    <cfRule type="expression" dxfId="53" priority="54" stopIfTrue="1">
      <formula>$A127&lt;&gt;""</formula>
    </cfRule>
  </conditionalFormatting>
  <conditionalFormatting sqref="F127">
    <cfRule type="expression" dxfId="52" priority="53" stopIfTrue="1">
      <formula>$A127&lt;&gt;""</formula>
    </cfRule>
  </conditionalFormatting>
  <conditionalFormatting sqref="F128">
    <cfRule type="expression" dxfId="51" priority="52" stopIfTrue="1">
      <formula>$A128&lt;&gt;""</formula>
    </cfRule>
  </conditionalFormatting>
  <conditionalFormatting sqref="F128">
    <cfRule type="expression" dxfId="50" priority="51" stopIfTrue="1">
      <formula>$A128&lt;&gt;""</formula>
    </cfRule>
  </conditionalFormatting>
  <conditionalFormatting sqref="F128">
    <cfRule type="expression" dxfId="49" priority="50" stopIfTrue="1">
      <formula>$A128&lt;&gt;""</formula>
    </cfRule>
  </conditionalFormatting>
  <conditionalFormatting sqref="F129">
    <cfRule type="expression" dxfId="48" priority="49" stopIfTrue="1">
      <formula>$A129&lt;&gt;""</formula>
    </cfRule>
  </conditionalFormatting>
  <conditionalFormatting sqref="F129">
    <cfRule type="expression" dxfId="47" priority="48" stopIfTrue="1">
      <formula>$A129&lt;&gt;""</formula>
    </cfRule>
  </conditionalFormatting>
  <conditionalFormatting sqref="F129">
    <cfRule type="expression" dxfId="46" priority="47" stopIfTrue="1">
      <formula>$A129&lt;&gt;""</formula>
    </cfRule>
  </conditionalFormatting>
  <conditionalFormatting sqref="F129">
    <cfRule type="expression" dxfId="45" priority="46" stopIfTrue="1">
      <formula>$A129&lt;&gt;""</formula>
    </cfRule>
  </conditionalFormatting>
  <conditionalFormatting sqref="F129">
    <cfRule type="expression" dxfId="44" priority="45" stopIfTrue="1">
      <formula>$A129&lt;&gt;""</formula>
    </cfRule>
  </conditionalFormatting>
  <conditionalFormatting sqref="F130">
    <cfRule type="expression" dxfId="43" priority="44" stopIfTrue="1">
      <formula>$A130&lt;&gt;""</formula>
    </cfRule>
  </conditionalFormatting>
  <conditionalFormatting sqref="F130">
    <cfRule type="expression" dxfId="42" priority="43" stopIfTrue="1">
      <formula>$A130&lt;&gt;""</formula>
    </cfRule>
  </conditionalFormatting>
  <conditionalFormatting sqref="F130">
    <cfRule type="expression" dxfId="41" priority="42" stopIfTrue="1">
      <formula>$A130&lt;&gt;""</formula>
    </cfRule>
  </conditionalFormatting>
  <conditionalFormatting sqref="F130">
    <cfRule type="expression" dxfId="40" priority="41" stopIfTrue="1">
      <formula>$A130&lt;&gt;""</formula>
    </cfRule>
  </conditionalFormatting>
  <conditionalFormatting sqref="F130">
    <cfRule type="expression" dxfId="39" priority="40" stopIfTrue="1">
      <formula>$A130&lt;&gt;""</formula>
    </cfRule>
  </conditionalFormatting>
  <conditionalFormatting sqref="B174:J178">
    <cfRule type="expression" dxfId="38" priority="39" stopIfTrue="1">
      <formula>$A174&lt;&gt;""</formula>
    </cfRule>
  </conditionalFormatting>
  <conditionalFormatting sqref="A174:J175">
    <cfRule type="expression" dxfId="37" priority="38" stopIfTrue="1">
      <formula>$A174&lt;&gt;""</formula>
    </cfRule>
  </conditionalFormatting>
  <conditionalFormatting sqref="A174:J176">
    <cfRule type="expression" dxfId="36" priority="37" stopIfTrue="1">
      <formula>$A174&lt;&gt;""</formula>
    </cfRule>
  </conditionalFormatting>
  <conditionalFormatting sqref="B174:J176">
    <cfRule type="expression" dxfId="35" priority="36" stopIfTrue="1">
      <formula>$A174&lt;&gt;""</formula>
    </cfRule>
  </conditionalFormatting>
  <conditionalFormatting sqref="A174:J178">
    <cfRule type="expression" dxfId="34" priority="35" stopIfTrue="1">
      <formula>$A174&lt;&gt;""</formula>
    </cfRule>
  </conditionalFormatting>
  <conditionalFormatting sqref="B174:J178">
    <cfRule type="expression" dxfId="33" priority="34" stopIfTrue="1">
      <formula>$A174&lt;&gt;""</formula>
    </cfRule>
  </conditionalFormatting>
  <conditionalFormatting sqref="B136:J140">
    <cfRule type="expression" dxfId="32" priority="33" stopIfTrue="1">
      <formula>$A136&lt;&gt;""</formula>
    </cfRule>
  </conditionalFormatting>
  <conditionalFormatting sqref="A131:J134">
    <cfRule type="expression" dxfId="31" priority="32" stopIfTrue="1">
      <formula>$A131&lt;&gt;""</formula>
    </cfRule>
  </conditionalFormatting>
  <conditionalFormatting sqref="A135:J140">
    <cfRule type="expression" dxfId="30" priority="31" stopIfTrue="1">
      <formula>$A135&lt;&gt;""</formula>
    </cfRule>
  </conditionalFormatting>
  <conditionalFormatting sqref="B142:I145">
    <cfRule type="expression" dxfId="29" priority="30" stopIfTrue="1">
      <formula>$A142&lt;&gt;""</formula>
    </cfRule>
  </conditionalFormatting>
  <conditionalFormatting sqref="B141:E141 J141:J145">
    <cfRule type="expression" dxfId="28" priority="29" stopIfTrue="1">
      <formula>$A141&lt;&gt;""</formula>
    </cfRule>
  </conditionalFormatting>
  <conditionalFormatting sqref="H141:I141">
    <cfRule type="expression" dxfId="27" priority="28" stopIfTrue="1">
      <formula>$A141&lt;&gt;""</formula>
    </cfRule>
  </conditionalFormatting>
  <conditionalFormatting sqref="B141:J145">
    <cfRule type="expression" dxfId="26" priority="27" stopIfTrue="1">
      <formula>$A141&lt;&gt;""</formula>
    </cfRule>
  </conditionalFormatting>
  <conditionalFormatting sqref="A141:J142">
    <cfRule type="expression" dxfId="25" priority="26" stopIfTrue="1">
      <formula>$A141&lt;&gt;""</formula>
    </cfRule>
  </conditionalFormatting>
  <conditionalFormatting sqref="A141:J143">
    <cfRule type="expression" dxfId="24" priority="25" stopIfTrue="1">
      <formula>$A141&lt;&gt;""</formula>
    </cfRule>
  </conditionalFormatting>
  <conditionalFormatting sqref="B141:J143">
    <cfRule type="expression" dxfId="23" priority="24" stopIfTrue="1">
      <formula>$A141&lt;&gt;""</formula>
    </cfRule>
  </conditionalFormatting>
  <conditionalFormatting sqref="A141:J145">
    <cfRule type="expression" dxfId="22" priority="23" stopIfTrue="1">
      <formula>$A141&lt;&gt;""</formula>
    </cfRule>
  </conditionalFormatting>
  <conditionalFormatting sqref="B141:J145">
    <cfRule type="expression" dxfId="21" priority="22" stopIfTrue="1">
      <formula>$A141&lt;&gt;""</formula>
    </cfRule>
  </conditionalFormatting>
  <conditionalFormatting sqref="B126">
    <cfRule type="expression" dxfId="20" priority="21" stopIfTrue="1">
      <formula>$A126&lt;&gt;""</formula>
    </cfRule>
  </conditionalFormatting>
  <conditionalFormatting sqref="B127">
    <cfRule type="expression" dxfId="19" priority="20" stopIfTrue="1">
      <formula>$A127&lt;&gt;""</formula>
    </cfRule>
  </conditionalFormatting>
  <conditionalFormatting sqref="B127">
    <cfRule type="expression" dxfId="18" priority="19" stopIfTrue="1">
      <formula>$A127&lt;&gt;""</formula>
    </cfRule>
  </conditionalFormatting>
  <conditionalFormatting sqref="B127">
    <cfRule type="expression" dxfId="17" priority="18" stopIfTrue="1">
      <formula>$A127&lt;&gt;""</formula>
    </cfRule>
  </conditionalFormatting>
  <conditionalFormatting sqref="B127">
    <cfRule type="expression" dxfId="16" priority="17" stopIfTrue="1">
      <formula>$A127&lt;&gt;""</formula>
    </cfRule>
  </conditionalFormatting>
  <conditionalFormatting sqref="B128">
    <cfRule type="expression" dxfId="15" priority="16" stopIfTrue="1">
      <formula>$A128&lt;&gt;""</formula>
    </cfRule>
  </conditionalFormatting>
  <conditionalFormatting sqref="B128">
    <cfRule type="expression" dxfId="14" priority="15" stopIfTrue="1">
      <formula>$A128&lt;&gt;""</formula>
    </cfRule>
  </conditionalFormatting>
  <conditionalFormatting sqref="B128">
    <cfRule type="expression" dxfId="13" priority="14" stopIfTrue="1">
      <formula>$A128&lt;&gt;""</formula>
    </cfRule>
  </conditionalFormatting>
  <conditionalFormatting sqref="B128">
    <cfRule type="expression" dxfId="12" priority="13" stopIfTrue="1">
      <formula>$A128&lt;&gt;""</formula>
    </cfRule>
  </conditionalFormatting>
  <conditionalFormatting sqref="B129">
    <cfRule type="expression" dxfId="11" priority="12" stopIfTrue="1">
      <formula>$A129&lt;&gt;""</formula>
    </cfRule>
  </conditionalFormatting>
  <conditionalFormatting sqref="B129">
    <cfRule type="expression" dxfId="10" priority="11" stopIfTrue="1">
      <formula>$A129&lt;&gt;""</formula>
    </cfRule>
  </conditionalFormatting>
  <conditionalFormatting sqref="B129">
    <cfRule type="expression" dxfId="9" priority="10" stopIfTrue="1">
      <formula>$A129&lt;&gt;""</formula>
    </cfRule>
  </conditionalFormatting>
  <conditionalFormatting sqref="B129">
    <cfRule type="expression" dxfId="8" priority="9" stopIfTrue="1">
      <formula>$A129&lt;&gt;""</formula>
    </cfRule>
  </conditionalFormatting>
  <conditionalFormatting sqref="B129">
    <cfRule type="expression" dxfId="7" priority="8" stopIfTrue="1">
      <formula>$A129&lt;&gt;""</formula>
    </cfRule>
  </conditionalFormatting>
  <conditionalFormatting sqref="B129">
    <cfRule type="expression" dxfId="6" priority="7" stopIfTrue="1">
      <formula>$A129&lt;&gt;""</formula>
    </cfRule>
  </conditionalFormatting>
  <conditionalFormatting sqref="B130">
    <cfRule type="expression" dxfId="5" priority="6" stopIfTrue="1">
      <formula>$A130&lt;&gt;""</formula>
    </cfRule>
  </conditionalFormatting>
  <conditionalFormatting sqref="B130">
    <cfRule type="expression" dxfId="4" priority="5" stopIfTrue="1">
      <formula>$A130&lt;&gt;""</formula>
    </cfRule>
  </conditionalFormatting>
  <conditionalFormatting sqref="B130">
    <cfRule type="expression" dxfId="3" priority="4" stopIfTrue="1">
      <formula>$A130&lt;&gt;""</formula>
    </cfRule>
  </conditionalFormatting>
  <conditionalFormatting sqref="B130">
    <cfRule type="expression" dxfId="2" priority="3" stopIfTrue="1">
      <formula>$A130&lt;&gt;""</formula>
    </cfRule>
  </conditionalFormatting>
  <conditionalFormatting sqref="B130">
    <cfRule type="expression" dxfId="1" priority="2" stopIfTrue="1">
      <formula>$A130&lt;&gt;""</formula>
    </cfRule>
  </conditionalFormatting>
  <conditionalFormatting sqref="B130">
    <cfRule type="expression" dxfId="0" priority="1" stopIfTrue="1">
      <formula>$A130&lt;&gt;""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c r="A88" s="203"/>
      <c r="B88" s="287"/>
      <c r="C88" s="287"/>
      <c r="D88" s="287"/>
      <c r="E88" s="287"/>
      <c r="F88" s="287"/>
      <c r="G88" s="287"/>
      <c r="H88" s="287"/>
      <c r="I88" s="287"/>
      <c r="J88" s="287"/>
      <c r="K88" s="287"/>
      <c r="L88" s="288"/>
      <c r="M88" s="287"/>
      <c r="N88" s="287"/>
      <c r="O88" s="287"/>
      <c r="P88" s="287"/>
      <c r="R88" s="276">
        <f t="shared" si="2"/>
        <v>0</v>
      </c>
    </row>
    <row r="89" spans="1:18">
      <c r="A89" s="203"/>
      <c r="B89" s="287"/>
      <c r="C89" s="287"/>
      <c r="D89" s="287"/>
      <c r="E89" s="287"/>
      <c r="F89" s="287"/>
      <c r="G89" s="287"/>
      <c r="H89" s="287"/>
      <c r="I89" s="287"/>
      <c r="J89" s="287"/>
      <c r="K89" s="287"/>
      <c r="L89" s="288"/>
      <c r="M89" s="287"/>
      <c r="N89" s="287"/>
      <c r="O89" s="287"/>
      <c r="P89" s="287"/>
      <c r="R89" s="276">
        <f t="shared" si="2"/>
        <v>0</v>
      </c>
    </row>
    <row r="90" spans="1:18">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c r="C788" s="196"/>
      <c r="G788" s="185"/>
      <c r="H788" s="185"/>
    </row>
    <row r="789" spans="1:14">
      <c r="C789" s="196"/>
      <c r="G789" s="185"/>
      <c r="H789" s="185"/>
    </row>
    <row r="790" spans="1:14">
      <c r="G790" s="185"/>
      <c r="H790" s="185"/>
    </row>
    <row r="791" spans="1:14">
      <c r="G791" s="185"/>
      <c r="H791" s="185"/>
    </row>
    <row r="792" spans="1:14">
      <c r="G792" s="185"/>
      <c r="H792" s="185"/>
    </row>
    <row r="793" spans="1:14">
      <c r="G793" s="185"/>
      <c r="H793" s="185"/>
    </row>
  </sheetData>
  <sheetProtection sheet="1"/>
  <sortState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c r="A1" s="2" t="s">
        <v>1054</v>
      </c>
      <c r="B1" s="2"/>
      <c r="C1" s="2" t="s">
        <v>335</v>
      </c>
      <c r="D1" s="2" t="s">
        <v>1219</v>
      </c>
      <c r="E1" s="2" t="s">
        <v>1220</v>
      </c>
      <c r="F1" s="2" t="s">
        <v>315</v>
      </c>
      <c r="G1" s="2" t="s">
        <v>1221</v>
      </c>
      <c r="H1" s="2"/>
      <c r="I1" s="2" t="s">
        <v>315</v>
      </c>
      <c r="J1" s="2" t="s">
        <v>1222</v>
      </c>
      <c r="K1" s="2"/>
      <c r="L1" s="2"/>
      <c r="M1" s="2"/>
      <c r="N1" s="2"/>
    </row>
    <row r="2" spans="1:14">
      <c r="A2" t="s">
        <v>1223</v>
      </c>
      <c r="C2" t="s">
        <v>338</v>
      </c>
      <c r="D2" t="s">
        <v>1224</v>
      </c>
      <c r="E2">
        <v>1</v>
      </c>
      <c r="F2" t="s">
        <v>319</v>
      </c>
      <c r="G2" t="s">
        <v>1225</v>
      </c>
      <c r="I2" t="s">
        <v>317</v>
      </c>
      <c r="J2" t="s">
        <v>1226</v>
      </c>
    </row>
    <row r="3" spans="1:14">
      <c r="A3" t="s">
        <v>1060</v>
      </c>
      <c r="C3" t="s">
        <v>340</v>
      </c>
      <c r="D3" t="s">
        <v>1227</v>
      </c>
      <c r="E3">
        <v>1</v>
      </c>
      <c r="F3" t="s">
        <v>319</v>
      </c>
      <c r="G3" t="s">
        <v>1225</v>
      </c>
      <c r="I3" t="s">
        <v>319</v>
      </c>
      <c r="J3" t="s">
        <v>320</v>
      </c>
    </row>
    <row r="4" spans="1:14">
      <c r="A4" t="s">
        <v>1124</v>
      </c>
      <c r="C4" t="s">
        <v>342</v>
      </c>
      <c r="D4" t="s">
        <v>1228</v>
      </c>
      <c r="E4">
        <v>1</v>
      </c>
      <c r="F4" t="s">
        <v>319</v>
      </c>
      <c r="G4" t="s">
        <v>1225</v>
      </c>
      <c r="I4" t="s">
        <v>321</v>
      </c>
      <c r="J4" t="s">
        <v>322</v>
      </c>
    </row>
    <row r="5" spans="1:14">
      <c r="A5" t="s">
        <v>1080</v>
      </c>
      <c r="C5" t="s">
        <v>344</v>
      </c>
      <c r="D5" t="s">
        <v>1229</v>
      </c>
      <c r="E5">
        <v>1</v>
      </c>
      <c r="F5" t="s">
        <v>319</v>
      </c>
      <c r="G5" t="s">
        <v>1225</v>
      </c>
      <c r="I5" t="s">
        <v>323</v>
      </c>
      <c r="J5" t="s">
        <v>324</v>
      </c>
    </row>
    <row r="6" spans="1:14">
      <c r="A6" t="s">
        <v>1230</v>
      </c>
      <c r="C6" t="s">
        <v>346</v>
      </c>
      <c r="D6" t="s">
        <v>1231</v>
      </c>
      <c r="E6">
        <v>1</v>
      </c>
      <c r="F6" t="s">
        <v>319</v>
      </c>
      <c r="G6" t="s">
        <v>1225</v>
      </c>
      <c r="I6" t="s">
        <v>325</v>
      </c>
      <c r="J6" t="s">
        <v>1232</v>
      </c>
    </row>
    <row r="7" spans="1:14">
      <c r="A7" t="s">
        <v>1233</v>
      </c>
      <c r="C7" t="s">
        <v>348</v>
      </c>
      <c r="D7" t="s">
        <v>1234</v>
      </c>
      <c r="E7">
        <v>2</v>
      </c>
      <c r="F7" t="s">
        <v>321</v>
      </c>
      <c r="G7" t="s">
        <v>1235</v>
      </c>
    </row>
    <row r="8" spans="1:14">
      <c r="A8" t="s">
        <v>1088</v>
      </c>
      <c r="C8" t="s">
        <v>350</v>
      </c>
      <c r="D8" t="s">
        <v>1236</v>
      </c>
      <c r="E8">
        <v>3</v>
      </c>
      <c r="F8" t="s">
        <v>321</v>
      </c>
      <c r="G8" t="s">
        <v>1237</v>
      </c>
    </row>
    <row r="9" spans="1:14">
      <c r="A9" t="s">
        <v>1238</v>
      </c>
      <c r="C9" t="s">
        <v>352</v>
      </c>
      <c r="D9" t="s">
        <v>1239</v>
      </c>
      <c r="E9">
        <v>3</v>
      </c>
      <c r="F9" t="s">
        <v>321</v>
      </c>
      <c r="G9" t="s">
        <v>1240</v>
      </c>
    </row>
    <row r="10" spans="1:14">
      <c r="A10" t="s">
        <v>1162</v>
      </c>
      <c r="C10" t="s">
        <v>354</v>
      </c>
      <c r="D10" t="s">
        <v>1241</v>
      </c>
      <c r="E10">
        <v>4</v>
      </c>
      <c r="F10" t="s">
        <v>321</v>
      </c>
      <c r="G10" t="s">
        <v>1242</v>
      </c>
    </row>
    <row r="11" spans="1:14">
      <c r="A11" t="s">
        <v>1164</v>
      </c>
      <c r="C11" t="s">
        <v>356</v>
      </c>
      <c r="D11" t="s">
        <v>1243</v>
      </c>
      <c r="E11">
        <v>4</v>
      </c>
      <c r="F11" t="s">
        <v>317</v>
      </c>
      <c r="G11" t="s">
        <v>1242</v>
      </c>
    </row>
    <row r="12" spans="1:14">
      <c r="A12" t="s">
        <v>1126</v>
      </c>
      <c r="C12" t="s">
        <v>358</v>
      </c>
      <c r="D12" t="s">
        <v>1244</v>
      </c>
      <c r="E12">
        <v>4</v>
      </c>
      <c r="F12" t="s">
        <v>317</v>
      </c>
      <c r="G12" t="s">
        <v>1242</v>
      </c>
    </row>
    <row r="13" spans="1:14">
      <c r="A13" t="s">
        <v>1166</v>
      </c>
      <c r="C13" t="s">
        <v>360</v>
      </c>
      <c r="D13" t="s">
        <v>1245</v>
      </c>
      <c r="E13">
        <v>4</v>
      </c>
      <c r="F13" t="s">
        <v>325</v>
      </c>
      <c r="G13" t="s">
        <v>1242</v>
      </c>
    </row>
    <row r="14" spans="1:14">
      <c r="A14" t="s">
        <v>1062</v>
      </c>
      <c r="C14" t="s">
        <v>362</v>
      </c>
      <c r="D14" t="s">
        <v>1246</v>
      </c>
      <c r="E14">
        <v>4</v>
      </c>
      <c r="F14" t="s">
        <v>321</v>
      </c>
      <c r="G14" t="s">
        <v>1242</v>
      </c>
    </row>
    <row r="15" spans="1:14">
      <c r="A15" t="s">
        <v>1064</v>
      </c>
      <c r="C15" t="s">
        <v>364</v>
      </c>
    </row>
    <row r="16" spans="1:14">
      <c r="A16" t="s">
        <v>1128</v>
      </c>
      <c r="C16" t="s">
        <v>365</v>
      </c>
    </row>
    <row r="17" spans="1:3">
      <c r="A17" t="s">
        <v>1090</v>
      </c>
      <c r="C17" t="s">
        <v>366</v>
      </c>
    </row>
    <row r="18" spans="1:3">
      <c r="A18" t="s">
        <v>1130</v>
      </c>
      <c r="C18" t="s">
        <v>367</v>
      </c>
    </row>
    <row r="19" spans="1:3">
      <c r="A19" t="s">
        <v>1132</v>
      </c>
      <c r="C19" t="s">
        <v>368</v>
      </c>
    </row>
    <row r="20" spans="1:3">
      <c r="A20" t="s">
        <v>1168</v>
      </c>
      <c r="C20" t="s">
        <v>1247</v>
      </c>
    </row>
    <row r="21" spans="1:3">
      <c r="A21" t="s">
        <v>1248</v>
      </c>
      <c r="C21" t="s">
        <v>1249</v>
      </c>
    </row>
    <row r="22" spans="1:3">
      <c r="A22" t="s">
        <v>1250</v>
      </c>
      <c r="C22" t="s">
        <v>1251</v>
      </c>
    </row>
    <row r="23" spans="1:3">
      <c r="A23" t="s">
        <v>1170</v>
      </c>
      <c r="C23" t="s">
        <v>1252</v>
      </c>
    </row>
    <row r="24" spans="1:3">
      <c r="A24" t="s">
        <v>1253</v>
      </c>
      <c r="C24" t="s">
        <v>1254</v>
      </c>
    </row>
    <row r="25" spans="1:3">
      <c r="A25" t="s">
        <v>1172</v>
      </c>
      <c r="C25" t="s">
        <v>1255</v>
      </c>
    </row>
    <row r="26" spans="1:3">
      <c r="A26" t="s">
        <v>1134</v>
      </c>
      <c r="C26" t="s">
        <v>1256</v>
      </c>
    </row>
    <row r="27" spans="1:3">
      <c r="A27" t="s">
        <v>1076</v>
      </c>
      <c r="C27" t="s">
        <v>1257</v>
      </c>
    </row>
    <row r="28" spans="1:3">
      <c r="A28" t="s">
        <v>1094</v>
      </c>
    </row>
    <row r="29" spans="1:3">
      <c r="A29" t="s">
        <v>1096</v>
      </c>
    </row>
    <row r="30" spans="1:3">
      <c r="A30" t="s">
        <v>1174</v>
      </c>
    </row>
    <row r="31" spans="1:3">
      <c r="A31" t="s">
        <v>1136</v>
      </c>
    </row>
    <row r="32" spans="1:3">
      <c r="A32" t="s">
        <v>1176</v>
      </c>
    </row>
    <row r="33" spans="1:1">
      <c r="A33" t="s">
        <v>1100</v>
      </c>
    </row>
    <row r="34" spans="1:1">
      <c r="A34" t="s">
        <v>1178</v>
      </c>
    </row>
    <row r="35" spans="1:1">
      <c r="A35" t="s">
        <v>1198</v>
      </c>
    </row>
    <row r="36" spans="1:1">
      <c r="A36" t="s">
        <v>1102</v>
      </c>
    </row>
    <row r="37" spans="1:1">
      <c r="A37" t="s">
        <v>1180</v>
      </c>
    </row>
    <row r="38" spans="1:1">
      <c r="A38" t="s">
        <v>1258</v>
      </c>
    </row>
    <row r="39" spans="1:1">
      <c r="A39" t="s">
        <v>1182</v>
      </c>
    </row>
    <row r="40" spans="1:1">
      <c r="A40" t="s">
        <v>1216</v>
      </c>
    </row>
    <row r="41" spans="1:1">
      <c r="A41" t="s">
        <v>1078</v>
      </c>
    </row>
    <row r="42" spans="1:1">
      <c r="A42" t="s">
        <v>1140</v>
      </c>
    </row>
    <row r="43" spans="1:1">
      <c r="A43" t="s">
        <v>1259</v>
      </c>
    </row>
    <row r="44" spans="1:1">
      <c r="A44" t="s">
        <v>1260</v>
      </c>
    </row>
    <row r="45" spans="1:1">
      <c r="A45" t="s">
        <v>1261</v>
      </c>
    </row>
    <row r="46" spans="1:1">
      <c r="A46" t="s">
        <v>1184</v>
      </c>
    </row>
    <row r="47" spans="1:1">
      <c r="A47" t="s">
        <v>1104</v>
      </c>
    </row>
    <row r="48" spans="1:1">
      <c r="A48" t="s">
        <v>1144</v>
      </c>
    </row>
    <row r="49" spans="1:1">
      <c r="A49" t="s">
        <v>1142</v>
      </c>
    </row>
    <row r="50" spans="1:1">
      <c r="A50" t="s">
        <v>1218</v>
      </c>
    </row>
    <row r="51" spans="1:1">
      <c r="A51" t="s">
        <v>1186</v>
      </c>
    </row>
    <row r="52" spans="1:1">
      <c r="A52" t="s">
        <v>1106</v>
      </c>
    </row>
    <row r="53" spans="1:1">
      <c r="A53" t="s">
        <v>1262</v>
      </c>
    </row>
    <row r="54" spans="1:1">
      <c r="A54" t="s">
        <v>1188</v>
      </c>
    </row>
    <row r="55" spans="1:1">
      <c r="A55" t="s">
        <v>1263</v>
      </c>
    </row>
    <row r="56" spans="1:1">
      <c r="A56" t="s">
        <v>1110</v>
      </c>
    </row>
    <row r="57" spans="1:1">
      <c r="A57" t="s">
        <v>1264</v>
      </c>
    </row>
    <row r="58" spans="1:1">
      <c r="A58" t="s">
        <v>1214</v>
      </c>
    </row>
    <row r="59" spans="1:1">
      <c r="A59" t="s">
        <v>1265</v>
      </c>
    </row>
    <row r="60" spans="1:1">
      <c r="A60" t="s">
        <v>1190</v>
      </c>
    </row>
    <row r="61" spans="1:1">
      <c r="A61" t="s">
        <v>1266</v>
      </c>
    </row>
    <row r="62" spans="1:1">
      <c r="A62" t="s">
        <v>1192</v>
      </c>
    </row>
    <row r="63" spans="1:1">
      <c r="A63" t="s">
        <v>1267</v>
      </c>
    </row>
    <row r="64" spans="1:1">
      <c r="A64" t="s">
        <v>1112</v>
      </c>
    </row>
    <row r="65" spans="1:1">
      <c r="A65" t="s">
        <v>1194</v>
      </c>
    </row>
    <row r="66" spans="1:1">
      <c r="A66" t="s">
        <v>1146</v>
      </c>
    </row>
    <row r="67" spans="1:1">
      <c r="A67" t="s">
        <v>1268</v>
      </c>
    </row>
    <row r="68" spans="1:1">
      <c r="A68" t="s">
        <v>1196</v>
      </c>
    </row>
    <row r="69" spans="1:1">
      <c r="A69" t="s">
        <v>1269</v>
      </c>
    </row>
    <row r="70" spans="1:1">
      <c r="A70" t="s">
        <v>1270</v>
      </c>
    </row>
    <row r="71" spans="1:1">
      <c r="A71" t="s">
        <v>1072</v>
      </c>
    </row>
    <row r="72" spans="1:1">
      <c r="A72" t="s">
        <v>1114</v>
      </c>
    </row>
    <row r="73" spans="1:1">
      <c r="A73" t="s">
        <v>1271</v>
      </c>
    </row>
    <row r="74" spans="1:1">
      <c r="A74" t="s">
        <v>1116</v>
      </c>
    </row>
    <row r="75" spans="1:1">
      <c r="A75" t="s">
        <v>1118</v>
      </c>
    </row>
    <row r="76" spans="1:1">
      <c r="A76" t="s">
        <v>1148</v>
      </c>
    </row>
    <row r="77" spans="1:1">
      <c r="A77" t="s">
        <v>1150</v>
      </c>
    </row>
    <row r="78" spans="1:1">
      <c r="A78" t="s">
        <v>1272</v>
      </c>
    </row>
    <row r="79" spans="1:1">
      <c r="A79" t="s">
        <v>1273</v>
      </c>
    </row>
    <row r="80" spans="1:1">
      <c r="A80" t="s">
        <v>1152</v>
      </c>
    </row>
    <row r="81" spans="1:1">
      <c r="A81" t="s">
        <v>1154</v>
      </c>
    </row>
    <row r="82" spans="1:1">
      <c r="A82" t="s">
        <v>1212</v>
      </c>
    </row>
    <row r="83" spans="1:1">
      <c r="A83" t="s">
        <v>1274</v>
      </c>
    </row>
    <row r="84" spans="1:1">
      <c r="A84" t="s">
        <v>1200</v>
      </c>
    </row>
    <row r="85" spans="1:1">
      <c r="A85" t="s">
        <v>1074</v>
      </c>
    </row>
    <row r="86" spans="1:1">
      <c r="A86" t="s">
        <v>1084</v>
      </c>
    </row>
    <row r="87" spans="1:1">
      <c r="A87" t="s">
        <v>1202</v>
      </c>
    </row>
    <row r="88" spans="1:1">
      <c r="A88" t="s">
        <v>1156</v>
      </c>
    </row>
    <row r="89" spans="1:1">
      <c r="A89" t="s">
        <v>1108</v>
      </c>
    </row>
    <row r="90" spans="1:1">
      <c r="A90" t="s">
        <v>1120</v>
      </c>
    </row>
    <row r="91" spans="1:1">
      <c r="A91" t="s">
        <v>1158</v>
      </c>
    </row>
    <row r="92" spans="1:1">
      <c r="A92" t="s">
        <v>1204</v>
      </c>
    </row>
    <row r="93" spans="1:1">
      <c r="A93" t="s">
        <v>1275</v>
      </c>
    </row>
    <row r="94" spans="1:1">
      <c r="A94" t="s">
        <v>1206</v>
      </c>
    </row>
    <row r="95" spans="1:1">
      <c r="A95" t="s">
        <v>1122</v>
      </c>
    </row>
    <row r="96" spans="1:1">
      <c r="A96" t="s">
        <v>1208</v>
      </c>
    </row>
    <row r="97" spans="1:1">
      <c r="A97" t="s">
        <v>1066</v>
      </c>
    </row>
    <row r="98" spans="1:1">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F6" sqref="F6"/>
    </sheetView>
  </sheetViews>
  <sheetFormatPr defaultColWidth="9.089843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c r="A1" s="371" t="str">
        <f>Spolu!C3&amp;", "&amp;Spolu!C6</f>
        <v>Slovenský zväz dráhového golfu, Olympijské námestie 14290/1, Bratislava, 831 04</v>
      </c>
      <c r="B1" s="371"/>
      <c r="C1" s="371"/>
      <c r="N1" s="137" t="str">
        <f>O1&amp;" - "&amp;P1</f>
        <v>a - príspevok uznaným športom</v>
      </c>
      <c r="O1" s="137" t="s">
        <v>338</v>
      </c>
      <c r="P1" s="137" t="s">
        <v>339</v>
      </c>
    </row>
    <row r="2" spans="1:16">
      <c r="N2" s="137" t="str">
        <f t="shared" ref="N2:N18" si="0">O2&amp;" - "&amp;P2</f>
        <v>b - príspevok Slovenskému olympijskému a športovému výboru</v>
      </c>
      <c r="O2" s="137" t="s">
        <v>340</v>
      </c>
      <c r="P2" s="137" t="s">
        <v>341</v>
      </c>
    </row>
    <row r="3" spans="1:16">
      <c r="E3" s="372" t="s">
        <v>1276</v>
      </c>
      <c r="F3" s="373"/>
      <c r="N3" s="137" t="str">
        <f t="shared" si="0"/>
        <v>c - príspevok Slovenskému paralympijskému výboru</v>
      </c>
      <c r="O3" s="137" t="s">
        <v>342</v>
      </c>
      <c r="P3" s="137" t="s">
        <v>343</v>
      </c>
    </row>
    <row r="4" spans="1:16" ht="45.75" customHeight="1">
      <c r="E4" s="373"/>
      <c r="F4" s="373"/>
      <c r="N4" s="137" t="str">
        <f t="shared" si="0"/>
        <v>d - príspevok športovcom top tímu</v>
      </c>
      <c r="O4" s="137" t="s">
        <v>344</v>
      </c>
      <c r="P4" s="137" t="s">
        <v>345</v>
      </c>
    </row>
    <row r="5" spans="1:16" ht="30.75" customHeight="1">
      <c r="C5" s="138" t="s">
        <v>1277</v>
      </c>
      <c r="N5" s="137" t="str">
        <f t="shared" si="0"/>
        <v>e - rozvoj športov, ktoré nie sú uznanými podľa zákona č. 440/2015 Z. z.</v>
      </c>
      <c r="O5" s="137" t="s">
        <v>346</v>
      </c>
      <c r="P5" s="137" t="s">
        <v>351</v>
      </c>
    </row>
    <row r="6" spans="1:16" ht="31">
      <c r="C6" s="138" t="s">
        <v>1278</v>
      </c>
      <c r="E6" s="140" t="s">
        <v>1279</v>
      </c>
      <c r="F6" s="149"/>
      <c r="N6" s="137" t="str">
        <f t="shared" si="0"/>
        <v>f - organizovanie významných a tradičných športových podujatí na území SR v roku 2020</v>
      </c>
      <c r="O6" s="137" t="s">
        <v>348</v>
      </c>
      <c r="P6" s="137" t="s">
        <v>1280</v>
      </c>
    </row>
    <row r="7" spans="1:16">
      <c r="C7" s="138" t="s">
        <v>1281</v>
      </c>
      <c r="E7" s="140" t="s">
        <v>1282</v>
      </c>
      <c r="F7" s="150"/>
      <c r="N7" s="137" t="str">
        <f t="shared" si="0"/>
        <v>g - projekty školského, univerzitného športu a športu pre všetkých</v>
      </c>
      <c r="O7" s="137" t="s">
        <v>350</v>
      </c>
      <c r="P7" s="137" t="s">
        <v>1283</v>
      </c>
    </row>
    <row r="8" spans="1:16">
      <c r="C8" s="138" t="s">
        <v>1284</v>
      </c>
      <c r="E8" s="140" t="s">
        <v>1285</v>
      </c>
      <c r="F8" s="151"/>
      <c r="N8" s="137" t="str">
        <f t="shared" si="0"/>
        <v>h - podpora a rozvoj turistických a cykloturistických trás</v>
      </c>
      <c r="O8" s="137" t="s">
        <v>352</v>
      </c>
      <c r="P8" s="137" t="s">
        <v>353</v>
      </c>
    </row>
    <row r="9" spans="1:16">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c r="N10" s="137" t="str">
        <f t="shared" si="0"/>
        <v>j - projekty pre popularizáciu pohybových aktivít detí, mládeže a seniorov</v>
      </c>
      <c r="O10" s="137" t="s">
        <v>356</v>
      </c>
      <c r="P10" s="137" t="s">
        <v>1288</v>
      </c>
    </row>
    <row r="11" spans="1:16">
      <c r="N11" s="137" t="str">
        <f t="shared" si="0"/>
        <v>k - výstavba, modernizácia a rekonštrukcia športovej infraštruktúry národného významu</v>
      </c>
      <c r="O11" s="137" t="s">
        <v>358</v>
      </c>
      <c r="P11" s="137" t="s">
        <v>359</v>
      </c>
    </row>
    <row r="12" spans="1:16" ht="54.75" customHeight="1">
      <c r="A12" s="374" t="s">
        <v>1289</v>
      </c>
      <c r="B12" s="374"/>
      <c r="C12" s="37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1290</v>
      </c>
    </row>
    <row r="14" spans="1:16" ht="45" customHeight="1">
      <c r="A14" s="37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5"/>
      <c r="C14" s="375"/>
      <c r="F14" s="141"/>
      <c r="N14" s="137" t="str">
        <f t="shared" si="0"/>
        <v>n - organizovanie významnej súťaže podľa § 55 ods. 1 písm. b)</v>
      </c>
      <c r="O14" s="137" t="s">
        <v>364</v>
      </c>
      <c r="P14" s="137" t="s">
        <v>1291</v>
      </c>
    </row>
    <row r="15" spans="1:16" ht="32.15" customHeight="1" thickBot="1">
      <c r="A15" s="139" t="s">
        <v>1292</v>
      </c>
      <c r="B15" s="376" t="s">
        <v>1293</v>
      </c>
      <c r="C15" s="377"/>
      <c r="N15" s="137" t="str">
        <f t="shared" si="0"/>
        <v>o - účasť na významnej súťaži podľa § 3 písm. h) druhého až štvrtého bodu Zákona o športe vrátane prípravy na túto súťaž</v>
      </c>
      <c r="O15" s="137" t="s">
        <v>365</v>
      </c>
      <c r="P15" s="137" t="s">
        <v>1294</v>
      </c>
    </row>
    <row r="16" spans="1:16">
      <c r="A16" s="139" t="s">
        <v>1295</v>
      </c>
      <c r="B16" s="142">
        <f>F8</f>
        <v>0</v>
      </c>
      <c r="E16" s="145" t="s">
        <v>1296</v>
      </c>
      <c r="F16" s="146"/>
      <c r="N16" s="137" t="str">
        <f t="shared" si="0"/>
        <v>p - účasť na významnej súťaži podľa § 3 písm. h) prvého bodu Zákona o športe</v>
      </c>
      <c r="O16" s="137" t="s">
        <v>366</v>
      </c>
      <c r="P16" s="137" t="s">
        <v>1297</v>
      </c>
    </row>
    <row r="17" spans="1:16">
      <c r="A17" s="139" t="s">
        <v>1298</v>
      </c>
      <c r="B17" s="254" t="s">
        <v>1299</v>
      </c>
      <c r="C17" s="194"/>
      <c r="E17" s="147"/>
      <c r="F17" s="284"/>
      <c r="N17" s="137" t="str">
        <f t="shared" si="0"/>
        <v xml:space="preserve">q - </v>
      </c>
      <c r="O17" s="137" t="s">
        <v>367</v>
      </c>
    </row>
    <row r="18" spans="1:16">
      <c r="B18" s="193" t="s">
        <v>1300</v>
      </c>
      <c r="C18" s="142" t="str">
        <f>Spolu!C4</f>
        <v>31806431</v>
      </c>
      <c r="E18" s="147" t="s">
        <v>1301</v>
      </c>
      <c r="F18" s="284">
        <v>421947749446</v>
      </c>
      <c r="N18" s="137" t="str">
        <f t="shared" si="0"/>
        <v xml:space="preserve">r - </v>
      </c>
      <c r="O18" s="137" t="s">
        <v>368</v>
      </c>
    </row>
    <row r="19" spans="1:16">
      <c r="E19" s="147" t="s">
        <v>1302</v>
      </c>
      <c r="F19" s="284">
        <v>421947749756</v>
      </c>
    </row>
    <row r="20" spans="1:16" ht="16" thickBot="1">
      <c r="A20" s="139" t="s">
        <v>396</v>
      </c>
      <c r="B20" s="143">
        <f>F6</f>
        <v>0</v>
      </c>
      <c r="E20" s="208"/>
      <c r="F20" s="285"/>
    </row>
    <row r="21" spans="1:16" ht="189" customHeight="1">
      <c r="B21" s="211"/>
      <c r="C21" s="144"/>
    </row>
    <row r="22" spans="1:16" ht="39.75" customHeight="1">
      <c r="B22" s="370" t="s">
        <v>1303</v>
      </c>
      <c r="C22" s="37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1304</v>
      </c>
    </row>
    <row r="29" spans="1:16">
      <c r="N29" s="137" t="s">
        <v>1305</v>
      </c>
    </row>
    <row r="30" spans="1:16">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René Šimanský</cp:lastModifiedBy>
  <cp:revision/>
  <cp:lastPrinted>2025-01-23T13:30:36Z</cp:lastPrinted>
  <dcterms:created xsi:type="dcterms:W3CDTF">2017-02-20T06:20:12Z</dcterms:created>
  <dcterms:modified xsi:type="dcterms:W3CDTF">2026-01-19T13:36:10Z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