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D:\Dokumenty C disk\SZB\Tabuľky\Vyúčtovanie dotácie 2025\"/>
    </mc:Choice>
  </mc:AlternateContent>
  <xr:revisionPtr revIDLastSave="0" documentId="13_ncr:1_{FD11F12E-3A3A-488F-9CAF-A4A3A27BA92C}"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<sst xmlns="http://schemas.openxmlformats.org/spreadsheetml/2006/main" count="9274" uniqueCount="4049">
  <si>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</si>
  <si>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</si>
  <si>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</si>
  <si>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</si>
  <si>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</si>
  <si>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</si>
  <si>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</si>
  <si>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</si>
  <si>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</si>
  <si>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</si>
  <si>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</si>
  <si>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</si>
  <si>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</si>
  <si>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</si>
  <si>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</si>
  <si>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</si>
  <si>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</si>
  <si>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</si>
  <si>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</si>
  <si>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</si>
  <si>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</si>
  <si>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</si>
  <si>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</si>
  <si>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</si>
  <si>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</si>
  <si>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</si>
  <si>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</si>
  <si>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</si>
  <si>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</si>
  <si>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</si>
  <si>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</si>
  <si>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</si>
  <si>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</si>
  <si>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</si>
  <si>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</si>
  <si>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</si>
  <si>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</si>
  <si>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</si>
  <si>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</si>
  <si>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</si>
  <si>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</si>
  <si>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</si>
  <si>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</si>
  <si>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</si>
  <si>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</si>
  <si>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</si>
  <si>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</si>
  <si>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</si>
  <si>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</si>
  <si>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</si>
  <si>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</si>
  <si>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</si>
  <si>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</si>
  <si>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</si>
  <si>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</si>
  <si>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</si>
  <si>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</si>
  <si>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</si>
  <si>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</si>
  <si>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</si>
  <si>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</si>
  <si>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</si>
  <si>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</si>
  <si>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</si>
  <si>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</si>
  <si>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</si>
  <si>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</si>
  <si>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</si>
  <si>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</si>
  <si>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</si>
  <si>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</si>
  <si>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</si>
  <si>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</si>
  <si>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</si>
  <si>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</si>
  <si>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</si>
  <si>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</si>
  <si>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</si>
  <si>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</si>
  <si>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</si>
  <si>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</si>
  <si>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</si>
  <si>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</si>
  <si>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</si>
  <si>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</si>
  <si>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</si>
  <si>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</si>
  <si>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</si>
  <si>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</si>
  <si>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</si>
  <si>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</si>
  <si>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</si>
  <si>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</si>
  <si>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</si>
  <si>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</si>
  <si>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</si>
  <si>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</si>
  <si>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</si>
  <si>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</si>
  <si>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</si>
  <si>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</si>
  <si>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</si>
  <si>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</si>
  <si>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</si>
  <si>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</si>
  <si>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</si>
  <si>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</si>
  <si>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</si>
  <si>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</si>
  <si>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</si>
  <si>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</si>
  <si>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</si>
  <si>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</si>
  <si>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</si>
  <si>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</si>
  <si>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</si>
  <si>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</si>
  <si>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</si>
  <si>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</si>
  <si>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</si>
  <si>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</si>
  <si>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</si>
  <si>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</si>
  <si>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</si>
  <si>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</si>
  <si>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</si>
  <si>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</si>
  <si>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</si>
  <si>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</si>
  <si>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</si>
  <si>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</si>
  <si>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</si>
  <si>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</si>
  <si>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</si>
  <si>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</si>
  <si>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</si>
  <si>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</si>
  <si>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</si>
  <si>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</si>
  <si>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</si>
  <si>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</si>
  <si>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</si>
  <si>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</si>
  <si>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</si>
  <si>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</si>
  <si>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</si>
  <si>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</si>
  <si>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</si>
  <si>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</si>
  <si>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</si>
  <si>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</si>
  <si>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</si>
  <si>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</si>
  <si>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</si>
  <si>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</si>
  <si>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</si>
  <si>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</si>
  <si>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</si>
  <si>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</si>
  <si>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</si>
  <si>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</si>
  <si>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</si>
  <si>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</si>
  <si>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</si>
  <si>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</si>
  <si>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</si>
  <si>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</si>
  <si>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</si>
  <si>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</si>
  <si>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</si>
  <si>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</si>
  <si>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</si>
  <si>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</si>
  <si>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</si>
  <si>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</si>
  <si>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</si>
  <si>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</si>
  <si>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</si>
  <si>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</si>
  <si>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</si>
  <si>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</si>
  <si>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</si>
  <si>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</si>
  <si>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</si>
  <si>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</si>
  <si>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</si>
  <si>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</si>
  <si>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</si>
  <si>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</si>
  <si>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</si>
  <si>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</si>
  <si>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</si>
  <si>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</si>
  <si>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</si>
  <si>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</si>
  <si>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</si>
  <si>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</si>
  <si>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</si>
  <si>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</si>
  <si>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</si>
  <si>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</si>
  <si>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</si>
  <si>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</si>
  <si>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</si>
  <si>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</si>
  <si>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</si>
  <si>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</si>
  <si>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</si>
  <si>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</si>
  <si>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</si>
  <si>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</si>
  <si>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</si>
  <si>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</si>
  <si>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</si>
  <si>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</si>
  <si>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</si>
  <si>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</si>
  <si>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</si>
  <si>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</si>
  <si>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</si>
  <si>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</si>
  <si>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</si>
  <si>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</si>
  <si>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</si>
  <si>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</si>
  <si>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</si>
  <si>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</si>
  <si>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</si>
  <si>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</si>
  <si>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</si>
  <si>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</si>
  <si>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</si>
  <si>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</si>
  <si>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</si>
  <si>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</si>
  <si>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</si>
  <si>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</si>
  <si>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</si>
  <si>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</si>
  <si>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</si>
  <si>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</si>
  <si>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</si>
  <si>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</si>
  <si>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</si>
  <si>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</si>
  <si>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</si>
  <si>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</si>
  <si>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</si>
  <si>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</si>
  <si>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</si>
  <si>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</si>
  <si>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</si>
  <si>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</si>
  <si>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</si>
  <si>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</si>
  <si>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</si>
  <si>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</si>
  <si>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</si>
  <si>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</si>
  <si>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</si>
  <si>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</si>
  <si>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</si>
  <si>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</si>
  <si>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</si>
  <si>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</si>
  <si>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</si>
  <si>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</si>
  <si>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</si>
  <si>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</si>
  <si>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</si>
  <si>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</si>
  <si>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</si>
  <si>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</si>
  <si>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</si>
  <si>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</si>
  <si>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</si>
  <si>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</si>
  <si>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</si>
  <si>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</si>
  <si>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</si>
  <si>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</si>
  <si>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</si>
  <si>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</si>
  <si>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</si>
  <si>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</si>
  <si>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</si>
  <si>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</si>
  <si>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</si>
  <si>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</si>
  <si>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</si>
  <si>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</si>
  <si>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</si>
  <si>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</si>
  <si>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</si>
  <si>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</si>
  <si>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</si>
  <si>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</si>
  <si>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</si>
  <si>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</si>
  <si>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</si>
  <si>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</si>
  <si>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</si>
  <si>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</si>
  <si>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</si>
  <si>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</si>
  <si>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</si>
  <si>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</si>
  <si>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</si>
  <si>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</si>
  <si>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</si>
  <si>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</si>
  <si>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</si>
  <si>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</si>
  <si>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</si>
  <si>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</si>
  <si>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</si>
  <si>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</si>
  <si>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</si>
  <si>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</si>
  <si>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</si>
  <si>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</si>
  <si>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</si>
  <si>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</si>
  <si>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</si>
  <si>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</si>
  <si>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</si>
  <si>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</si>
  <si>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</si>
  <si>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</si>
  <si>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</si>
  <si>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</si>
  <si>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</si>
  <si>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</si>
  <si>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</si>
  <si>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</si>
  <si>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</si>
  <si>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</si>
  <si>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</si>
  <si>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</si>
  <si>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</si>
  <si>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</si>
  <si>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</si>
  <si>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</si>
  <si>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</si>
  <si>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</si>
  <si>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</si>
  <si>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</si>
  <si>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</si>
  <si>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</si>
  <si>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</si>
  <si>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</si>
  <si>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</si>
  <si>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</si>
  <si>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</si>
  <si>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</si>
  <si>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</si>
  <si>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</si>
  <si>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</si>
  <si>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</si>
  <si>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</si>
  <si>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</si>
  <si>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</si>
  <si>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</si>
  <si>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</si>
  <si>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</si>
  <si>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</si>
  <si>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</si>
  <si>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</si>
  <si>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</si>
  <si>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</si>
  <si>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</si>
  <si>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</si>
  <si>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</si>
  <si>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</si>
  <si>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</si>
  <si>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</si>
  <si>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</si>
  <si>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</si>
  <si>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</si>
  <si>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</si>
  <si>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</si>
  <si>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</si>
  <si>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</si>
  <si>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</si>
  <si>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</si>
  <si>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</si>
  <si>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</si>
  <si>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</si>
  <si>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</si>
  <si>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</si>
  <si>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</si>
  <si>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</si>
  <si>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</si>
  <si>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</si>
  <si>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</si>
  <si>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</si>
  <si>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</si>
  <si>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</si>
  <si>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</si>
  <si>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</si>
  <si>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</si>
  <si>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</si>
  <si>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</si>
  <si>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</si>
  <si>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</si>
  <si>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</si>
  <si>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</si>
  <si>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</si>
  <si>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</si>
  <si>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</si>
  <si>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</si>
  <si>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</si>
  <si>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</si>
  <si>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</si>
  <si>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</si>
  <si>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</si>
  <si>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</si>
  <si>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</si>
  <si>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</si>
  <si>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</si>
  <si>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</si>
  <si>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</si>
  <si>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</si>
  <si>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</si>
  <si>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</si>
  <si>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</si>
  <si>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</si>
  <si>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</si>
  <si>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</si>
  <si>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</si>
  <si>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</si>
  <si>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</si>
  <si>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</si>
  <si>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</si>
  <si>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</si>
  <si>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</si>
  <si>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</si>
  <si>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</si>
  <si>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</si>
  <si>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</si>
  <si>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</si>
  <si>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</si>
  <si>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</si>
  <si>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</si>
  <si>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</si>
  <si>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</si>
  <si>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</si>
  <si>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</si>
  <si>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</si>
  <si>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</si>
  <si>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</si>
  <si>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</si>
  <si>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</si>
  <si>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</si>
  <si>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</si>
  <si>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</si>
  <si>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</si>
  <si>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</si>
  <si>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</si>
  <si>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</si>
  <si>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</si>
  <si>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</si>
  <si>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</si>
  <si>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</si>
  <si>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</si>
  <si>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</si>
  <si>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</si>
  <si>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</si>
  <si>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</si>
  <si>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</si>
  <si>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</si>
  <si>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</si>
  <si>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</si>
  <si>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</si>
  <si>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</si>
  <si>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</si>
  <si>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</si>
  <si>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</si>
  <si>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</si>
  <si>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</si>
  <si>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</si>
  <si>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</si>
  <si>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</si>
  <si>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</si>
  <si>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</si>
  <si>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</si>
  <si>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</si>
  <si>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</si>
  <si>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</si>
  <si>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</si>
  <si>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</si>
  <si>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</si>
  <si>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</si>
  <si>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</si>
  <si>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</si>
  <si>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</si>
  <si>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</si>
  <si>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</si>
  <si>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</si>
  <si>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</si>
  <si>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</si>
  <si>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</si>
  <si>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</si>
  <si>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</si>
  <si>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</si>
  <si>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</si>
  <si>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</si>
  <si>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</si>
  <si>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</si>
  <si>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</si>
  <si>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</si>
  <si>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</si>
  <si>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</si>
  <si>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</si>
  <si>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</si>
  <si>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</si>
  <si>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</si>
  <si>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</si>
  <si>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</si>
  <si>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</si>
  <si>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</si>
  <si>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</si>
  <si>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</si>
  <si>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</si>
  <si>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</si>
  <si>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</si>
  <si>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</si>
  <si>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</si>
  <si>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</si>
  <si>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</si>
  <si>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</si>
  <si>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</si>
  <si>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</si>
  <si>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</si>
  <si>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</si>
  <si>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</si>
  <si>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</si>
  <si>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</si>
  <si>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</si>
  <si>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</si>
  <si>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</si>
  <si>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</si>
  <si>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</si>
  <si>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</si>
  <si>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</si>
  <si>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</si>
  <si>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</si>
  <si>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</si>
  <si>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</si>
  <si>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</si>
  <si>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</si>
  <si>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</si>
  <si>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</si>
  <si>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</si>
  <si>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</si>
  <si>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</si>
  <si>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</si>
  <si>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</si>
  <si>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</si>
  <si>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</si>
  <si>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</si>
  <si>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</si>
  <si>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</si>
  <si>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</si>
  <si>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</si>
  <si>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</si>
  <si>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</si>
  <si>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</si>
  <si>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</si>
  <si>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</si>
  <si>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</si>
  <si>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</si>
  <si>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</si>
  <si>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</si>
  <si>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</si>
  <si>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</si>
  <si>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</si>
  <si>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</si>
  <si>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</si>
  <si>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</si>
  <si>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</si>
  <si>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</si>
  <si>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</si>
  <si>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</si>
  <si>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</si>
  <si>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</si>
  <si>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</si>
  <si>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</si>
  <si>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</si>
  <si>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</si>
  <si>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</si>
  <si>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</si>
  <si>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</si>
  <si>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</si>
  <si>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</si>
  <si>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</si>
  <si>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</si>
  <si>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</si>
  <si>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</si>
  <si>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</si>
  <si>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</si>
  <si>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</si>
  <si>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</si>
  <si>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</si>
  <si>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</si>
  <si>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</si>
  <si>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</si>
  <si>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</si>
  <si>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</si>
  <si>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</si>
  <si>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</si>
  <si>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</si>
  <si>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</si>
  <si>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</si>
  <si>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</si>
  <si>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</si>
  <si>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</si>
  <si>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</si>
  <si>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</si>
  <si>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</si>
  <si>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</si>
  <si>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</si>
  <si>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</si>
  <si>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</si>
  <si>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</si>
  <si>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</si>
  <si>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</si>
  <si>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</si>
  <si>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</si>
  <si>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</si>
  <si>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</si>
  <si>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</si>
  <si>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</si>
  <si>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</si>
  <si>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</si>
  <si>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</si>
  <si>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</si>
  <si>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</si>
  <si>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</si>
  <si>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</si>
  <si>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</si>
  <si>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</si>
  <si>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</si>
  <si>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</si>
  <si>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</si>
  <si>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</si>
  <si>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</si>
  <si>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</si>
  <si>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</si>
  <si>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</si>
  <si>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</si>
  <si>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</si>
  <si>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</si>
  <si>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</si>
  <si>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</si>
  <si>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</si>
  <si>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</si>
  <si>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</si>
  <si>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</si>
  <si>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</si>
  <si>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</si>
  <si>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</si>
  <si>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</si>
  <si>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</si>
  <si>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</si>
  <si>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</si>
  <si>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</si>
  <si>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</si>
  <si>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</si>
  <si>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</si>
  <si>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</si>
  <si>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</si>
  <si>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</si>
  <si>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</si>
  <si>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</si>
  <si>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</si>
  <si>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</si>
  <si>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</si>
  <si>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</si>
  <si>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</si>
  <si>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</si>
  <si>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</si>
  <si>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</si>
  <si>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</si>
  <si>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</si>
  <si>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</si>
  <si>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</si>
  <si>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</si>
  <si>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</si>
  <si>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</si>
  <si>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</si>
  <si>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</si>
  <si>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</si>
  <si>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</si>
  <si>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</si>
  <si>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</si>
  <si>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</si>
  <si>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</si>
  <si>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</si>
  <si>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</si>
  <si>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</si>
  <si>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</si>
  <si>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</si>
  <si>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</si>
  <si>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</si>
  <si>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</si>
  <si>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</si>
  <si>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</si>
  <si>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</si>
  <si>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</si>
  <si>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</si>
  <si>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</si>
  <si>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</si>
  <si>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</si>
  <si>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</si>
  <si>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</si>
  <si>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</si>
  <si>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</si>
  <si>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</si>
  <si>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</si>
  <si>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</si>
  <si>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</si>
  <si>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</si>
  <si>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</si>
  <si>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</si>
  <si>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</si>
  <si>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</si>
  <si>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</si>
  <si>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</si>
  <si>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</si>
  <si>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</si>
  <si>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</si>
  <si>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</si>
  <si>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</si>
  <si>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</si>
  <si>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</si>
  <si>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</si>
  <si>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</si>
  <si>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</si>
  <si>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</si>
  <si>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</si>
  <si>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</si>
  <si>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</si>
  <si>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</si>
  <si>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</si>
  <si>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</si>
  <si>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</si>
  <si>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</si>
  <si>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</si>
  <si>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</si>
  <si>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</si>
  <si>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</si>
  <si>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</si>
  <si>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</si>
  <si>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</si>
  <si>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</si>
  <si>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</si>
  <si>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</si>
  <si>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</si>
  <si>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</si>
  <si>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</si>
  <si>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</si>
  <si>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</si>
  <si>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</si>
  <si>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</si>
  <si>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</si>
  <si>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</si>
  <si>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</si>
  <si>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</si>
  <si>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</si>
  <si>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</si>
  <si>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</si>
  <si>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</si>
  <si>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</si>
  <si>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</si>
  <si>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</si>
  <si>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</si>
  <si>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</si>
  <si>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</si>
  <si>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</si>
  <si>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</si>
  <si>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</si>
  <si>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</si>
  <si>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</si>
  <si>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</si>
  <si>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</si>
  <si>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</si>
  <si>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</si>
  <si>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</si>
  <si>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</si>
  <si>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</si>
  <si>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</si>
  <si>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</si>
  <si>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</si>
  <si>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</si>
  <si>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</si>
  <si>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</si>
  <si>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</si>
  <si>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</si>
  <si>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</si>
  <si>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</si>
  <si>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</si>
  <si>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</si>
  <si>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</si>
  <si>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</si>
  <si>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</si>
  <si>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</si>
  <si>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</si>
  <si>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</si>
  <si>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</si>
  <si>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</si>
  <si>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</si>
  <si>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</si>
  <si>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</si>
  <si>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</si>
  <si>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</si>
  <si>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</si>
  <si>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</si>
  <si>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</si>
  <si>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</si>
  <si>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</si>
  <si>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</si>
  <si>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</si>
  <si>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</si>
  <si>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</si>
  <si>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</si>
  <si>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</si>
  <si>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</si>
  <si>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</si>
  <si>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</si>
  <si>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</si>
  <si>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</si>
  <si>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</si>
  <si>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</si>
  <si>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</si>
  <si>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</si>
  <si>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</si>
  <si>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</si>
  <si>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</si>
  <si>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</si>
  <si>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</si>
  <si>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</si>
  <si>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</si>
  <si>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</si>
  <si>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</si>
  <si>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</si>
  <si>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</si>
  <si>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</si>
  <si>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</si>
  <si>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</si>
  <si>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</si>
  <si>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</si>
  <si>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</si>
  <si>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</si>
  <si>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</si>
  <si>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</si>
  <si>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</si>
  <si>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</si>
  <si>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</si>
  <si>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</si>
  <si>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</si>
  <si>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</si>
  <si>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</si>
  <si>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</si>
  <si>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</si>
  <si>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</si>
  <si>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</si>
  <si>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</si>
  <si>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</si>
  <si>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</si>
  <si>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</si>
  <si>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</si>
  <si>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</si>
  <si>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</si>
  <si>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</si>
  <si>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</si>
  <si>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</si>
  <si>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</si>
  <si>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</si>
  <si>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</si>
  <si>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</si>
  <si>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</si>
  <si>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</si>
  <si>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</si>
  <si>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</si>
  <si>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</si>
  <si>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</si>
  <si>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</si>
  <si>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</si>
  <si>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</si>
  <si>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</si>
  <si>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</si>
  <si>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</si>
  <si>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</si>
  <si>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</si>
  <si>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</si>
  <si>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</si>
  <si>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</si>
  <si>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</si>
  <si>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</si>
  <si>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</si>
  <si>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</si>
  <si>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</si>
  <si>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</si>
  <si>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</si>
  <si>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</si>
  <si>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</si>
  <si>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</si>
  <si>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</si>
  <si>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</si>
  <si>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</si>
  <si>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</si>
  <si>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</si>
  <si>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</si>
  <si>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</si>
  <si>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</si>
  <si>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</si>
  <si>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</si>
  <si>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</si>
  <si>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</si>
  <si>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</si>
  <si>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</si>
  <si>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</si>
  <si>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</si>
  <si>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</si>
  <si>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</si>
  <si>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</si>
  <si>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</si>
  <si>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</si>
  <si>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</si>
  <si>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</si>
  <si>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</si>
  <si>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</si>
  <si>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</si>
  <si>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</si>
  <si>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</si>
  <si>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</si>
  <si>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</si>
  <si>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</si>
  <si>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</si>
  <si>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</si>
  <si>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</si>
  <si>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</si>
  <si>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</si>
  <si>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</si>
  <si>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</si>
  <si>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</si>
  <si>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</si>
  <si>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</si>
  <si>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</si>
  <si>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</si>
  <si>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</si>
  <si>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</si>
  <si>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</si>
  <si>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</si>
  <si>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</si>
  <si>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</si>
  <si>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</si>
  <si>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</si>
  <si>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</si>
  <si>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</si>
  <si>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</si>
  <si>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</si>
  <si>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</si>
  <si>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</si>
  <si>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</si>
  <si>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</si>
  <si>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</si>
  <si>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</si>
  <si>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</si>
  <si>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</si>
  <si>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</si>
  <si>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</si>
  <si>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</si>
  <si>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</si>
  <si>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</si>
  <si>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</si>
  <si>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</si>
  <si>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</si>
  <si>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</si>
  <si>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</si>
  <si>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</si>
  <si>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</si>
  <si>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</si>
  <si>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</si>
  <si>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</si>
  <si>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</si>
  <si>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</si>
  <si>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</si>
  <si>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</si>
  <si>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</si>
  <si>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</si>
  <si>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</si>
  <si>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</si>
  <si>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</si>
  <si>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</si>
  <si>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</si>
  <si>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</si>
  <si>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</si>
  <si>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</si>
  <si>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</si>
  <si>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</si>
  <si>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</si>
  <si>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</si>
  <si>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</si>
  <si>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</si>
  <si>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</si>
  <si>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</si>
  <si>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</si>
  <si>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</si>
  <si>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</si>
  <si>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</si>
  <si>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</si>
  <si>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</si>
  <si>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</si>
  <si>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</si>
  <si>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</si>
  <si>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</si>
  <si>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</si>
  <si>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</si>
  <si>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</si>
  <si>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</si>
  <si>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</si>
  <si>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</si>
  <si>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</si>
  <si>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</si>
  <si>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</si>
  <si>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</si>
  <si>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</si>
  <si>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</si>
  <si>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</si>
  <si>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</si>
  <si>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</si>
  <si>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</si>
  <si>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</si>
  <si>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</si>
  <si>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</si>
  <si>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</si>
  <si>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</si>
  <si>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</si>
  <si>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</si>
  <si>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</si>
  <si>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</si>
  <si>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</si>
  <si>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</si>
  <si>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</si>
  <si>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</si>
  <si>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</si>
  <si>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</si>
  <si>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</si>
  <si>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</si>
  <si>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</si>
  <si>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</si>
  <si>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</si>
  <si>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</si>
  <si>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</si>
  <si>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</si>
  <si>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</si>
  <si>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</si>
  <si>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</si>
  <si>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</si>
  <si>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</si>
  <si>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</si>
  <si>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</si>
  <si>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</si>
  <si>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</si>
  <si>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</si>
  <si>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</si>
  <si>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</si>
  <si>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</si>
  <si>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</si>
  <si>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</si>
  <si>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</si>
  <si>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</si>
  <si>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</si>
  <si>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</si>
  <si>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</si>
  <si>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</si>
  <si>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</si>
  <si>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</si>
  <si>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</si>
  <si>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</si>
  <si>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</si>
  <si>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</si>
  <si>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</si>
  <si>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</si>
  <si>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</si>
  <si>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</si>
  <si>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</si>
  <si>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</si>
  <si>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</si>
  <si>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</si>
  <si>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</si>
  <si>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</si>
  <si>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</si>
  <si>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</si>
  <si>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</si>
  <si>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</si>
  <si>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</si>
  <si>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</si>
  <si>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</si>
  <si>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</si>
  <si>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</si>
  <si>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</si>
  <si>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</si>
  <si>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</si>
  <si>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</si>
  <si>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</si>
  <si>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</si>
  <si>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</si>
  <si>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</si>
  <si>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</si>
  <si>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</si>
  <si>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</si>
  <si>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</si>
  <si>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</si>
  <si>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</si>
  <si>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</si>
  <si>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</si>
  <si>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</si>
  <si>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</si>
  <si>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</si>
  <si>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</si>
  <si>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</si>
  <si>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</si>
  <si>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</si>
  <si>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</si>
  <si>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</si>
  <si>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</si>
  <si>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</si>
  <si>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</si>
  <si>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</si>
  <si>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</si>
  <si>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</si>
  <si>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</si>
  <si>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</si>
  <si>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</si>
  <si>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</si>
  <si>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</si>
  <si>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</si>
  <si>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</si>
  <si>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</si>
  <si>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</si>
  <si>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</si>
  <si>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</si>
  <si>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</si>
  <si>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</si>
  <si>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</si>
  <si>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</si>
  <si>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</si>
  <si>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</si>
  <si>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</si>
  <si>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</si>
  <si>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</si>
  <si>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</si>
  <si>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</si>
  <si>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</si>
  <si>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</si>
  <si>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</si>
  <si>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</si>
  <si>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</si>
  <si>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</si>
  <si>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</si>
  <si>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</si>
  <si>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</si>
  <si>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</si>
  <si>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</si>
  <si>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</si>
  <si>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</si>
  <si>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</si>
  <si>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</si>
  <si>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</si>
  <si>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</si>
  <si>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</si>
  <si>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</si>
  <si>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</si>
  <si>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</si>
  <si>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</si>
  <si>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</si>
  <si>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</si>
  <si>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</si>
  <si>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</si>
  <si>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</si>
  <si>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</si>
  <si>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</si>
  <si>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</si>
  <si>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</si>
  <si>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</si>
  <si>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</si>
  <si>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</si>
  <si>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</si>
  <si>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</si>
  <si>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</si>
  <si>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</si>
  <si>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</si>
  <si>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</si>
  <si>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</si>
  <si>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</si>
  <si>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</si>
  <si>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</si>
  <si>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</si>
  <si>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</si>
  <si>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</si>
  <si>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</si>
  <si>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</si>
  <si>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</si>
  <si>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</si>
  <si>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</si>
  <si>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</si>
  <si>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</si>
  <si>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</si>
  <si>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</si>
  <si>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</si>
  <si>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</si>
  <si>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</si>
  <si>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</si>
  <si>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</si>
  <si>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</si>
  <si>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</si>
  <si>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</si>
  <si>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</si>
  <si>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</si>
  <si>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</si>
  <si>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</si>
  <si>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</si>
  <si>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</si>
  <si>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</si>
  <si>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</si>
  <si>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</si>
  <si>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</si>
  <si>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</si>
  <si>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</si>
  <si>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</si>
  <si>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</si>
  <si>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</si>
  <si>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</si>
  <si>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</si>
  <si>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</si>
  <si>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</si>
  <si>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</si>
  <si>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</si>
  <si>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</si>
  <si>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</si>
  <si>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</si>
  <si>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</si>
  <si>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</si>
  <si>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</si>
  <si>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</si>
  <si>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</si>
  <si>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</si>
  <si>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</si>
  <si>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</si>
  <si>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</si>
  <si>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</si>
  <si>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</si>
  <si>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</si>
  <si>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</si>
  <si>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</si>
  <si>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</si>
  <si>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</si>
  <si>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</si>
  <si>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</si>
  <si>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</si>
  <si>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</si>
  <si>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</si>
  <si>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</si>
  <si>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</si>
  <si>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</si>
  <si>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</si>
  <si>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</si>
  <si>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</si>
  <si>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</si>
  <si>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</si>
  <si>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</si>
  <si>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</si>
  <si>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</si>
  <si>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</si>
  <si>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</si>
  <si>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</si>
  <si>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</si>
  <si>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</si>
  <si>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</si>
  <si>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</si>
  <si>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</si>
  <si>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</si>
  <si>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</si>
  <si>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</si>
  <si>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</si>
  <si>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</si>
  <si>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</si>
  <si>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</si>
  <si>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</si>
  <si>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</si>
  <si>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</si>
  <si>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</si>
  <si>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</si>
  <si>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</si>
  <si>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</si>
  <si>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</si>
  <si>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</si>
  <si>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</si>
  <si>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</si>
  <si>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</si>
  <si>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</si>
  <si>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</si>
  <si>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</si>
  <si>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</si>
  <si>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</si>
  <si>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</si>
  <si>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</si>
  <si>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</si>
  <si>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</si>
  <si>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</si>
  <si>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</si>
  <si>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</si>
  <si>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</si>
  <si>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</si>
  <si>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</si>
  <si>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</si>
  <si>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</si>
  <si>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</si>
  <si>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</si>
  <si>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</si>
  <si>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</si>
  <si>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</si>
  <si>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</si>
  <si>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</si>
  <si>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</si>
  <si>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</si>
  <si>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</si>
  <si>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</si>
  <si>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</si>
  <si>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</si>
  <si>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</si>
  <si>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</si>
  <si>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</si>
  <si>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</si>
  <si>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</si>
  <si>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</si>
  <si>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</si>
  <si>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</si>
  <si>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</si>
  <si>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</si>
  <si>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</si>
  <si>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</si>
  <si>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</si>
  <si>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</si>
  <si>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</si>
  <si>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</si>
  <si>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</si>
  <si>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</si>
  <si>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</si>
  <si>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</si>
  <si>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</si>
  <si>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</si>
  <si>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</si>
  <si>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</si>
  <si>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</si>
  <si>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</si>
  <si>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</si>
  <si>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</si>
  <si>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</si>
  <si>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</si>
  <si>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</si>
  <si>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</si>
  <si>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</si>
  <si>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</si>
  <si>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</si>
  <si>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</si>
  <si>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</si>
  <si>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</si>
  <si>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</si>
  <si>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</si>
  <si>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</si>
  <si>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</si>
  <si>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</si>
  <si>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</si>
  <si>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</si>
  <si>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</si>
  <si>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</si>
  <si>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</si>
  <si>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</si>
  <si>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</si>
  <si>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</si>
  <si>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</si>
  <si>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</si>
  <si>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</si>
  <si>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</si>
  <si>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</si>
  <si>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</si>
  <si>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</si>
  <si>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</si>
  <si>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</si>
  <si>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</si>
  <si>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</si>
  <si>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</si>
  <si>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</si>
  <si>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</si>
  <si>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</si>
  <si>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</si>
  <si>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</si>
  <si>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</si>
  <si>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</si>
  <si>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</si>
  <si>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</si>
  <si>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</si>
  <si>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</si>
  <si>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</si>
  <si>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</si>
  <si>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</si>
  <si>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</si>
  <si>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</si>
  <si>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</si>
  <si>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</si>
  <si>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</si>
  <si>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</si>
  <si>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</si>
  <si>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</si>
  <si>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</si>
  <si>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</si>
  <si>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</si>
  <si>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</si>
  <si>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</si>
  <si>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</si>
  <si>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</si>
  <si>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</si>
  <si>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</si>
  <si>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</si>
  <si>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</si>
  <si>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</si>
  <si>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</si>
  <si>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</si>
  <si>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</si>
  <si>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</si>
  <si>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</si>
  <si>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</si>
  <si>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</si>
  <si>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</si>
  <si>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</si>
  <si>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</si>
  <si>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</si>
  <si>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</si>
  <si>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</si>
  <si>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</si>
  <si>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</si>
  <si>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</si>
  <si>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</si>
  <si>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</si>
  <si>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</si>
  <si>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</si>
  <si>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</si>
  <si>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</si>
  <si>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</si>
  <si>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</si>
  <si>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</si>
  <si>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</si>
  <si>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</si>
  <si>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</si>
  <si>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</si>
  <si>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</si>
  <si>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</si>
  <si>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</si>
  <si>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</si>
  <si>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</si>
  <si>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</si>
  <si>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</si>
  <si>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</si>
  <si>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</si>
  <si>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</si>
  <si>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</si>
  <si>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</si>
  <si>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</si>
  <si>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</si>
  <si>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</si>
  <si>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</si>
  <si>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</si>
  <si>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</si>
  <si>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</si>
  <si>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</si>
  <si>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</si>
  <si>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</si>
  <si>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</si>
  <si>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</si>
  <si>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</si>
  <si>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</si>
  <si>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</si>
  <si>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</si>
  <si>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</si>
  <si>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</si>
  <si>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</si>
  <si>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</si>
  <si>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</si>
  <si>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</si>
  <si>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</si>
  <si>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</si>
  <si>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</si>
  <si>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</si>
  <si>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</si>
  <si>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</si>
  <si>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</si>
  <si>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</si>
  <si>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</si>
  <si>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</si>
  <si>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</si>
  <si>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</si>
  <si>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</si>
  <si>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</si>
  <si>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</si>
  <si>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</si>
  <si>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</si>
  <si>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</si>
  <si>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</si>
  <si>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</si>
  <si>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</si>
  <si>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</si>
  <si>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</si>
  <si>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</si>
  <si>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</si>
  <si>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</si>
  <si>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</si>
  <si>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</si>
  <si>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</si>
  <si>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</si>
  <si>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</si>
  <si>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</si>
  <si>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</si>
  <si>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</si>
  <si>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</si>
  <si>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</si>
  <si>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</si>
  <si>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</si>
  <si>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</si>
  <si>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</si>
  <si>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</si>
  <si>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</si>
  <si>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</si>
  <si>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</si>
  <si>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</si>
  <si>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</si>
  <si>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</si>
  <si>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</si>
  <si>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</si>
  <si>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</si>
  <si>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</si>
  <si>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</si>
  <si>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</si>
  <si>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</si>
  <si>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</si>
  <si>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</si>
  <si>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</si>
  <si>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</si>
  <si>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</si>
  <si>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</si>
  <si>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</si>
  <si>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</si>
  <si>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</si>
  <si>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</si>
  <si>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</si>
  <si>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</si>
  <si>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</si>
  <si>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</si>
  <si>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</si>
  <si>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</si>
  <si>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</si>
  <si>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</si>
  <si>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</si>
  <si>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</si>
  <si>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</si>
  <si>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</si>
  <si>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</si>
  <si>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</si>
  <si>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</si>
  <si>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</si>
  <si>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</si>
  <si>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</si>
  <si>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</si>
  <si>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</si>
  <si>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</si>
  <si>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</si>
  <si>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</si>
  <si>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</si>
  <si>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</si>
  <si>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</si>
  <si>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</si>
  <si>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</si>
  <si>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</si>
  <si>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</si>
  <si>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</si>
  <si>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</si>
  <si>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</si>
  <si>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</si>
  <si>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</si>
  <si>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</si>
  <si>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</si>
  <si>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</si>
  <si>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</si>
  <si>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</si>
  <si>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</si>
  <si>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</si>
  <si>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</si>
  <si>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</si>
  <si>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</si>
  <si>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</si>
  <si>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</si>
  <si>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</si>
  <si>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</si>
  <si>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</si>
  <si>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</si>
  <si>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</si>
  <si>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</si>
  <si>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</si>
  <si>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</si>
  <si>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</si>
  <si>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</si>
  <si>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</si>
  <si>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</si>
  <si>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</si>
  <si>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</si>
  <si>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</si>
  <si>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</si>
  <si>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</si>
  <si>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</si>
  <si>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</si>
  <si>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</si>
  <si>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</si>
  <si>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</si>
  <si>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</si>
  <si>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</si>
  <si>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</si>
  <si>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</si>
  <si>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</si>
  <si>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</si>
  <si>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</si>
  <si>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</si>
  <si>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</si>
  <si>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</si>
  <si>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</si>
  <si>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</si>
  <si>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</si>
  <si>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</si>
  <si>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</si>
  <si>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</si>
  <si>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</si>
  <si>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</si>
  <si>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</si>
  <si>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</si>
  <si>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</si>
  <si>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</si>
  <si>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</si>
  <si>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</si>
  <si>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</si>
  <si>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</si>
  <si>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</si>
  <si>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</si>
  <si>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</si>
  <si>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</si>
  <si>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</si>
  <si>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</si>
  <si>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</si>
  <si>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</si>
  <si>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</si>
  <si>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</si>
  <si>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</si>
  <si>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</si>
  <si>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</si>
  <si>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</si>
  <si>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</si>
  <si>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</si>
  <si>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</si>
  <si>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</si>
  <si>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</si>
  <si>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</si>
  <si>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</si>
  <si>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</si>
  <si>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</si>
  <si>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</si>
  <si>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</si>
  <si>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</si>
  <si>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</si>
  <si>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</si>
  <si>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</si>
  <si>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</si>
  <si>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</si>
  <si>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</si>
  <si>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</si>
  <si>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</si>
  <si>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</si>
  <si>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</si>
  <si>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</si>
  <si>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</si>
  <si>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</si>
  <si>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</si>
  <si>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</si>
  <si>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</si>
  <si>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</si>
  <si>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</si>
  <si>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</si>
  <si>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</si>
  <si>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</si>
  <si>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</si>
  <si>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</si>
  <si>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</si>
  <si>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</si>
  <si>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</si>
  <si>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</si>
  <si>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</si>
  <si>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</si>
  <si>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</si>
  <si>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</si>
  <si>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</si>
  <si>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</si>
  <si>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</si>
  <si>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</si>
  <si>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</si>
  <si>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</si>
  <si>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</si>
  <si>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</si>
  <si>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</si>
  <si>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</si>
  <si>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</si>
  <si>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</si>
  <si>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</si>
  <si>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</si>
  <si>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</si>
  <si>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</si>
  <si>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</si>
  <si>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</si>
  <si>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</si>
  <si>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</si>
  <si>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</si>
  <si>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</si>
  <si>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</si>
  <si>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</si>
  <si>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</si>
  <si>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</si>
  <si>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</si>
  <si>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</si>
  <si>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</si>
  <si>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</si>
  <si>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</si>
  <si>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</si>
  <si>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</si>
  <si>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</si>
  <si>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</si>
  <si>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</si>
  <si>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</si>
  <si>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</si>
  <si>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</si>
  <si>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</si>
  <si>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</si>
  <si>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</si>
  <si>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</si>
  <si>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</si>
  <si>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</si>
  <si>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</si>
  <si>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</si>
  <si>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</si>
  <si>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</si>
  <si>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</si>
  <si>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</si>
  <si>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</si>
  <si>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</si>
  <si>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</si>
  <si>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</si>
  <si>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</si>
  <si>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</si>
  <si>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</si>
  <si>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</si>
  <si>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</si>
  <si>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</si>
  <si>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</si>
  <si>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</si>
  <si>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</si>
  <si>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</si>
  <si>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</si>
  <si>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</si>
  <si>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</si>
  <si>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</si>
  <si>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</si>
  <si>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</si>
  <si>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</si>
  <si>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</si>
  <si>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</si>
  <si>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</si>
  <si>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</si>
  <si>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</si>
  <si>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</si>
  <si>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</si>
  <si>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</si>
  <si>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</si>
  <si>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</si>
  <si>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</si>
  <si>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</si>
  <si>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</si>
  <si>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</si>
  <si>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</si>
  <si>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</si>
  <si>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</si>
  <si>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</si>
  <si>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</si>
  <si>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</si>
  <si>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</si>
  <si>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</si>
  <si>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</si>
  <si>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</si>
  <si>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</si>
  <si>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</si>
  <si>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</si>
  <si>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</si>
  <si>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</si>
  <si>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</si>
  <si>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</si>
  <si>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</si>
  <si>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</si>
  <si>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</si>
  <si>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</si>
  <si>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</si>
  <si>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</si>
  <si>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</si>
  <si>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</si>
  <si>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</si>
  <si>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</si>
  <si>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</si>
  <si>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</si>
  <si>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</si>
  <si>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</si>
  <si>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</si>
  <si>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</si>
  <si>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</si>
  <si>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</si>
  <si>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</si>
  <si>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</si>
  <si>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</si>
  <si>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</si>
  <si>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</si>
  <si>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</si>
  <si>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</si>
  <si>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</si>
  <si>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</si>
  <si>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</si>
  <si>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</si>
  <si>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</si>
  <si>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</si>
  <si>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</si>
  <si>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</si>
  <si>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</si>
  <si>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</si>
  <si>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</si>
  <si>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</si>
  <si>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</si>
  <si>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</si>
  <si>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</si>
  <si>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</si>
  <si>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</si>
  <si>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</si>
  <si>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</si>
  <si>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</si>
  <si>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</si>
  <si>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</si>
  <si>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</si>
  <si>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</si>
  <si>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</si>
  <si>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</si>
  <si>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</si>
  <si>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</si>
  <si>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</si>
  <si>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</si>
  <si>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</si>
  <si>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</si>
  <si>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</si>
  <si>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</si>
  <si>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</si>
  <si>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</si>
  <si>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</si>
  <si>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</si>
  <si>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</si>
  <si>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</si>
  <si>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</si>
  <si>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</si>
  <si>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</si>
  <si>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</si>
  <si>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</si>
  <si>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</si>
  <si>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</si>
  <si>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</si>
  <si>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</si>
  <si>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</si>
  <si>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</si>
  <si>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</si>
  <si>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</si>
  <si>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</si>
  <si>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</si>
  <si>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</si>
  <si>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</si>
  <si>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</si>
  <si>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</si>
  <si>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</si>
  <si>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</si>
  <si>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</si>
  <si>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</si>
  <si>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</si>
  <si>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</si>
  <si>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</si>
  <si>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</si>
  <si>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</si>
  <si>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</si>
  <si>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</si>
  <si>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</si>
  <si>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</si>
  <si>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</si>
  <si>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</si>
  <si>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</si>
  <si>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</si>
  <si>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</si>
  <si>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</si>
  <si>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</si>
  <si>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</si>
  <si>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</si>
  <si>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</si>
  <si>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</si>
  <si>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</si>
  <si>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</si>
  <si>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</si>
  <si>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</si>
  <si>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</si>
  <si>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</si>
  <si>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</si>
  <si>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</si>
  <si>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</si>
  <si>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</si>
  <si>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</si>
  <si>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</si>
  <si>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</si>
  <si>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</si>
  <si>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</si>
  <si>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</si>
  <si>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</si>
  <si>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</si>
  <si>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</si>
  <si>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</si>
  <si>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</si>
  <si>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</si>
  <si>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</si>
  <si>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</si>
  <si>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</si>
  <si>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</si>
  <si>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</si>
  <si>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</si>
  <si>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</si>
  <si>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</si>
  <si>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</si>
  <si>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</si>
  <si>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</si>
  <si>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</si>
  <si>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</si>
  <si>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</si>
  <si>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</si>
  <si>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</si>
  <si>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</si>
  <si>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</si>
  <si>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</si>
  <si>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</si>
  <si>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</si>
  <si>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</si>
  <si>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</si>
  <si>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</si>
  <si>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</si>
  <si>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</si>
  <si>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</si>
  <si>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</si>
  <si>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</si>
  <si>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</si>
  <si>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</si>
  <si>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</si>
  <si>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</si>
  <si>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</si>
  <si>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</si>
  <si>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</si>
  <si>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</si>
  <si>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</si>
  <si>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</si>
  <si>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</si>
  <si>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</si>
  <si>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</si>
  <si>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</si>
  <si>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</si>
  <si>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</si>
  <si>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</si>
  <si>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</si>
  <si>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</si>
  <si>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</si>
  <si>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</si>
  <si>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</si>
  <si>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</si>
  <si>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</si>
  <si>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</si>
  <si>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</si>
  <si>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</si>
  <si>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</si>
  <si>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</si>
  <si>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</si>
  <si>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</si>
  <si>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</si>
  <si>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</si>
  <si>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</si>
  <si>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</si>
  <si>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</si>
  <si>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</si>
  <si>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</si>
  <si>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</si>
  <si>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</si>
  <si>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</si>
  <si>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</si>
  <si>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</si>
  <si>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</si>
  <si>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</si>
  <si>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</si>
  <si>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</si>
  <si>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</si>
  <si>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</si>
  <si>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</si>
  <si>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</si>
  <si>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</si>
  <si>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</si>
  <si>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</si>
  <si>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</si>
  <si>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</si>
  <si>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</si>
  <si>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</si>
  <si>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</si>
  <si>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</si>
  <si>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</si>
  <si>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</si>
  <si>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</si>
  <si>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</si>
  <si>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</si>
  <si>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</si>
  <si>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</si>
  <si>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</si>
  <si>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</si>
  <si>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</si>
  <si>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</si>
  <si>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</si>
  <si>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</si>
  <si>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</si>
  <si>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</si>
  <si>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</si>
  <si>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</si>
  <si>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</si>
  <si>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</si>
  <si>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</si>
  <si>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</si>
  <si>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</si>
  <si>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</si>
  <si>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</si>
  <si>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</si>
  <si>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</si>
  <si>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</si>
  <si>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</si>
  <si>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</si>
  <si>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</si>
  <si>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</si>
  <si>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</si>
  <si>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</si>
  <si>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</si>
  <si>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</si>
  <si>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</si>
  <si>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</si>
  <si>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</si>
  <si>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</si>
  <si>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</si>
  <si>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</si>
  <si>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</si>
  <si>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</si>
  <si>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</si>
  <si>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</si>
  <si>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</si>
  <si>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</si>
  <si>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</si>
  <si>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</si>
  <si>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</si>
  <si>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</si>
  <si>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</si>
  <si>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</si>
  <si>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</si>
  <si>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</si>
  <si>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</si>
  <si>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</si>
  <si>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</si>
  <si>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</si>
  <si>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</si>
  <si>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</si>
  <si>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</si>
  <si>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</si>
  <si>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</si>
  <si>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</si>
  <si>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</si>
  <si>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</si>
  <si>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</si>
  <si>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</si>
  <si>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</si>
  <si>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</si>
  <si>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</si>
  <si>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</si>
  <si>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</si>
  <si>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</si>
  <si>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</si>
  <si>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</si>
  <si>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</si>
  <si>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</si>
  <si>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</si>
  <si>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</si>
  <si>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</si>
  <si>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</si>
  <si>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</si>
  <si>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</si>
  <si>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</si>
  <si>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</si>
  <si>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</si>
  <si>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</si>
  <si>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</si>
  <si>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</si>
  <si>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</si>
  <si>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</si>
  <si>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</si>
  <si>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</si>
  <si>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</si>
  <si>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</si>
  <si>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</si>
  <si>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</si>
  <si>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</si>
  <si>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</si>
  <si>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</si>
  <si>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</si>
  <si>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</si>
  <si>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</si>
  <si>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</si>
  <si>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</si>
  <si>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</si>
  <si>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</si>
  <si>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</si>
  <si>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</si>
  <si>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</si>
  <si>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</si>
  <si>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</si>
  <si>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</si>
  <si>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</si>
  <si>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</si>
  <si>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</si>
  <si>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</si>
  <si>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</si>
  <si>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</si>
  <si>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</si>
  <si>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</si>
  <si>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</si>
  <si>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</si>
  <si>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</si>
  <si>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</si>
  <si>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</si>
  <si>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</si>
  <si>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</si>
  <si>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</si>
  <si>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</si>
  <si>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</si>
  <si>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</si>
  <si>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</si>
  <si>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</si>
  <si>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</si>
  <si>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</si>
  <si>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</si>
  <si>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</si>
  <si>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</si>
  <si>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</si>
  <si>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</si>
  <si>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</si>
  <si>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</si>
  <si>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</si>
  <si>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</si>
  <si>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</si>
  <si>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</si>
  <si>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</si>
  <si>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</si>
  <si>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</si>
  <si>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</si>
  <si>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</si>
  <si>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</si>
  <si>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</si>
  <si>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</si>
  <si>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</si>
  <si>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</si>
  <si>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</si>
  <si>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</si>
  <si>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</si>
  <si>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</si>
  <si>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</si>
  <si>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</si>
  <si>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</si>
  <si>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</si>
  <si>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</si>
  <si>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</si>
  <si>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</si>
  <si>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</si>
  <si>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</si>
  <si>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</si>
  <si>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</si>
  <si>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</si>
  <si>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</si>
  <si>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</si>
  <si>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</si>
  <si>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</si>
  <si>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</si>
  <si>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</si>
  <si>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</si>
  <si>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</si>
  <si>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</si>
  <si>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</si>
  <si>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</si>
  <si>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</si>
  <si>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</si>
  <si>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</si>
  <si>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</si>
  <si>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</si>
  <si>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</si>
  <si>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</si>
  <si>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</si>
  <si>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</si>
  <si>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</si>
  <si>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</si>
  <si>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</si>
  <si>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</si>
  <si>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</si>
  <si>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</si>
  <si>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</si>
  <si>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</si>
  <si>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</si>
  <si>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</si>
  <si>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</si>
  <si>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</si>
  <si>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</si>
  <si>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</si>
  <si>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</si>
  <si>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</si>
  <si>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</si>
  <si>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</si>
  <si>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</si>
  <si>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</si>
  <si>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</si>
  <si>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</si>
  <si>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</si>
  <si>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</si>
  <si>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</si>
  <si>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</si>
  <si>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</si>
  <si>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</si>
  <si>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</si>
  <si>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</si>
  <si>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</si>
  <si>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</si>
  <si>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</si>
  <si>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</si>
  <si>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</si>
  <si>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</si>
  <si>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</si>
  <si>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</si>
  <si>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</si>
  <si>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</si>
  <si>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</si>
  <si>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</si>
  <si>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</si>
  <si>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</si>
  <si>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</si>
  <si>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</si>
  <si>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</si>
  <si>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</si>
  <si>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</si>
  <si>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</si>
  <si>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</si>
  <si>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</si>
  <si>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</si>
  <si>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</si>
  <si>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</si>
  <si>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</si>
  <si>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</si>
  <si>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</si>
  <si>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</si>
  <si>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</si>
  <si>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</si>
  <si>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</si>
  <si>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</si>
  <si>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</si>
  <si>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</si>
  <si>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</si>
  <si>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</si>
  <si>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</si>
  <si>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</si>
  <si>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</si>
  <si>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</si>
  <si>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</si>
  <si>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</si>
  <si>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</si>
  <si>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</si>
  <si>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</si>
  <si>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</si>
  <si>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</si>
  <si>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</si>
  <si>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</si>
  <si>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</si>
  <si>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</si>
  <si>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</si>
  <si>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</si>
  <si>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</si>
  <si>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</si>
  <si>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</si>
  <si>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</si>
  <si>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</si>
  <si>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</si>
  <si>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</si>
  <si>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</si>
  <si>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</si>
  <si>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</si>
  <si>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</si>
  <si>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</si>
  <si>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</si>
  <si>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</si>
  <si>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</si>
  <si>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</si>
  <si>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</si>
  <si>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</si>
  <si>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</si>
  <si>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</si>
  <si>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</si>
  <si>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</si>
  <si>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</si>
  <si>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</si>
  <si>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</si>
  <si>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</si>
  <si>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</si>
  <si>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</si>
  <si>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</si>
  <si>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</si>
  <si>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</si>
  <si>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</si>
  <si>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</si>
  <si>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</si>
  <si>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</si>
  <si>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</si>
  <si>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</si>
  <si>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</si>
  <si>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</si>
  <si>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</si>
  <si>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</si>
  <si>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</si>
  <si>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</si>
  <si>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</si>
  <si>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</si>
  <si>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</si>
  <si>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</si>
  <si>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</si>
  <si>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</si>
  <si>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</si>
  <si>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</si>
  <si>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</si>
  <si>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</si>
  <si>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</si>
  <si>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</si>
  <si>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</si>
  <si>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</si>
  <si>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</si>
  <si>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</si>
  <si>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</si>
  <si>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</si>
  <si>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</si>
  <si>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</si>
  <si>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</si>
  <si>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</si>
  <si>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</si>
  <si>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</si>
  <si>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</si>
  <si>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</si>
  <si>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</si>
  <si>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</si>
  <si>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</si>
  <si>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</si>
  <si>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</si>
  <si>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</si>
  <si>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</si>
  <si>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</si>
  <si>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</si>
  <si>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</si>
  <si>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</si>
  <si>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</si>
  <si>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</si>
  <si>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</si>
  <si>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</si>
  <si>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</si>
  <si>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</si>
  <si>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</si>
  <si>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</si>
  <si>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</si>
  <si>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</si>
  <si>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</si>
  <si>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</si>
  <si>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</si>
  <si>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</si>
  <si>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</si>
  <si>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</si>
  <si>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</si>
  <si>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</si>
  <si>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</si>
  <si>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</si>
  <si>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</si>
  <si>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</si>
  <si>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</si>
  <si>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</si>
  <si>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</si>
  <si>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</si>
  <si>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</si>
  <si>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</si>
  <si>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</si>
  <si>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</si>
  <si>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</si>
  <si>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</si>
  <si>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</si>
  <si>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</si>
  <si>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</si>
  <si>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</si>
  <si>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</si>
  <si>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</si>
  <si>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</si>
  <si>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</si>
  <si>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</si>
  <si>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</si>
  <si>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</si>
  <si>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</si>
  <si>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</si>
  <si>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</si>
  <si>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</si>
  <si>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</si>
  <si>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</si>
  <si>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</si>
  <si>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</si>
  <si>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</si>
  <si>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</si>
  <si>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</si>
  <si>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</si>
  <si>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</si>
  <si>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</si>
  <si>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</si>
  <si>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</si>
  <si>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</si>
  <si>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</si>
  <si>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</si>
  <si>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</si>
  <si>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</si>
  <si>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</si>
  <si>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</si>
  <si>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</si>
  <si>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</si>
  <si>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</si>
  <si>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</si>
  <si>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</si>
  <si>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</si>
  <si>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</si>
  <si>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</si>
  <si>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</si>
  <si>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</si>
  <si>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</si>
  <si>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</si>
  <si>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</si>
  <si>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</si>
  <si>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</si>
  <si>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</si>
  <si>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</si>
  <si>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</si>
  <si>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</si>
  <si>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</si>
  <si>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</si>
  <si>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</si>
  <si>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</si>
  <si>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</si>
  <si>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</si>
  <si>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</si>
  <si>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</si>
  <si>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</si>
  <si>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</si>
  <si>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</si>
  <si>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</si>
  <si>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</si>
  <si>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</si>
  <si>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</si>
  <si>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</si>
  <si>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</si>
  <si>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</si>
  <si>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</si>
  <si>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</si>
  <si>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</si>
  <si>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</si>
  <si>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</si>
  <si>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</si>
  <si>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</si>
  <si>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</si>
  <si>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</si>
  <si>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</si>
  <si>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</si>
  <si>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</si>
  <si>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</si>
  <si>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</si>
  <si>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</si>
  <si>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</si>
  <si>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</si>
  <si>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</si>
  <si>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</si>
  <si>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</si>
  <si>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</si>
  <si>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</si>
  <si>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</si>
  <si>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</si>
  <si>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</si>
  <si>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</si>
  <si>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</si>
  <si>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</si>
  <si>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</si>
  <si>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</si>
  <si>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</si>
  <si>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</si>
  <si>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</si>
  <si>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</si>
  <si>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</si>
  <si>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</si>
  <si>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</si>
  <si>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</si>
  <si>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</si>
  <si>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</si>
  <si>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</si>
  <si>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</si>
  <si>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</si>
  <si>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</si>
  <si>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</si>
  <si>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</si>
  <si>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</si>
  <si>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</si>
  <si>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</si>
  <si>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</si>
  <si>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</si>
  <si>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</si>
  <si>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</si>
  <si>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</si>
  <si>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</si>
  <si>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</si>
  <si>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</si>
  <si>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</si>
  <si>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</si>
  <si>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</si>
  <si>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</si>
  <si>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</si>
  <si>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</si>
  <si>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</si>
  <si>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</si>
  <si>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</si>
  <si>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</si>
  <si>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</si>
  <si>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</si>
  <si>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</si>
  <si>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</si>
  <si>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</si>
  <si>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</si>
  <si>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</si>
  <si>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</si>
  <si>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</si>
  <si>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</si>
  <si>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</si>
  <si>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</si>
  <si>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</si>
  <si>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</si>
  <si>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</si>
  <si>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</si>
  <si>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</si>
  <si>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</si>
  <si>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</si>
  <si>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</si>
  <si>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</si>
  <si>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</si>
  <si>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</si>
  <si>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</si>
  <si>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</si>
  <si>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</si>
  <si>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</si>
  <si>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</si>
  <si>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</si>
  <si>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</si>
  <si>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</si>
  <si>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</si>
  <si>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</si>
  <si>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</si>
  <si>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</si>
  <si>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</si>
  <si>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</si>
  <si>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</si>
  <si>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</si>
  <si>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</si>
  <si>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</si>
  <si>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</si>
  <si>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</si>
  <si>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</si>
  <si>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</si>
  <si>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</si>
  <si>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</si>
  <si>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</si>
  <si>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</si>
  <si>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</si>
  <si>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</si>
  <si>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</si>
  <si>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</si>
  <si>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</si>
  <si>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</si>
  <si>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</si>
  <si>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</si>
  <si>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</si>
  <si>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</si>
  <si>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</si>
  <si>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</si>
  <si>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</si>
  <si>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</si>
  <si>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</si>
  <si>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</si>
  <si>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</si>
  <si>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</si>
  <si>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</si>
  <si>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</si>
  <si>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</si>
  <si>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</si>
  <si>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</si>
  <si>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</si>
  <si>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</si>
  <si>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</si>
  <si>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</si>
  <si>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</si>
  <si>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</si>
  <si>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</si>
  <si>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</si>
  <si>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</si>
  <si>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</si>
  <si>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</si>
  <si>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</si>
  <si>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</si>
  <si>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</si>
  <si>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</si>
  <si>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</si>
  <si>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</si>
  <si>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</si>
  <si>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</si>
  <si>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</si>
  <si>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</si>
  <si>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</si>
  <si>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</si>
  <si>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</si>
  <si>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</si>
  <si>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</si>
  <si>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</si>
  <si>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</si>
  <si>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</si>
  <si>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</si>
  <si>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</si>
  <si>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</si>
  <si>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</si>
  <si>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</si>
  <si>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</si>
  <si>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</si>
  <si>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</si>
  <si>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</si>
  <si>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</si>
  <si>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</si>
  <si>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</si>
  <si>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</si>
  <si>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</si>
  <si>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</si>
  <si>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</si>
  <si>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</si>
  <si>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</si>
  <si>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</si>
  <si>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</si>
  <si>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</si>
  <si>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</si>
  <si>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</si>
  <si>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</si>
  <si>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</si>
  <si>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</si>
  <si>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</si>
  <si>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</si>
  <si>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</si>
  <si>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</si>
  <si>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</si>
  <si>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</si>
  <si>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</si>
  <si>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</si>
  <si>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</si>
  <si>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</si>
  <si>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</si>
  <si>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</si>
  <si>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</si>
  <si>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</si>
  <si>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</si>
  <si>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</si>
  <si>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</si>
  <si>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</si>
  <si>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</si>
  <si>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</si>
  <si>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</si>
  <si>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</si>
  <si>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</si>
  <si>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</si>
  <si>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</si>
  <si>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</si>
  <si>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</si>
  <si>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</si>
  <si>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</si>
  <si>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</si>
  <si>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</si>
  <si>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</si>
  <si>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</si>
  <si>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</si>
  <si>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</si>
  <si>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</si>
  <si>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</si>
  <si>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</si>
  <si>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</si>
  <si>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</si>
  <si>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</si>
  <si>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</si>
  <si>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</si>
  <si>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</si>
  <si>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</si>
  <si>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</si>
  <si>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</si>
  <si>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</si>
  <si>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</si>
  <si>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</si>
  <si>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</si>
  <si>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</si>
  <si>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</si>
  <si>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</si>
  <si>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</si>
  <si>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</si>
  <si>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</si>
  <si>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</si>
  <si>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</si>
  <si>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</si>
  <si>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</si>
  <si>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</si>
  <si>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</si>
  <si>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</si>
  <si>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</si>
  <si>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</si>
  <si>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</si>
  <si>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</si>
  <si>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</si>
  <si>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</si>
  <si>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</si>
  <si>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</si>
  <si>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</si>
  <si>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</si>
  <si>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</si>
  <si>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</si>
  <si>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</si>
  <si>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</si>
  <si>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</si>
  <si>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</si>
  <si>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</si>
  <si>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</si>
  <si>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</si>
  <si>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</si>
  <si>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</si>
  <si>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</si>
  <si>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</si>
  <si>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</si>
  <si>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</si>
  <si>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</si>
  <si>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</si>
  <si>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</si>
  <si>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</si>
  <si>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</si>
  <si>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</si>
  <si>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</si>
  <si>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</si>
  <si>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</si>
  <si>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</si>
  <si>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</si>
  <si>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</si>
  <si>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</si>
  <si>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</si>
  <si>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</si>
  <si>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</si>
  <si>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</si>
  <si>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</si>
  <si>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</si>
  <si>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</si>
  <si>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</si>
  <si>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</si>
  <si>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</si>
  <si>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</si>
  <si>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</si>
  <si>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</si>
  <si>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</si>
  <si>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</si>
  <si>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</si>
  <si>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</si>
  <si>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</si>
  <si>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</si>
  <si>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</si>
  <si>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</si>
  <si>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</si>
  <si>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</si>
  <si>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</si>
  <si>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</si>
  <si>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</si>
  <si>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</si>
  <si>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</si>
  <si>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</si>
  <si>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</si>
  <si>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</si>
  <si>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</si>
  <si>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</si>
  <si>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</si>
  <si>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</si>
  <si>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</si>
  <si>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</si>
  <si>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</si>
  <si>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</si>
  <si>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</si>
  <si>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</si>
  <si>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</si>
  <si>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</si>
  <si>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</si>
  <si>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</si>
  <si>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</si>
  <si>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</si>
  <si>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</si>
  <si>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</si>
  <si>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</si>
  <si>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</si>
  <si>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</si>
  <si>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</si>
  <si>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</si>
  <si>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</si>
  <si>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</si>
  <si>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</si>
  <si>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</si>
  <si>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</si>
  <si>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</si>
  <si>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</si>
  <si>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</si>
  <si>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</si>
  <si>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</si>
  <si>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</si>
  <si>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</si>
  <si>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</si>
  <si>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</si>
  <si>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</si>
  <si>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</si>
  <si>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</si>
  <si>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</si>
  <si>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</si>
  <si>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</si>
  <si>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</si>
  <si>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</si>
  <si>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</si>
  <si>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</si>
  <si>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</si>
  <si>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</si>
  <si>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</si>
  <si>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</si>
  <si>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</si>
  <si>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</si>
  <si>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</si>
  <si>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</si>
  <si>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</si>
  <si>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</si>
  <si>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</si>
  <si>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</si>
  <si>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</si>
  <si>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</si>
  <si>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</si>
  <si>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</si>
  <si>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</si>
  <si>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</si>
  <si>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</si>
  <si>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</si>
  <si>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</si>
  <si>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</si>
  <si>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</si>
  <si>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</si>
  <si>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</si>
  <si>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</si>
  <si>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</si>
  <si>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</si>
  <si>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</si>
  <si>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</si>
  <si>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</si>
  <si>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</si>
  <si>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</si>
  <si>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</si>
  <si>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</si>
  <si>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</si>
  <si>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</si>
  <si>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</si>
  <si>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</si>
  <si>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</si>
  <si>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</si>
  <si>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</si>
  <si>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</si>
  <si>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</si>
  <si>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</si>
  <si>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</si>
  <si>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</si>
  <si>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</si>
  <si>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</si>
  <si>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</si>
  <si>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</si>
  <si>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</si>
  <si>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</si>
  <si>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</si>
  <si>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</si>
  <si>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</si>
  <si>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</si>
  <si>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</si>
  <si>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</si>
  <si>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</si>
  <si>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</si>
  <si>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</si>
  <si>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</si>
  <si>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</si>
  <si>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</si>
  <si>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</si>
  <si>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</si>
  <si>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</si>
  <si>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</si>
  <si>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</si>
  <si>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</si>
  <si>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</si>
  <si>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</si>
  <si>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</si>
  <si>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</si>
  <si>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</si>
  <si>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</si>
  <si>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</si>
  <si>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</si>
  <si>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</si>
  <si>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</si>
  <si>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</si>
  <si>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</si>
  <si>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</si>
  <si>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</si>
  <si>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</si>
  <si>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</si>
  <si>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</si>
  <si>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</si>
  <si>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</si>
  <si>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</si>
  <si>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</si>
  <si>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</si>
  <si>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</si>
  <si>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</si>
  <si>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</si>
  <si>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</si>
  <si>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</si>
  <si>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</si>
  <si>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</si>
  <si>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</si>
  <si>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</si>
  <si>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</si>
  <si>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</si>
  <si>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</si>
  <si>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</si>
  <si>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</si>
  <si>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</si>
  <si>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</si>
  <si>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</si>
  <si>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</si>
  <si>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</si>
  <si>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</si>
  <si>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</si>
  <si>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</si>
  <si>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</si>
  <si>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</si>
  <si>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</si>
  <si>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</si>
  <si>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</si>
  <si>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</si>
  <si>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</si>
  <si>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</si>
  <si>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</si>
  <si>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</si>
  <si>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</si>
  <si>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</si>
  <si>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</si>
  <si>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</si>
  <si>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</si>
  <si>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</si>
  <si>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</si>
  <si>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</si>
  <si>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</si>
  <si>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</si>
  <si>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</si>
  <si>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</si>
  <si>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</si>
  <si>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</si>
  <si>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</si>
  <si>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</si>
  <si>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</si>
  <si>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</si>
  <si>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</si>
  <si>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</si>
  <si>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</si>
  <si>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</si>
  <si>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</si>
  <si>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</si>
  <si>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</si>
  <si>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</si>
  <si>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</si>
  <si>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</si>
  <si>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</si>
  <si>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</si>
  <si>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</si>
  <si>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</si>
  <si>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</si>
  <si>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</si>
  <si>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</si>
  <si>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</si>
  <si>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a - boby a skeleton - bežné transfery</t>
  </si>
  <si>
    <t>60-25-005</t>
  </si>
  <si>
    <t>WDT/2025/11/12/PL</t>
  </si>
  <si>
    <t>04.11.2025</t>
  </si>
  <si>
    <t>Športová obuv - Nike Hyperko 2</t>
  </si>
  <si>
    <t>SPORTANO.COM Sp. z o.o.</t>
  </si>
  <si>
    <t>2</t>
  </si>
  <si>
    <t>IDB-25-056</t>
  </si>
  <si>
    <t>08.10.2025</t>
  </si>
  <si>
    <t>Športové odevy - dámske legíny Nike tmavomodré č. 38</t>
  </si>
  <si>
    <t>35933011</t>
  </si>
  <si>
    <t>NORTHFINDER a.s.</t>
  </si>
  <si>
    <t>IDB-25-079</t>
  </si>
  <si>
    <t>27.12.2205</t>
  </si>
  <si>
    <t>Športové odevy - pánske tepláky Nike 4ks</t>
  </si>
  <si>
    <t>53706790</t>
  </si>
  <si>
    <t>Retailors Slovakia s. r. o.</t>
  </si>
  <si>
    <t>VEUR-25-064</t>
  </si>
  <si>
    <t>24.06.2025</t>
  </si>
  <si>
    <t>Športové potreby - bicykle 4ks</t>
  </si>
  <si>
    <t>ŠPORT SERVIS KLUB, s.r.o.</t>
  </si>
  <si>
    <t>VEUR-25-073</t>
  </si>
  <si>
    <t>25.07.2025</t>
  </si>
  <si>
    <t>Športové potreby SIA Sportland - čier. mikina XS, zel. legín</t>
  </si>
  <si>
    <t>Lucia Mokrášová</t>
  </si>
  <si>
    <t>VEUR-25-074</t>
  </si>
  <si>
    <t>26.07.2025</t>
  </si>
  <si>
    <t>Športové potreby SIA Sportland - nátelník dlhý rukáv č.38, t</t>
  </si>
  <si>
    <t>VEUR-25-075</t>
  </si>
  <si>
    <t>Športové potreby SIA Sportland - fialovo-biele tričko M, ble</t>
  </si>
  <si>
    <t>Viktória Čerňanská</t>
  </si>
  <si>
    <t>VEUR-25-135</t>
  </si>
  <si>
    <t>05.11.2025</t>
  </si>
  <si>
    <t>Sportisimo - športové potreby - obuv na turistiku</t>
  </si>
  <si>
    <t>30868181</t>
  </si>
  <si>
    <t>Michal Krajčík</t>
  </si>
  <si>
    <t>VEUR-25-136</t>
  </si>
  <si>
    <t>07.11.2025</t>
  </si>
  <si>
    <t>H&amp;M - športové potreby (termo prádlo)</t>
  </si>
  <si>
    <t>36718271</t>
  </si>
  <si>
    <t>VEUR-25-143</t>
  </si>
  <si>
    <t>26.11.2025</t>
  </si>
  <si>
    <t>Modivo Slovakia - športové potreby (obuv, tričko)</t>
  </si>
  <si>
    <t>46509500</t>
  </si>
  <si>
    <t>IDB-25-058</t>
  </si>
  <si>
    <t>13.10.2025</t>
  </si>
  <si>
    <t>Wobenzym 800 tbl.</t>
  </si>
  <si>
    <t>46043942</t>
  </si>
  <si>
    <t>Dr.Max 12 s.r.o.</t>
  </si>
  <si>
    <t>IDB-25-062</t>
  </si>
  <si>
    <t>29.10.2025</t>
  </si>
  <si>
    <t>Doplnky výživy - vit. zinok, multisalt, magnashot + collagen</t>
  </si>
  <si>
    <t>36007820</t>
  </si>
  <si>
    <t>MLO SLOVAKIA, s.r.o.</t>
  </si>
  <si>
    <t>VEUR-25-105</t>
  </si>
  <si>
    <t>21.09.2025</t>
  </si>
  <si>
    <t>MLO Slovakia - doplnky výživy L-Arginin (Čerňanská)</t>
  </si>
  <si>
    <t>VEUR-25-115</t>
  </si>
  <si>
    <t>14.10.2025</t>
  </si>
  <si>
    <t>MLO Slovakia - doplnky výživy vitamíny (Mokrášová)</t>
  </si>
  <si>
    <t>50-25-048</t>
  </si>
  <si>
    <t>250018290</t>
  </si>
  <si>
    <t>20.10.2025</t>
  </si>
  <si>
    <t>Terapeutická lapma TDP-CQ-12 (infra s minerál. platňou)</t>
  </si>
  <si>
    <t>56683286</t>
  </si>
  <si>
    <t>fineola s.r.o.</t>
  </si>
  <si>
    <t>VEUR-25-106</t>
  </si>
  <si>
    <t>Dr. Max 133  - lieky Peroxid, ph idikátor (Čerňanská)</t>
  </si>
  <si>
    <t>50960717</t>
  </si>
  <si>
    <t>VEUR-25-113</t>
  </si>
  <si>
    <t>10.10.2025</t>
  </si>
  <si>
    <t>Zdravotnícke potreby - gelový obklad v plaste (teplo, chlad)</t>
  </si>
  <si>
    <t>54174660</t>
  </si>
  <si>
    <t>SANLUX s. r. o.</t>
  </si>
  <si>
    <t>VEUR-25-130</t>
  </si>
  <si>
    <t>Dr. Max 126 - zdravot. potreby tape páska (Mokrášová)</t>
  </si>
  <si>
    <t>50960547</t>
  </si>
  <si>
    <t>VEUR-25-131</t>
  </si>
  <si>
    <t>Dr. Max 126 - lieky imunoglukan, vitamíny (Mokrášová)</t>
  </si>
  <si>
    <t>VEUR-25-154</t>
  </si>
  <si>
    <t>23.12.2025</t>
  </si>
  <si>
    <t>Unizdrav Prešov - zdravot. potreby tape páska (Mokrášová)</t>
  </si>
  <si>
    <t>36515388</t>
  </si>
  <si>
    <t>VEUR-25-155</t>
  </si>
  <si>
    <t>BENU SK 54 - Lieky (Imunoglukan)</t>
  </si>
  <si>
    <t>48164453</t>
  </si>
  <si>
    <t>VEUR-25-158</t>
  </si>
  <si>
    <t>29.12.2025</t>
  </si>
  <si>
    <t>Walgreens - Lieky (SC Lake Placie) - balzam proti bolesti, i</t>
  </si>
  <si>
    <t>IDB-25-034</t>
  </si>
  <si>
    <t>23.06.2025</t>
  </si>
  <si>
    <t>PHM Toyota RAV4, BL518RT, 45,60l, 1,579eur/l</t>
  </si>
  <si>
    <t>SLOVNAFT, a.s.</t>
  </si>
  <si>
    <t>4</t>
  </si>
  <si>
    <t>IDB-25-042</t>
  </si>
  <si>
    <t>PHM Toyota RAV4, BL518RT, 40,96l, 1,524eur/l</t>
  </si>
  <si>
    <t>IDB-25-043</t>
  </si>
  <si>
    <t>20.08.2025</t>
  </si>
  <si>
    <t>PHM Toyota RAV4, BL518RT, 43,64l, 1,549eur/l</t>
  </si>
  <si>
    <t>OMV Slovensko s.r.o.</t>
  </si>
  <si>
    <t>IDB-25-046</t>
  </si>
  <si>
    <t>01.09.2025</t>
  </si>
  <si>
    <t>PHM Toyota RAV4, BL518RT, 42,84l, 1,529eur/l</t>
  </si>
  <si>
    <t>IDB-25-053</t>
  </si>
  <si>
    <t>24.09.2025</t>
  </si>
  <si>
    <t>PHM Toyota RAV4, BL518RT, 45,34l, 1,544eur/l</t>
  </si>
  <si>
    <t>IDB-25-055</t>
  </si>
  <si>
    <t>07.10.2025</t>
  </si>
  <si>
    <t>PHM Toyota RAV4, BL518RT, 43,82l, 1,529eur/l</t>
  </si>
  <si>
    <t>IDB-25-059</t>
  </si>
  <si>
    <t>21.10.2025</t>
  </si>
  <si>
    <t>PHM Toyota RAV4, BL518RT, 43,59l, 1,514eur/l</t>
  </si>
  <si>
    <t>MIMAT s.r.o.</t>
  </si>
  <si>
    <t>IDB-25-061</t>
  </si>
  <si>
    <t>28.10.2025</t>
  </si>
  <si>
    <t>PHM Toyota RAV4, BL518RT, 45,20l, 1,549eur/l</t>
  </si>
  <si>
    <t>IDB-25-064</t>
  </si>
  <si>
    <t>03.11.2025</t>
  </si>
  <si>
    <t>PHM Toyota RAV4, BL518RT, 45,63l, 1,534eur/l</t>
  </si>
  <si>
    <t>IDB-25-069</t>
  </si>
  <si>
    <t>24.11.2025</t>
  </si>
  <si>
    <t>PHM Toyota RAV4, BL518RT, 43,48l, 1,564eur/l</t>
  </si>
  <si>
    <t>IDB-25-072</t>
  </si>
  <si>
    <t>04.12.2025</t>
  </si>
  <si>
    <t>PHM Toyota RAV4, BL518RT, 44,62l, 1,524eur/l</t>
  </si>
  <si>
    <t>IDB-25-082</t>
  </si>
  <si>
    <t>30.12.2025</t>
  </si>
  <si>
    <t>PHM Toyota RAV4, BL518RT, 35,97l, 1,539eur/l</t>
  </si>
  <si>
    <t>50-25-043</t>
  </si>
  <si>
    <t>2025032</t>
  </si>
  <si>
    <t>23.10.2025</t>
  </si>
  <si>
    <t>Oprava úložných prepravných boxov na boby</t>
  </si>
  <si>
    <t>36964905</t>
  </si>
  <si>
    <t>Dušan Michalec - Brena</t>
  </si>
  <si>
    <t>IDCP-25-02-01</t>
  </si>
  <si>
    <t>SC - Domáca súťaž v tlačení trenažéra - Diéty trénera</t>
  </si>
  <si>
    <t>Jagnešák Milan</t>
  </si>
  <si>
    <t>Diéty gener. sekretára</t>
  </si>
  <si>
    <t>IDCP-25-02-02</t>
  </si>
  <si>
    <t>PHM Mercedes S BL455OP, 67,89l, 1,694eur/l</t>
  </si>
  <si>
    <t>IDzCP-25-12-01</t>
  </si>
  <si>
    <t>30.08.2025</t>
  </si>
  <si>
    <t>SC - IBSF medz. tréningový kemp Praha, ČR - Diéty športovca</t>
  </si>
  <si>
    <t>Rutai Martin</t>
  </si>
  <si>
    <t>Diéty športovca</t>
  </si>
  <si>
    <t>Krajčík Michal</t>
  </si>
  <si>
    <t>IDzCP-25-12-02</t>
  </si>
  <si>
    <t>1133120289957987</t>
  </si>
  <si>
    <t>Vlak BA-PA Rutai</t>
  </si>
  <si>
    <t>Železničná spoločnosť Slovensko, a.s.</t>
  </si>
  <si>
    <t>IDzCP-25-12-03</t>
  </si>
  <si>
    <t>9968812873</t>
  </si>
  <si>
    <t>Vlak BA-PA Rutai (799 CZK)</t>
  </si>
  <si>
    <t>Regiojet cz</t>
  </si>
  <si>
    <t>IDzCP-25-12-04</t>
  </si>
  <si>
    <t>1133120289957482</t>
  </si>
  <si>
    <t>Vlak BA-PA Krajčík</t>
  </si>
  <si>
    <t>IDzCP-25-12-05</t>
  </si>
  <si>
    <t>5113827573</t>
  </si>
  <si>
    <t>Vlak PA-BA Krajčík (799 CZK)</t>
  </si>
  <si>
    <t>IDzCP-25-12-06</t>
  </si>
  <si>
    <t>65276888-CZ1125-4069</t>
  </si>
  <si>
    <t>Taxi zo stanice na hotel 90 CZK (s batožinou Krajčík, Rutai)</t>
  </si>
  <si>
    <t>BOLT s.r.o.</t>
  </si>
  <si>
    <t>IDzCP-25-12-07</t>
  </si>
  <si>
    <t>23494418-CZ1125-3988</t>
  </si>
  <si>
    <t>Taxi z hotela na stanicu 95 CZK (s batožinou Krajčík, Rutai)</t>
  </si>
  <si>
    <t>IDzCP-25-15-01</t>
  </si>
  <si>
    <t>15.10.2025</t>
  </si>
  <si>
    <t>SC - Brno 15.10.2025 - Diéty športovca</t>
  </si>
  <si>
    <t>Mokrášová Lucia</t>
  </si>
  <si>
    <t>Čerňanská Viktoria</t>
  </si>
  <si>
    <t>IDzCP-25-15-02</t>
  </si>
  <si>
    <t>1036835178</t>
  </si>
  <si>
    <t>DZ CZ 1dň.</t>
  </si>
  <si>
    <t>SFDI</t>
  </si>
  <si>
    <t>IDzCP-25-15-03</t>
  </si>
  <si>
    <t>05702</t>
  </si>
  <si>
    <t>17.10.2005</t>
  </si>
  <si>
    <t>PHM zapož. dodávka Renault Master AA980EX, 26,69l, 1,499eur/</t>
  </si>
  <si>
    <t>IDzCP-25-16-01</t>
  </si>
  <si>
    <t>3380116-2025/IE</t>
  </si>
  <si>
    <t>SC - tréning na dráhe Sigulda, LAT - Letenky Viedeň-Riga-Viedeň pre 2 športovcov (ostatné náklady hradilo ŠCP)</t>
  </si>
  <si>
    <t>Ryanair</t>
  </si>
  <si>
    <t>IDzCP-25-17-01</t>
  </si>
  <si>
    <t>SC - Brno 3.11.2025 (vyzdvihnutie bobov z brendovania k ZOH vo firme WrapStyle) Diéty športovca</t>
  </si>
  <si>
    <t>IDzCP-25-17-02</t>
  </si>
  <si>
    <t>1152</t>
  </si>
  <si>
    <t>PHM zapož. dodávka Renault Master BT656DH, 34,36l, 1,484eur/</t>
  </si>
  <si>
    <t>IDzCP-25-17-03</t>
  </si>
  <si>
    <t>1037376630</t>
  </si>
  <si>
    <t>DZ 1-dň. CZ Renault Master BT656DH</t>
  </si>
  <si>
    <t>IDzCP-25-18-01</t>
  </si>
  <si>
    <t>14.11.2025</t>
  </si>
  <si>
    <t>SC - Medz. tréningový týžeň na OH dráhe Cortina, ITA 5.-14.11.2025 - Diéty športovca</t>
  </si>
  <si>
    <t>Kibermanis Oskars</t>
  </si>
  <si>
    <t>IDzCP-25-18-02</t>
  </si>
  <si>
    <t>BC-JAEXvEPv9</t>
  </si>
  <si>
    <t>Ubytovanie v apartmáne pre 3os./9 nocí bez stravy (1/3)</t>
  </si>
  <si>
    <t>Homeby, Casa Due Vette</t>
  </si>
  <si>
    <t>IDzCP-25-18-03</t>
  </si>
  <si>
    <t>2521213640</t>
  </si>
  <si>
    <t>Letenka Riga-Mníchov pre trénera Kibermanisa</t>
  </si>
  <si>
    <t>airBaltic</t>
  </si>
  <si>
    <t>IDzCP-25-18-04</t>
  </si>
  <si>
    <t>0</t>
  </si>
  <si>
    <t>Platené tréningové jazdy (9xmono, 12x2bob)</t>
  </si>
  <si>
    <t>Fondazione Cortina</t>
  </si>
  <si>
    <t>IDzCP-25-18-05</t>
  </si>
  <si>
    <t>23291</t>
  </si>
  <si>
    <t>10.11.2025</t>
  </si>
  <si>
    <t>PHM zapož. dod. Reanult Master AA759MG, 61,39l, 1,629eur/l</t>
  </si>
  <si>
    <t>Geff S.r.l.</t>
  </si>
  <si>
    <t>IDzCP-25-18-06</t>
  </si>
  <si>
    <t>04044001</t>
  </si>
  <si>
    <t>17.11.2025</t>
  </si>
  <si>
    <t>PHM zapož. dod. Reanult Master AA759MG, 63,45l, 2,049eur/l</t>
  </si>
  <si>
    <t>Enilive-Station</t>
  </si>
  <si>
    <t>IDzCP-25-18-07</t>
  </si>
  <si>
    <t>80056116310038</t>
  </si>
  <si>
    <t>DZ Rak. 10dň. Renault Master AA759MG</t>
  </si>
  <si>
    <t>Asfinag</t>
  </si>
  <si>
    <t>IDzCP-25-18-08</t>
  </si>
  <si>
    <t>1288</t>
  </si>
  <si>
    <t>13.11.2025</t>
  </si>
  <si>
    <t>Vstup do posilňovňe pre 2os.(Čerň., Mokr.)</t>
  </si>
  <si>
    <t>Fitness Club Cortina</t>
  </si>
  <si>
    <t>IDzCP-25-18-09</t>
  </si>
  <si>
    <t>1296</t>
  </si>
  <si>
    <t>IDzCP-25-18-16</t>
  </si>
  <si>
    <t>05020</t>
  </si>
  <si>
    <t>PHM zapož. dod. Reanult Master AA759MG, 38,25l, 1,569eur/l</t>
  </si>
  <si>
    <t>IDzCP-25-19-01</t>
  </si>
  <si>
    <t>SC - Medz. tréningový týždeň na OH dráhe Cortina, ITA - Diéty gener. sekretára</t>
  </si>
  <si>
    <t>Jagnešáková Zdenka</t>
  </si>
  <si>
    <t>Diéty trénera</t>
  </si>
  <si>
    <t>IDzCP-25-19-02</t>
  </si>
  <si>
    <t>5407</t>
  </si>
  <si>
    <t>PHM Mercedes S BL466OP, 55,75l, 1,704eur/l</t>
  </si>
  <si>
    <t>DZ Rak. 10dň. BL466OP</t>
  </si>
  <si>
    <t>IDzCP-25-19-03</t>
  </si>
  <si>
    <t>2574/2/251114/13</t>
  </si>
  <si>
    <t>PHM Mercedes S BL466OP, 50,57l, 1,879eur/l</t>
  </si>
  <si>
    <t>OMV</t>
  </si>
  <si>
    <t>IDzCP-25-20-01</t>
  </si>
  <si>
    <t>SC - 1 dň. regen. a rehabilitácia v kúpeľoch St. Martins, AUT 17.11.2025 - Diéty športovca</t>
  </si>
  <si>
    <t>Lohyňa Jakub</t>
  </si>
  <si>
    <t>IDzCP-25-20-02</t>
  </si>
  <si>
    <t>7670</t>
  </si>
  <si>
    <t>19.11.2025</t>
  </si>
  <si>
    <t>PHM Mercedes S BL466OP,26,73l, 1,534eur/l</t>
  </si>
  <si>
    <t>IDzCP-25-20-03</t>
  </si>
  <si>
    <t>ST1656244</t>
  </si>
  <si>
    <t>20.11.2025</t>
  </si>
  <si>
    <t>Regen. a rehabilitácia - vstup do term. kúpeľov pre 3os./3ho</t>
  </si>
  <si>
    <t>St. Martins Therme</t>
  </si>
  <si>
    <t>IDzCP-25-21-01</t>
  </si>
  <si>
    <t>06.12.2025</t>
  </si>
  <si>
    <t>SC - 1. a 2. Severo-amer. pohár Whistler, CAN 15.11.-25.11.2025 - Diety športovec</t>
  </si>
  <si>
    <t>Diety športovec</t>
  </si>
  <si>
    <t>Diety tréner</t>
  </si>
  <si>
    <t>IDzCP-25-21-02</t>
  </si>
  <si>
    <t>6007199652</t>
  </si>
  <si>
    <t>22.11.2025</t>
  </si>
  <si>
    <t>Ubytovanie pre 3 os./10 nocí</t>
  </si>
  <si>
    <t>Booking.com (Slovakia) s. r. o.</t>
  </si>
  <si>
    <t>IDzCP-25-21-03</t>
  </si>
  <si>
    <t>15035606273</t>
  </si>
  <si>
    <t>12.12.2025</t>
  </si>
  <si>
    <t>Požičanie auta letisko Vancouver - 1/2 ton Pickup 4WD (639,3</t>
  </si>
  <si>
    <t>Alamo</t>
  </si>
  <si>
    <t>IDzCP-25-21-04</t>
  </si>
  <si>
    <t>06493244</t>
  </si>
  <si>
    <t>18.11.2025</t>
  </si>
  <si>
    <t>Doplatok za batožinu (kolesá na boby)</t>
  </si>
  <si>
    <t>Air France</t>
  </si>
  <si>
    <t>IDzCP-25-21-05</t>
  </si>
  <si>
    <t>Doplatok za batožinu (nože/bežce)</t>
  </si>
  <si>
    <t>IDzCP-25-21-06</t>
  </si>
  <si>
    <t>004272</t>
  </si>
  <si>
    <t>PHM zapož. 1/2 pickup 78,14l, 1,599CAD/l</t>
  </si>
  <si>
    <t>Whistler Chevron</t>
  </si>
  <si>
    <t>IDzCP-25-21-07</t>
  </si>
  <si>
    <t>915555</t>
  </si>
  <si>
    <t>27.11.2025</t>
  </si>
  <si>
    <t>PHM zapož. 1/2 pickup 20,057l, 1,629CAD/l</t>
  </si>
  <si>
    <t>Petro - Canada</t>
  </si>
  <si>
    <t>IDzCP-25-21-08</t>
  </si>
  <si>
    <t>9031058</t>
  </si>
  <si>
    <t>08.12.2025</t>
  </si>
  <si>
    <t>PHM zapož. 1/2 pickup 27,341galons, 3,269CAD/gal</t>
  </si>
  <si>
    <t>Chevron</t>
  </si>
  <si>
    <t>IDzCP-25-21-09</t>
  </si>
  <si>
    <t>1535E+10</t>
  </si>
  <si>
    <t>Štartovné 2xmono, 2x2bob</t>
  </si>
  <si>
    <t>Whistler Sport Legacies</t>
  </si>
  <si>
    <t>IDzCP-25-21-10</t>
  </si>
  <si>
    <t>300693</t>
  </si>
  <si>
    <t>1-týždňový vstup do posilňovne pre 2os. (Čerň., Mokr.)</t>
  </si>
  <si>
    <t>Whistler Core</t>
  </si>
  <si>
    <t>IDzCP-25-21-11</t>
  </si>
  <si>
    <t>417584</t>
  </si>
  <si>
    <t>1-rázový vstup do posilňovne pre 2os. (Čerň., Mokr.)</t>
  </si>
  <si>
    <t>IDzCP-25-21-12</t>
  </si>
  <si>
    <t>01869161460323</t>
  </si>
  <si>
    <t>21.11.2025</t>
  </si>
  <si>
    <t>Tech. mat. na boby (páska)</t>
  </si>
  <si>
    <t>Rona Whistler</t>
  </si>
  <si>
    <t>IDzCP-25-21-13</t>
  </si>
  <si>
    <t>Parkovné</t>
  </si>
  <si>
    <t>Resort Municipality</t>
  </si>
  <si>
    <t>IDzCP-25-21-14</t>
  </si>
  <si>
    <t>01040302</t>
  </si>
  <si>
    <t>Tech. mat. na boby (acetón)</t>
  </si>
  <si>
    <t>Home Hardware</t>
  </si>
  <si>
    <t>IDzCP-25-21-15</t>
  </si>
  <si>
    <t>01039800</t>
  </si>
  <si>
    <t>Techn. materiál na boby - pásky</t>
  </si>
  <si>
    <t>IDzCP-25-21-16</t>
  </si>
  <si>
    <t>01869361460323</t>
  </si>
  <si>
    <t>Tech. mat. na boby (šmirgle)</t>
  </si>
  <si>
    <t>IDzCP-25-22-01</t>
  </si>
  <si>
    <t>SC - 3. a 4. Severoamer. Pohár Park City, USA 25.11.-6.12.2025 - Diety</t>
  </si>
  <si>
    <t>Diety</t>
  </si>
  <si>
    <t>IDzCP-25-22-02</t>
  </si>
  <si>
    <t>IDzCP-25-22-03</t>
  </si>
  <si>
    <t>5076772975</t>
  </si>
  <si>
    <t>IDzCP-25-22-04</t>
  </si>
  <si>
    <t>3691219-2025/IE</t>
  </si>
  <si>
    <t>Letenka zahr. tréner Kibermanis Viedeň-Riga (home town)</t>
  </si>
  <si>
    <t>IDzCP-25-22-05</t>
  </si>
  <si>
    <t>10.12.2025</t>
  </si>
  <si>
    <t>Batožinový doplatok k letenke Kibermanis Viedeň-Riga (home t</t>
  </si>
  <si>
    <t>IDzCP-25-22-06</t>
  </si>
  <si>
    <t>70060519962</t>
  </si>
  <si>
    <t>Požičanie auta z letiska Salt Lake City - Pick-up 4WD (822,6</t>
  </si>
  <si>
    <t>IDzCP-25-22-07</t>
  </si>
  <si>
    <t>251206964268</t>
  </si>
  <si>
    <t>09.12.2025</t>
  </si>
  <si>
    <t>Autobus Schwechat-Bratislava 6.12.25 Mokr.</t>
  </si>
  <si>
    <t>Slovak Lines Express, a. s.</t>
  </si>
  <si>
    <t>Autobus Schwechat-Bratislava 6.12.25 Čerň.</t>
  </si>
  <si>
    <t>IDzCP-25-22-08</t>
  </si>
  <si>
    <t>157650</t>
  </si>
  <si>
    <t>02.12.2025</t>
  </si>
  <si>
    <t>Štartovné (2xmono, 2x2bob)</t>
  </si>
  <si>
    <t>Utah Olympic Legancy</t>
  </si>
  <si>
    <t>IDzCP-25-22-09</t>
  </si>
  <si>
    <t>305859</t>
  </si>
  <si>
    <t>01.12.2025</t>
  </si>
  <si>
    <t>Vstup do posilňovne pre 2os. (Čerň., Mokr.)</t>
  </si>
  <si>
    <t>Basin Recreation</t>
  </si>
  <si>
    <t>IDzCP-25-22-10</t>
  </si>
  <si>
    <t>305902</t>
  </si>
  <si>
    <t>IDzCP-25-22-11</t>
  </si>
  <si>
    <t>306048</t>
  </si>
  <si>
    <t>IDzCP-25-22-26</t>
  </si>
  <si>
    <t>0066</t>
  </si>
  <si>
    <t>Delta</t>
  </si>
  <si>
    <t>IDzCP-25-23-01</t>
  </si>
  <si>
    <t>22.12.2025</t>
  </si>
  <si>
    <t>SC - 4. SP Sigulda, LAT 9.-22.12.2025 - Diety športovca</t>
  </si>
  <si>
    <t>Diety športovca</t>
  </si>
  <si>
    <t>IDzCP-25-23-02</t>
  </si>
  <si>
    <t>0122/MH/12/2025</t>
  </si>
  <si>
    <t>11.12.2025</t>
  </si>
  <si>
    <t xml:space="preserve">Ubytovanie v apartmáne pre 2os./1 noc </t>
  </si>
  <si>
    <t>Mirage Tomasz Szyszko</t>
  </si>
  <si>
    <t>IDzCP-25-23-03</t>
  </si>
  <si>
    <t>12/2025</t>
  </si>
  <si>
    <t xml:space="preserve">Ubytovanie v apartmáne pre 2os./11 nocí </t>
  </si>
  <si>
    <t>Brieza Apartment</t>
  </si>
  <si>
    <t>IDzCP-25-23-04</t>
  </si>
  <si>
    <t>11266364</t>
  </si>
  <si>
    <t>19.12.2025</t>
  </si>
  <si>
    <t>PHM dodávka AA787IG, 95,83l, 1,474eur/l</t>
  </si>
  <si>
    <t>SIA Circle Latvia</t>
  </si>
  <si>
    <t>IDzCP-25-23-05</t>
  </si>
  <si>
    <t>201480203</t>
  </si>
  <si>
    <t>PHM dodávka AA787IG, 99,96l, 6,46pln/l</t>
  </si>
  <si>
    <t>Orlen</t>
  </si>
  <si>
    <t>IDzCP-25-23-06</t>
  </si>
  <si>
    <t>293</t>
  </si>
  <si>
    <t>31.12.2205</t>
  </si>
  <si>
    <t>PHM dodávka AA787IG, 88,71l, 29,50czk/l</t>
  </si>
  <si>
    <t>ČS ONO Spytihnev</t>
  </si>
  <si>
    <t>IDzCP-25-23-07</t>
  </si>
  <si>
    <t>25122208072</t>
  </si>
  <si>
    <t>27.12.2025</t>
  </si>
  <si>
    <t>PHM dodávka AA787IG, 16,89l, 1,329eur/l</t>
  </si>
  <si>
    <t>JURKI - HAYTON s.r.o.</t>
  </si>
  <si>
    <t>IDzCP-25-23-08</t>
  </si>
  <si>
    <t>1038076819</t>
  </si>
  <si>
    <t>DZ CZ-1 dň. dodávka AA787IG</t>
  </si>
  <si>
    <t>IDzCP-25-23-09</t>
  </si>
  <si>
    <t>22576121</t>
  </si>
  <si>
    <t>DZ Litva-1 dň. dodávka AA787IG</t>
  </si>
  <si>
    <t>UAB Gelvybe Degaline</t>
  </si>
  <si>
    <t>IDzCP-25-23-10</t>
  </si>
  <si>
    <t>5831023182</t>
  </si>
  <si>
    <t>PHM dodávka AA787IG, 83,2l, 6,59pln/l</t>
  </si>
  <si>
    <t>IDzCP-25-23-11</t>
  </si>
  <si>
    <t>UAB "Viada LT"</t>
  </si>
  <si>
    <t>IDzCP-25-23-12</t>
  </si>
  <si>
    <t>099</t>
  </si>
  <si>
    <t>18.12.2025</t>
  </si>
  <si>
    <t>Štartovné SP4 1xmono, 1xdvojbob</t>
  </si>
  <si>
    <t>Latvian Bobsleigh &amp; Skeleton Federation</t>
  </si>
  <si>
    <t>IDzCP-25-23-13</t>
  </si>
  <si>
    <t>S246/2025</t>
  </si>
  <si>
    <t>Platené tréningové jazdy (8x), prenájom ľadového trenažéra</t>
  </si>
  <si>
    <t>Latvijas Nacionalais sporta centrs, SIA</t>
  </si>
  <si>
    <t>IDzCP-25-23-14</t>
  </si>
  <si>
    <t>4226</t>
  </si>
  <si>
    <t>Vstup do šport centra 2-týždňový/2os. + 1os. 1-rázový (tréne</t>
  </si>
  <si>
    <t>SIA Siguldas Sporta Serviss</t>
  </si>
  <si>
    <t>IDzCP-25-23-15</t>
  </si>
  <si>
    <t>4108</t>
  </si>
  <si>
    <t>1-hod. vstup do sauny (Mokrášová)</t>
  </si>
  <si>
    <t>IDzCP-25-24-01</t>
  </si>
  <si>
    <t>SC - 4. SP Sigulda, LAT 16.-22.12.2025 - Diety trénera</t>
  </si>
  <si>
    <t>IDzCP-25-24-02</t>
  </si>
  <si>
    <t>2025-12-001</t>
  </si>
  <si>
    <t>17.12.2025</t>
  </si>
  <si>
    <t>Ubytovanie v apartmáne pre 1os./5 nocí bez stravy</t>
  </si>
  <si>
    <t>IDzCP-25-24-04</t>
  </si>
  <si>
    <t>1501593</t>
  </si>
  <si>
    <t>PHM Mercedes S BL466OP 28,19l, 1,419eur/l (cesta na letisko)</t>
  </si>
  <si>
    <t>IDzCP-25-24-05</t>
  </si>
  <si>
    <t>1498892</t>
  </si>
  <si>
    <t>DZ Rak. 10-dň. Mercedes S BL466OP</t>
  </si>
  <si>
    <t>50-25-053</t>
  </si>
  <si>
    <t>25106080</t>
  </si>
  <si>
    <t>Letenky Viedeň-Vancouver-Salt Lake City-Viedeň pre 3 os. (Če</t>
  </si>
  <si>
    <t>TUCAN, s.r.o.</t>
  </si>
  <si>
    <t>50-25-022</t>
  </si>
  <si>
    <t>1491841867</t>
  </si>
  <si>
    <t>13.06.2025</t>
  </si>
  <si>
    <t>Telefónne poplatky za 1.5.-31.5.2025</t>
  </si>
  <si>
    <t>O2 Slovakia, s.r.o.</t>
  </si>
  <si>
    <t>50-25-027</t>
  </si>
  <si>
    <t>1561795914</t>
  </si>
  <si>
    <t>15.07.2025</t>
  </si>
  <si>
    <t>Telefónne poplatky za 1.6.-30.6.2025</t>
  </si>
  <si>
    <t>50-25-032</t>
  </si>
  <si>
    <t>1501872872</t>
  </si>
  <si>
    <t>11.08.2025</t>
  </si>
  <si>
    <t>Telefónne poplatky za 1.7.-31.7.2025</t>
  </si>
  <si>
    <t>50-25-036</t>
  </si>
  <si>
    <t>1421841091</t>
  </si>
  <si>
    <t>16.09.2025</t>
  </si>
  <si>
    <t>Telefónne poplatky za 1.8-31.8.2025</t>
  </si>
  <si>
    <t>50-25-041</t>
  </si>
  <si>
    <t>1571876188</t>
  </si>
  <si>
    <t>Telefónne poplatky za 1.9-30.9.2025</t>
  </si>
  <si>
    <t>50-25-055</t>
  </si>
  <si>
    <t>1601935256</t>
  </si>
  <si>
    <t>12.11.2025</t>
  </si>
  <si>
    <t>Telefónne poplatky za 1.10-31.10.2025</t>
  </si>
  <si>
    <t>50-25-059</t>
  </si>
  <si>
    <t>1331898819</t>
  </si>
  <si>
    <t>Telefónne poplatky za 1.11-30.11.2025</t>
  </si>
  <si>
    <t>50-25-045</t>
  </si>
  <si>
    <t>1020251092</t>
  </si>
  <si>
    <t>Odborné školenie - Legislatívne zmeny v športe (Ing. Fistero</t>
  </si>
  <si>
    <t>PragmaSys s. r. o.</t>
  </si>
  <si>
    <t>50-25-060</t>
  </si>
  <si>
    <t>2025030</t>
  </si>
  <si>
    <t>15.12.2025</t>
  </si>
  <si>
    <t>Logá na športové odevy (bundy, vesty, mikiny, čiapky) + nále</t>
  </si>
  <si>
    <t>45961026</t>
  </si>
  <si>
    <t>DAMIS SK, s.r.o.</t>
  </si>
  <si>
    <t>50-25-063</t>
  </si>
  <si>
    <t>1020250108</t>
  </si>
  <si>
    <t>Celoročný prístup k online školeniam - aktualizácia do 31.12</t>
  </si>
  <si>
    <t>50-25-070</t>
  </si>
  <si>
    <t>202500153</t>
  </si>
  <si>
    <t>iTretiSektor - single licencia na rok 2026</t>
  </si>
  <si>
    <t>Centralna neziskova spoločnost o.z.</t>
  </si>
  <si>
    <t>50-25-021</t>
  </si>
  <si>
    <t>1025010</t>
  </si>
  <si>
    <t>05.06.2025</t>
  </si>
  <si>
    <t>Administratívne práce za 5/2025</t>
  </si>
  <si>
    <t>OLYMPIS, s.r.o.</t>
  </si>
  <si>
    <t>50-25-028</t>
  </si>
  <si>
    <t>1025012</t>
  </si>
  <si>
    <t>Administratívne práce za 6/2025</t>
  </si>
  <si>
    <t>50-25-031</t>
  </si>
  <si>
    <t>1025014</t>
  </si>
  <si>
    <t>02.08.2025</t>
  </si>
  <si>
    <t>Administratívne práce za 7/2025</t>
  </si>
  <si>
    <t>50-25-035</t>
  </si>
  <si>
    <t>1025016</t>
  </si>
  <si>
    <t>02.09.2025</t>
  </si>
  <si>
    <t>Administratívne práce za 8/2025</t>
  </si>
  <si>
    <t>50-25-040</t>
  </si>
  <si>
    <t>1025018</t>
  </si>
  <si>
    <t>02.10.2025</t>
  </si>
  <si>
    <t>Administratívne práce za 9/2025 (časť)</t>
  </si>
  <si>
    <t>IDV-25-006</t>
  </si>
  <si>
    <t>16.07.2025</t>
  </si>
  <si>
    <t>Hrubá mzda za 6/2025</t>
  </si>
  <si>
    <t>Jagnešáková</t>
  </si>
  <si>
    <t>IDV-25-007</t>
  </si>
  <si>
    <t>14.08.2025</t>
  </si>
  <si>
    <t>Hrubá mzda za 7/2025</t>
  </si>
  <si>
    <t>IDV-25-008</t>
  </si>
  <si>
    <t>Hrubá mzda za 8/2025</t>
  </si>
  <si>
    <t>IDV-25-009</t>
  </si>
  <si>
    <t>Hrubá mzda za 9/2025</t>
  </si>
  <si>
    <t>IDV-25-010</t>
  </si>
  <si>
    <t>Hrubá mzda za 10/2025</t>
  </si>
  <si>
    <t>IDV-25-011</t>
  </si>
  <si>
    <t>Hrubá mzda za 11/2025</t>
  </si>
  <si>
    <t>IDV-25-012</t>
  </si>
  <si>
    <t>03.01.2026</t>
  </si>
  <si>
    <t>Hrubá mzda za 12/2025</t>
  </si>
  <si>
    <t>IDV-25-005</t>
  </si>
  <si>
    <t>Dôvera organizácia za 5/2025</t>
  </si>
  <si>
    <t>Dôvera ZP</t>
  </si>
  <si>
    <t>Sociálna poisťovňa organizácia za 5/2025</t>
  </si>
  <si>
    <t>Sociálna poisťovňa organizácia za 1/2025</t>
  </si>
  <si>
    <t>Dôvera organizácia za 6/2025</t>
  </si>
  <si>
    <t>Sociálna poisťovňa organizácia za 6/2025</t>
  </si>
  <si>
    <t>Dôvera organizácia za 7/2025</t>
  </si>
  <si>
    <t>Sociálna poisťovňa organizácia za 7/2025</t>
  </si>
  <si>
    <t>Sociálna poisťovňa organizácia za 8/2025</t>
  </si>
  <si>
    <t>Dôvera organizácia za 8/2025</t>
  </si>
  <si>
    <t>Sociálna poisťovňa organizácia za 9/2025</t>
  </si>
  <si>
    <t>Dôvera organizácia za 9/2025</t>
  </si>
  <si>
    <t>Dôvera organizácia za 10/2025</t>
  </si>
  <si>
    <t>Sociálna poisťovňa organizácia za 10/2025</t>
  </si>
  <si>
    <t>Dôvera organizácia za 11/2025</t>
  </si>
  <si>
    <t>Sociálna poisťovňa organizácia za 11/2025</t>
  </si>
  <si>
    <t>Dôvera organizácia za 12/2025</t>
  </si>
  <si>
    <t>Sociálna poisťovňa organizácia za 12/2025</t>
  </si>
  <si>
    <t>IDB-25-041</t>
  </si>
  <si>
    <t>17.07.2025</t>
  </si>
  <si>
    <t>Dialničná známka Toyota RAV4, BL518RT - SK ročná</t>
  </si>
  <si>
    <t>35919001</t>
  </si>
  <si>
    <t>Národná diaľničná spoločnosť, a.s.</t>
  </si>
  <si>
    <t>50-25-062</t>
  </si>
  <si>
    <t>55/2025</t>
  </si>
  <si>
    <t>Fyzio - masérske služby pre Mokrášovú (4 x 40 EUR)</t>
  </si>
  <si>
    <t>53131002</t>
  </si>
  <si>
    <t>Bc. Jessica Zatlkajová</t>
  </si>
  <si>
    <t>VEUR-25-092</t>
  </si>
  <si>
    <t>05.09.2025</t>
  </si>
  <si>
    <t>STH - Stavohotely - 2x vstup do sauny (Čerňanská, Mokr.)</t>
  </si>
  <si>
    <t>31391621</t>
  </si>
  <si>
    <t>VEUR-25-094</t>
  </si>
  <si>
    <t>09.09.2025</t>
  </si>
  <si>
    <t>STH - Stavohotely - 2x vstup do sauny (Čerňanská, Mokr., Kra</t>
  </si>
  <si>
    <t>VEUR-25-104</t>
  </si>
  <si>
    <t>STH - Stavohotely - 3x vstup do sauny (Čerňanská, Mokr., Jag</t>
  </si>
  <si>
    <t>VEUR-25-112</t>
  </si>
  <si>
    <t>05.10.2025</t>
  </si>
  <si>
    <t>Vstup do sauny pre 2os. (Krajčík, Rutai)</t>
  </si>
  <si>
    <t>STH - Stavohotely, a.s.</t>
  </si>
  <si>
    <t>VEUR-25-114</t>
  </si>
  <si>
    <t>11.10.2025</t>
  </si>
  <si>
    <t>Vodní a saunový svět - reg. a rehabilitácia (Mokrášová)</t>
  </si>
  <si>
    <t>05347092</t>
  </si>
  <si>
    <t>50-25-038</t>
  </si>
  <si>
    <t>2025021</t>
  </si>
  <si>
    <t>01.10.2025</t>
  </si>
  <si>
    <t>Telovýchovná prehliadka (typ A) - Krajčík Michal</t>
  </si>
  <si>
    <t>35870281</t>
  </si>
  <si>
    <t>SPORTMED s.r.o.</t>
  </si>
  <si>
    <t>60-25-007</t>
  </si>
  <si>
    <t>IVC0000047924</t>
  </si>
  <si>
    <t>25.11.2025</t>
  </si>
  <si>
    <t>Prenájom monobobu na NAC Whistler + Park City (15.11.-6.12.2</t>
  </si>
  <si>
    <t>Olympic Regional Development Authority</t>
  </si>
  <si>
    <t>60-25-009</t>
  </si>
  <si>
    <t>IVC0000048364</t>
  </si>
  <si>
    <t>31.12.2025</t>
  </si>
  <si>
    <t>Prenájom monobobu na NAC Lake Placid (28.12.25-11.1.26)</t>
  </si>
  <si>
    <t>VEUR-25-127</t>
  </si>
  <si>
    <t>SQT gym - 1-ráz. vstup do posilňovne (Čerňanská)</t>
  </si>
  <si>
    <t>VEUR-25-128</t>
  </si>
  <si>
    <t>VEUR-25-129</t>
  </si>
  <si>
    <t>SQT gym - 1-ráz. vstup do posilňovne (Mokrášová)</t>
  </si>
  <si>
    <t>VEUR-25-132</t>
  </si>
  <si>
    <t>VEUR-25-133</t>
  </si>
  <si>
    <t>VEUR-25-148</t>
  </si>
  <si>
    <t>VEUR-25-149</t>
  </si>
  <si>
    <t>50-25-037</t>
  </si>
  <si>
    <t>10250008</t>
  </si>
  <si>
    <t>Trénerské služby za 3Q 2025</t>
  </si>
  <si>
    <t>Jakub Lohyňa</t>
  </si>
  <si>
    <t>50-25-044</t>
  </si>
  <si>
    <t>20250011</t>
  </si>
  <si>
    <t>Trénerské služby (špeciálne atletická príprava) za 9/2025</t>
  </si>
  <si>
    <t>ŠVEPET, s.r.o.</t>
  </si>
  <si>
    <t>50-25-051</t>
  </si>
  <si>
    <t>20250015</t>
  </si>
  <si>
    <t>28.11.2025</t>
  </si>
  <si>
    <t>Trénerské služby (špeciálne atletická príprava) za 10/2025</t>
  </si>
  <si>
    <t>50-25-057</t>
  </si>
  <si>
    <t>20250016</t>
  </si>
  <si>
    <t>Trénerské služby (silový tréning) za 11/2025</t>
  </si>
  <si>
    <t>50-25-066</t>
  </si>
  <si>
    <t>10250010</t>
  </si>
  <si>
    <t>20.12.2025</t>
  </si>
  <si>
    <t>Trénerské služby za 4Q 2025</t>
  </si>
  <si>
    <t>50-25-069</t>
  </si>
  <si>
    <t>20250017</t>
  </si>
  <si>
    <t>Trénerské služby (silový tréning) za 12/2025</t>
  </si>
  <si>
    <t>60-25-008</t>
  </si>
  <si>
    <t>2025002</t>
  </si>
  <si>
    <t>Trénerské služby počas tréning. týždňa v Sigulde, Lotyšsko (10-16.12.2025)</t>
  </si>
  <si>
    <t>Janis Ozols</t>
  </si>
  <si>
    <t>50-25-046</t>
  </si>
  <si>
    <t>202519</t>
  </si>
  <si>
    <t>17.10.2025</t>
  </si>
  <si>
    <t>Prenájom dodávky Renault Master AA980EX</t>
  </si>
  <si>
    <t>Švejk Pub, s.r.o.</t>
  </si>
  <si>
    <t>50-25-054</t>
  </si>
  <si>
    <t>202521</t>
  </si>
  <si>
    <t>Prenájom dodávky Renault Master BT656DH</t>
  </si>
  <si>
    <t>50-25-056</t>
  </si>
  <si>
    <t>20250105</t>
  </si>
  <si>
    <t>Taxi BA-Schwechat (3 os.)z 15.11.2025 (k SC Whistler 15.11.-</t>
  </si>
  <si>
    <t>53344308</t>
  </si>
  <si>
    <t>Gourmandia s. r. o.</t>
  </si>
  <si>
    <t>50-25-067</t>
  </si>
  <si>
    <t>202526</t>
  </si>
  <si>
    <t>Prenájom dodávky Renault Master AA878IG 9.-22.12.2025</t>
  </si>
  <si>
    <t>50-25-047</t>
  </si>
  <si>
    <t>32025091</t>
  </si>
  <si>
    <t>Testovanie športovcov pred sezónou - Čerňanská, Mokrášová</t>
  </si>
  <si>
    <t>30853923</t>
  </si>
  <si>
    <t>Národné športové centrum</t>
  </si>
  <si>
    <t>50-25-049</t>
  </si>
  <si>
    <t>20250030</t>
  </si>
  <si>
    <t>Doplnková infúzna liečba od MUDr. R. Fano pre Čerňanskú/Mokr</t>
  </si>
  <si>
    <t>36233404</t>
  </si>
  <si>
    <t>S &amp; A, spol. s r.o.</t>
  </si>
  <si>
    <t>TB-07-002</t>
  </si>
  <si>
    <t>14.07.2025</t>
  </si>
  <si>
    <t>Bankové poplatky</t>
  </si>
  <si>
    <t>Tatrabanka</t>
  </si>
  <si>
    <t>TB-07-017</t>
  </si>
  <si>
    <t>31.07.2025</t>
  </si>
  <si>
    <t>TB-07-018</t>
  </si>
  <si>
    <t>TB-07-019</t>
  </si>
  <si>
    <t>TB-08-006</t>
  </si>
  <si>
    <t>TB-08-020</t>
  </si>
  <si>
    <t>TB-08-021</t>
  </si>
  <si>
    <t>TB-08-022</t>
  </si>
  <si>
    <t>TB-09-009</t>
  </si>
  <si>
    <t>TB-09-026</t>
  </si>
  <si>
    <t>30.09.2025</t>
  </si>
  <si>
    <t>TB-09-027</t>
  </si>
  <si>
    <t>TB-09-028</t>
  </si>
  <si>
    <t>TB-09-029</t>
  </si>
  <si>
    <t>TB-10-015</t>
  </si>
  <si>
    <t>TB-10-033</t>
  </si>
  <si>
    <t>31.10.2025</t>
  </si>
  <si>
    <t>TB-10-034</t>
  </si>
  <si>
    <t>TB-10-035</t>
  </si>
  <si>
    <t>TB-10-036</t>
  </si>
  <si>
    <t>TB-11-029</t>
  </si>
  <si>
    <t>TB-11-037</t>
  </si>
  <si>
    <t>TB-11-087</t>
  </si>
  <si>
    <t>29.11.2025</t>
  </si>
  <si>
    <t>TB-11-088</t>
  </si>
  <si>
    <t>TB-11-089</t>
  </si>
  <si>
    <t>TB-11-090</t>
  </si>
  <si>
    <t>TB-12-056</t>
  </si>
  <si>
    <t>TB-12-107</t>
  </si>
  <si>
    <t>TB-12-108</t>
  </si>
  <si>
    <t>TB-12-109</t>
  </si>
  <si>
    <t>TB-12-110</t>
  </si>
  <si>
    <t>TB-12-111</t>
  </si>
  <si>
    <t>IDB-25-045</t>
  </si>
  <si>
    <t>23.08.2025</t>
  </si>
  <si>
    <t>Poistenie športovcov - Krajčík, Rutai, Ivák 24.8.-30.8.2025</t>
  </si>
  <si>
    <t>KOOPERATIVA poisťovňa, a.s. Vienna Insurance Group</t>
  </si>
  <si>
    <t>IDB-25-065</t>
  </si>
  <si>
    <t>Poistenie športovcov Čerňanská, Mokrášová 5.11.-14.11.2025</t>
  </si>
  <si>
    <t>IDB-25-067</t>
  </si>
  <si>
    <t>Poistenie športovcov Čerňanská, Mokrášová 15.11.-6.12.2025</t>
  </si>
  <si>
    <t>IDB-25-068</t>
  </si>
  <si>
    <t>Poistenie trénera Kibermanis 15.11.-6.12.2025</t>
  </si>
  <si>
    <t>IDB-25-073</t>
  </si>
  <si>
    <t>Poistenie športovcov Čerňanská, Mokrášová 9.12.-22.12.2025</t>
  </si>
  <si>
    <t>IDB-25-080</t>
  </si>
  <si>
    <t>Poistenie športovcov Čerňanská, Mokrášová 27.12.25-13.1.2026</t>
  </si>
  <si>
    <t>IDB-25-081</t>
  </si>
  <si>
    <t>Poistenie trénerov Jagnešák, Kibermanis 27.12.25-13.1.2026</t>
  </si>
  <si>
    <t>IDB-25-033</t>
  </si>
  <si>
    <t>HP Toyota 18.7.-18.10.2025</t>
  </si>
  <si>
    <t>IDB-25-047</t>
  </si>
  <si>
    <t>27.09.2025</t>
  </si>
  <si>
    <t>PZP Toyota 1.10.-31.12.2025</t>
  </si>
  <si>
    <t>IDB-25-049</t>
  </si>
  <si>
    <t>IDB-25-063</t>
  </si>
  <si>
    <t>HP Toyota 18.1.2026-18.4.2026</t>
  </si>
  <si>
    <t>60-25-003</t>
  </si>
  <si>
    <t>525014466</t>
  </si>
  <si>
    <t>25.08.2025</t>
  </si>
  <si>
    <t>Športový bobový klub OLYMPIS - 'Športové odevy</t>
  </si>
  <si>
    <t>CZ29213291</t>
  </si>
  <si>
    <t>Topforsport s.r.o.</t>
  </si>
  <si>
    <t>1</t>
  </si>
  <si>
    <t>23.09.2025</t>
  </si>
  <si>
    <t>Nadobudnutie tovaru - EÚ - DPH</t>
  </si>
  <si>
    <t>V2-25-081</t>
  </si>
  <si>
    <t>Doplnky výživy - sóda bikarbóna, l-theanine,</t>
  </si>
  <si>
    <t>02305348</t>
  </si>
  <si>
    <t>Green Medical</t>
  </si>
  <si>
    <t>V2-25-084</t>
  </si>
  <si>
    <t>01.08.2025</t>
  </si>
  <si>
    <t>Regen. Príp. izotonické nápoje, fľaša, čistiaca kefa, náhradný</t>
  </si>
  <si>
    <t>46972111</t>
  </si>
  <si>
    <t>MTBIKER</t>
  </si>
  <si>
    <t>V2-25-090</t>
  </si>
  <si>
    <t>Regen. Prípr. - energetický gél, reflexné nálepky na rám bicykla</t>
  </si>
  <si>
    <t>V2-25-095</t>
  </si>
  <si>
    <t>Národný ústav reumatických chorôb</t>
  </si>
  <si>
    <t>00165271</t>
  </si>
  <si>
    <t>V2-25-097</t>
  </si>
  <si>
    <t>17.09.2025</t>
  </si>
  <si>
    <t>Doplnky výživy - maltodextrín, fruktóza, l-t</t>
  </si>
  <si>
    <t>V2-25-101</t>
  </si>
  <si>
    <t>22.09.2025</t>
  </si>
  <si>
    <t>Regen. Prípr. - energetické tyčinky, gély, chamois krém</t>
  </si>
  <si>
    <t>V2-25-094</t>
  </si>
  <si>
    <t>04.09.2025</t>
  </si>
  <si>
    <t>Lieky - flector, bandáž, octan krém, olfen krém, paralén, ib</t>
  </si>
  <si>
    <t>49-25-001</t>
  </si>
  <si>
    <t>19.09.2025</t>
  </si>
  <si>
    <t>Športové odevy - bundy 6ks, vesty 5ks, mikiny 5ks, tepláky č</t>
  </si>
  <si>
    <t>ONA mulebuy com</t>
  </si>
  <si>
    <t>50-25-012</t>
  </si>
  <si>
    <t>919200990</t>
  </si>
  <si>
    <t>Športové potreby - boxerské rukavice + krycie pásky</t>
  </si>
  <si>
    <t>CZ25149628</t>
  </si>
  <si>
    <t>MMA shop s.r.o.</t>
  </si>
  <si>
    <t>V2-25-091</t>
  </si>
  <si>
    <t>Športové potreby - elektrická minipumpa</t>
  </si>
  <si>
    <t>V2-25-093</t>
  </si>
  <si>
    <t>Športové potreby - energetické tyčinky, gély, náhr. jadro ventilu, od</t>
  </si>
  <si>
    <t>V2-25-107</t>
  </si>
  <si>
    <t>06.10.2025</t>
  </si>
  <si>
    <t>Športové potreby - ponožky (2 páry dámske, 2 pánske)</t>
  </si>
  <si>
    <t>45259593</t>
  </si>
  <si>
    <t>BEPON Retail SK s. r. o.</t>
  </si>
  <si>
    <t>V2-25-108</t>
  </si>
  <si>
    <t>Športové potreby - techn. bunda + nohavice</t>
  </si>
  <si>
    <t>50342363</t>
  </si>
  <si>
    <t>OTCF SLOVAKIA s.r.o.</t>
  </si>
  <si>
    <t>V2-25-109</t>
  </si>
  <si>
    <t>Športové potreby - posilňovací krúžok z gumy, fitness rukavi</t>
  </si>
  <si>
    <t>47658827</t>
  </si>
  <si>
    <t>Decathlon SK s. r. o.</t>
  </si>
  <si>
    <t>V2-25-149</t>
  </si>
  <si>
    <t>24.12.2025</t>
  </si>
  <si>
    <t>Športové potreby - ponožky (2 páry pánske)</t>
  </si>
  <si>
    <t>IDCPz-25-04-01</t>
  </si>
  <si>
    <t>31.05.2025</t>
  </si>
  <si>
    <t>SC Letné sústredenie Antalya 24.5.-31.5.2025 - Diety športovca</t>
  </si>
  <si>
    <t>Ivák Juraj</t>
  </si>
  <si>
    <t>Diety trénera</t>
  </si>
  <si>
    <t>IDCPz-25-04-02</t>
  </si>
  <si>
    <t>Letenky BA-Antalya-BA pre 4 os.</t>
  </si>
  <si>
    <t>Pegasus Airlines</t>
  </si>
  <si>
    <t>IDCPz-25-04-03</t>
  </si>
  <si>
    <t>Ubytovanie v hoteli pre 4os./7 nocí s PP</t>
  </si>
  <si>
    <t>IDCPz-25-04-04</t>
  </si>
  <si>
    <t>Taxi Líščie údolie - letisko BA pre 4 os.</t>
  </si>
  <si>
    <t>Bolt</t>
  </si>
  <si>
    <t>IDCPz-25-04-05</t>
  </si>
  <si>
    <t>Taxi letisko BA - Líščie údolie 134 pre 4 os.</t>
  </si>
  <si>
    <t>IDCPz-25-04-06</t>
  </si>
  <si>
    <t>Taxi hotel Selectum - letisko Antalya pre 4 os.</t>
  </si>
  <si>
    <t>Taxi letisko Antalya - hotel Selectum pre 4 os.</t>
  </si>
  <si>
    <t>IDCPz-25-06-01</t>
  </si>
  <si>
    <t>SC - 1 dň. Regen. a rehab. Pasohlávky, CZE 23.06.2025 - Diety trénera</t>
  </si>
  <si>
    <t>IDCPz-25-06-02</t>
  </si>
  <si>
    <t>PHM Mercedes S BL466OP, 27,22l, 1,469e/l</t>
  </si>
  <si>
    <t>IDCPz-25-06-03</t>
  </si>
  <si>
    <t>DZ CZ 1-dň. Mercedes S BL466OP</t>
  </si>
  <si>
    <t>IDCPz-25-07-01</t>
  </si>
  <si>
    <t>30.06.2025</t>
  </si>
  <si>
    <r>
      <rPr>
        <b/>
        <sz val="8"/>
        <rFont val="Arial Narrow CE"/>
        <family val="2"/>
        <charset val="238"/>
      </rPr>
      <t xml:space="preserve">SC Letné sústredenie Caorle, ITA 26.6.-30.6.2025 </t>
    </r>
    <r>
      <rPr>
        <sz val="8"/>
        <rFont val="Arial Narrow CE"/>
        <family val="2"/>
        <charset val="238"/>
      </rPr>
      <t>- Diety športovca</t>
    </r>
  </si>
  <si>
    <t>Diety team leader</t>
  </si>
  <si>
    <t>Jagnešák Šimon</t>
  </si>
  <si>
    <t>IDCPz-25-07-02</t>
  </si>
  <si>
    <t>Ubytovanie v apartmáne pre 5 os./4 noci vrátane mest. dane</t>
  </si>
  <si>
    <t>Mestská daň na mieste v hotovosti</t>
  </si>
  <si>
    <t>IDCPz-25-07-03</t>
  </si>
  <si>
    <t>Prenájom lehátok 3 sady na 3 dni</t>
  </si>
  <si>
    <t>IDCPz-25-07-04</t>
  </si>
  <si>
    <t>PHM Mercedes S BL466OP, 67,39l, 1,469e/l</t>
  </si>
  <si>
    <t>IDCPz-25-07-05</t>
  </si>
  <si>
    <t>PHM Mercedes S BL466OP, 10,55l, 1,899e/l</t>
  </si>
  <si>
    <t>IDCPz-25-07-06</t>
  </si>
  <si>
    <t>PHM Mercedes S BL466OP, 25,02l, 1,999e/l</t>
  </si>
  <si>
    <t>IDCPz-25-07-07</t>
  </si>
  <si>
    <t>DZ Rak. 10-dň.  Mercedes S BL466OP</t>
  </si>
  <si>
    <t>IDCPz-25-07-08</t>
  </si>
  <si>
    <t>Dial. popl. ITA  Mercedes S BL466OP</t>
  </si>
  <si>
    <t>IDCPz-25-07-09</t>
  </si>
  <si>
    <t>IDCPz-25-07-10</t>
  </si>
  <si>
    <t>IDCPz-25-08-01</t>
  </si>
  <si>
    <t>19.07.2025</t>
  </si>
  <si>
    <t>SC - tlačenie trenažéra Ljubljana, SLO 18.7.2025 - Diety športovca</t>
  </si>
  <si>
    <t>IDCPz-25-08-02</t>
  </si>
  <si>
    <t>DZ Slovinsko 1-dň.  Mercedes S BL466OP</t>
  </si>
  <si>
    <t>DARS d.d.</t>
  </si>
  <si>
    <t>IDCPz-25-08-03</t>
  </si>
  <si>
    <t>Umytie auta  Mercedes S BL466OP</t>
  </si>
  <si>
    <t>V2-25-110</t>
  </si>
  <si>
    <t>18.10.2025</t>
  </si>
  <si>
    <t>Obrazová diagnostika nahratá na usb kľúč</t>
  </si>
  <si>
    <t>36257338</t>
  </si>
  <si>
    <t>MRI, s.r.o.</t>
  </si>
  <si>
    <t>V2-25-089</t>
  </si>
  <si>
    <t>05.08.2025</t>
  </si>
  <si>
    <t>Permanetka do fitnesscentra mesačná</t>
  </si>
  <si>
    <t>54345031</t>
  </si>
  <si>
    <t>Za Šport v Petržalke</t>
  </si>
  <si>
    <t>V2-25-096</t>
  </si>
  <si>
    <t>08.09.2025</t>
  </si>
  <si>
    <t>Permanetka do fitnesscentra 12-vstupová</t>
  </si>
  <si>
    <t>V2-25-143</t>
  </si>
  <si>
    <t>1-rázový vstup do fitnesscentra</t>
  </si>
  <si>
    <t>V2-25-146</t>
  </si>
  <si>
    <t>03.12.2025</t>
  </si>
  <si>
    <t>2x 1-rázový vstup do fitnesscentra</t>
  </si>
  <si>
    <t>V2-25-147</t>
  </si>
  <si>
    <t>07.12.2025</t>
  </si>
  <si>
    <t>36793922</t>
  </si>
  <si>
    <t>Fit&amp;Co s. r. o.</t>
  </si>
  <si>
    <t>V2-25-148</t>
  </si>
  <si>
    <t>14.12.2025</t>
  </si>
  <si>
    <t>50-25-011</t>
  </si>
  <si>
    <t>42502</t>
  </si>
  <si>
    <t>Masáže za 2Q 2025</t>
  </si>
  <si>
    <t>32173776</t>
  </si>
  <si>
    <t>Richard Grich</t>
  </si>
  <si>
    <t>50-25-014</t>
  </si>
  <si>
    <t>42503</t>
  </si>
  <si>
    <t>Masáže za 3Q 2025</t>
  </si>
  <si>
    <t>50-25-015</t>
  </si>
  <si>
    <t>42504</t>
  </si>
  <si>
    <t>Masáže za 4Q 2025</t>
  </si>
  <si>
    <t>50-25-010</t>
  </si>
  <si>
    <t>10250006</t>
  </si>
  <si>
    <t>20.06.2025</t>
  </si>
  <si>
    <t>Trénerské služby za 2Q 2025</t>
  </si>
  <si>
    <t>50011731</t>
  </si>
  <si>
    <t>50-25-013</t>
  </si>
  <si>
    <t>10250009</t>
  </si>
  <si>
    <t>V2-25-092</t>
  </si>
  <si>
    <t>Vstup do sauny - Mokrášová</t>
  </si>
  <si>
    <t>5205337</t>
  </si>
  <si>
    <t>Saunia SK, s.r.o.</t>
  </si>
  <si>
    <t>V2-25-113</t>
  </si>
  <si>
    <t>01.11.2025</t>
  </si>
  <si>
    <t>Regenerácia a rehabilitácia - vstup do wellness 2h. + mazáž</t>
  </si>
  <si>
    <t>60727942</t>
  </si>
  <si>
    <t>V2-25-123</t>
  </si>
  <si>
    <t>16.11.2025</t>
  </si>
  <si>
    <t>Regenerácia a rehabilitácia - vstup do sauny pre 2os.</t>
  </si>
  <si>
    <t>49-25-002</t>
  </si>
  <si>
    <t>RE-2025-1097</t>
  </si>
  <si>
    <t>Ročný členský poplatok - bobový klub/dráha St. Moritzs</t>
  </si>
  <si>
    <t>St. Moritz Bobsleigh Club</t>
  </si>
  <si>
    <t>VEUR-25-081</t>
  </si>
  <si>
    <t>28.08.2025</t>
  </si>
  <si>
    <t>ŠK Atletika Bratislava - Elektrobicykel Kellys tayen 50 1ks</t>
  </si>
  <si>
    <t>36327221</t>
  </si>
  <si>
    <t>e - zabezpečenie účasti reprezentácie SR na kvalifikačných pretekoch Severo-amerického pohára</t>
  </si>
  <si>
    <t>IDzB-25-003</t>
  </si>
  <si>
    <t>J533841838</t>
  </si>
  <si>
    <t>11.11.2025</t>
  </si>
  <si>
    <t>Vízum do Kanady - Čerňanská k SC Whistler 15.11.-25.11.2025</t>
  </si>
  <si>
    <t>Government of Canada</t>
  </si>
  <si>
    <t>IDzB-25-004</t>
  </si>
  <si>
    <t>J533842056</t>
  </si>
  <si>
    <t>Vízum do Kanady - Mokrášová k SC Whistler 15.11.-25.11.2025</t>
  </si>
  <si>
    <t>IDzB-25-005</t>
  </si>
  <si>
    <t>J533847042</t>
  </si>
  <si>
    <t>Vízum do Kanady - Kibermanis k SC Whistler 15.11.-25.11.2025</t>
  </si>
  <si>
    <t>IDzB-25-006</t>
  </si>
  <si>
    <t>2T1622169O1O74R0</t>
  </si>
  <si>
    <t>Vízum do USA - Čerňanská k SC Park City 25.11.-6.12.2025</t>
  </si>
  <si>
    <t>ESTA</t>
  </si>
  <si>
    <t>IDzB-25-007</t>
  </si>
  <si>
    <t>00R751T6Y51H5F0Y</t>
  </si>
  <si>
    <t>Vízum do USA - Kibermanis k SC Park City 25.11.-6.12.2025</t>
  </si>
  <si>
    <t>IDzB-25-008</t>
  </si>
  <si>
    <t>J534383316</t>
  </si>
  <si>
    <t>Vízum do Kanady - Jagnešák k SC Lake Placid 27.12.-13.1.2026</t>
  </si>
  <si>
    <t>IDzB-25-009</t>
  </si>
  <si>
    <t>0H2Z624920S004R7</t>
  </si>
  <si>
    <t>Vízum do USA - Jagnešák k SC Lake Placid 27.12.-13.1.2026</t>
  </si>
  <si>
    <t>50-25-061</t>
  </si>
  <si>
    <t>25106811</t>
  </si>
  <si>
    <t>Letenky Viedeň-Montreal-Viedeň pre 3os. (Čerň., Mokr., Kiber</t>
  </si>
  <si>
    <t>50-25-065</t>
  </si>
  <si>
    <t>25106956</t>
  </si>
  <si>
    <t>Letenka Viedeň-Montreal-Viedeň pre 1os. (Jagnešák)</t>
  </si>
  <si>
    <t>50-25-068</t>
  </si>
  <si>
    <t>20250112</t>
  </si>
  <si>
    <t>Taxi BA-Schwechat (4 os.)z 27.12.2025 (k SC Lake Placid 27.1</t>
  </si>
  <si>
    <t>50-26-003</t>
  </si>
  <si>
    <t>20260003</t>
  </si>
  <si>
    <t>14.01.2026</t>
  </si>
  <si>
    <t>TAXI Schwechat-BA k SC Lake Placid</t>
  </si>
  <si>
    <t>IDzCP-26-01-01</t>
  </si>
  <si>
    <t>SC - 5., 6., 7. Severoamer. pohár Lake Placid, USA 27.12.25-13.1.26 - Diety</t>
  </si>
  <si>
    <t>IDzCP-26-01-02</t>
  </si>
  <si>
    <t>IDzCP-26-01-03</t>
  </si>
  <si>
    <t>IDzCP-26-01-04</t>
  </si>
  <si>
    <t>INV-2026-01-EDGLEY</t>
  </si>
  <si>
    <t>Ubytovanie v dome s garátožou pre 4os./16 nocí (doplatok)</t>
  </si>
  <si>
    <t>Airbnb</t>
  </si>
  <si>
    <t>Ubytovanie v dome s garátožou pre 4os./16 nocí (záloha)</t>
  </si>
  <si>
    <t>IDzCP-26-01-05</t>
  </si>
  <si>
    <t>R494FK</t>
  </si>
  <si>
    <t>Letenka zahr. tréner Kibermanis Riga-Viedeň (home town)</t>
  </si>
  <si>
    <t>IDzCP-26-01-06</t>
  </si>
  <si>
    <t>2574005889482</t>
  </si>
  <si>
    <t>Batožinový poplatok - doplatok za let. prepravu 1 sady nožov</t>
  </si>
  <si>
    <t>austrian airlines</t>
  </si>
  <si>
    <t>IDzCP-26-01-08</t>
  </si>
  <si>
    <t>15035768187</t>
  </si>
  <si>
    <t>16.01.2026</t>
  </si>
  <si>
    <t>Požičanie os. auta na prepravu športovcov (2 245,72 CAD)</t>
  </si>
  <si>
    <t>IDzCP-26-01-09</t>
  </si>
  <si>
    <t>Taxi z letiska Montreal do autopožičovne Globe Car</t>
  </si>
  <si>
    <t>UBER Canada</t>
  </si>
  <si>
    <t>IDzCP-26-01-10</t>
  </si>
  <si>
    <t>IDzCP-26-01-13</t>
  </si>
  <si>
    <t>312203</t>
  </si>
  <si>
    <t>05.01.2026</t>
  </si>
  <si>
    <t>PHM zapož. os. auto</t>
  </si>
  <si>
    <t>Stewarts Shop</t>
  </si>
  <si>
    <t>IDzCP-26-01-14</t>
  </si>
  <si>
    <t>107124025361195901</t>
  </si>
  <si>
    <t>Colný poplatok za vstup do USA z Kanady autom</t>
  </si>
  <si>
    <t>U.S.Customs</t>
  </si>
  <si>
    <t>IDzCP-26-01-17</t>
  </si>
  <si>
    <t>20693898</t>
  </si>
  <si>
    <t>02.01.2026</t>
  </si>
  <si>
    <t>Štartovné mono+2bob (3x)</t>
  </si>
  <si>
    <t>Whiteface</t>
  </si>
  <si>
    <t>IDzCP-26-01-18</t>
  </si>
  <si>
    <t>74552100000</t>
  </si>
  <si>
    <t>Mt Van Hoevenberg</t>
  </si>
  <si>
    <t>IDzCP-26-01-19</t>
  </si>
  <si>
    <t>18415</t>
  </si>
  <si>
    <t>1-rázový vstup do fitness centra pre 2 os. (Čerň., Mokr.)</t>
  </si>
  <si>
    <t>Fitness Revolution</t>
  </si>
  <si>
    <t>IDzCP-26-01-20</t>
  </si>
  <si>
    <t>18489</t>
  </si>
  <si>
    <t>07.01.2026</t>
  </si>
  <si>
    <t>1-rázový vstup do fitness centra pre 1 os. (Mokr.)</t>
  </si>
  <si>
    <t>IDzCP-26-01-21</t>
  </si>
  <si>
    <t>18726</t>
  </si>
  <si>
    <t>13.01.2026</t>
  </si>
  <si>
    <t>1-rázový vstup do fitness centra pre 1 os. (Čerň.)</t>
  </si>
  <si>
    <t>IDzCP-26-01-22</t>
  </si>
  <si>
    <t>18749</t>
  </si>
  <si>
    <t>IDzCP-26-02-01</t>
  </si>
  <si>
    <t>19.01.2026</t>
  </si>
  <si>
    <t>SC - 7. SP Altenberg, GER 14.1.-18.1.2026 - Diety</t>
  </si>
  <si>
    <t>IDzCP-26-02-02</t>
  </si>
  <si>
    <t>6271278529</t>
  </si>
  <si>
    <t>12.01.2026</t>
  </si>
  <si>
    <t>Ubytovanie v hoteli Ladenmuhle 4os./4 noci s polpenziou</t>
  </si>
  <si>
    <t>Ubytovanie v dome s garátožou pre 4os./16 nocí (doplatok za</t>
  </si>
  <si>
    <t>IDzCP-26-02-03</t>
  </si>
  <si>
    <t>E12TKT</t>
  </si>
  <si>
    <t>Letenka k zahr. tréner Kibermanis Praha-Riga (4176,23 CZK)</t>
  </si>
  <si>
    <t>IDzCP-26-02-04</t>
  </si>
  <si>
    <t>0243</t>
  </si>
  <si>
    <t>20.01.2026</t>
  </si>
  <si>
    <t>Voda do ost. dodávka AA787IG</t>
  </si>
  <si>
    <t>Globus ČR</t>
  </si>
  <si>
    <t>PHM dodávka AA787IG, 82,54l, 29,4czk/l</t>
  </si>
  <si>
    <t>IDzCP-26-02-06</t>
  </si>
  <si>
    <t>1039028435</t>
  </si>
  <si>
    <t>Dialničná známka Toyota RAV4 Bl518RT 10dň. CZ</t>
  </si>
  <si>
    <t>IDzCP-26-02-08</t>
  </si>
  <si>
    <t>4454976</t>
  </si>
  <si>
    <t>PHM Toyota RAV4 BL518RT, 31,48l, 1,589e/l</t>
  </si>
  <si>
    <t>Voda do ostr. Toyota RAV4 BL518RT</t>
  </si>
  <si>
    <t>IDzCP-26-02-10</t>
  </si>
  <si>
    <t>1515838</t>
  </si>
  <si>
    <t>21.01.2026</t>
  </si>
  <si>
    <t>PHM Toyota RAV4 BL518RT 43,89l, 1,709e/l</t>
  </si>
  <si>
    <t>IDzCP-26-02-11</t>
  </si>
  <si>
    <t>Štartovné 1xmono, 1x2bob</t>
  </si>
  <si>
    <t>Wintersport Altenberg</t>
  </si>
  <si>
    <t>IDzCP-26-04-02</t>
  </si>
  <si>
    <t>6023386219</t>
  </si>
  <si>
    <t>26.01.2026</t>
  </si>
  <si>
    <t>SC Tréning pred ZOH na dráhe Sigulda, LAT 23.1.-30.1.2026 - Ubytovanie v apartmáne 2os./7 nocí bez stravy</t>
  </si>
  <si>
    <t>IDzCP-26-04-03</t>
  </si>
  <si>
    <t>128907/2026/IE</t>
  </si>
  <si>
    <t>23.01.2026</t>
  </si>
  <si>
    <t>Letenky Viedeň-Riga-Viedeň pre 2os. Čerň., Mokr.</t>
  </si>
  <si>
    <t>IDzCP-26-04-04</t>
  </si>
  <si>
    <t>148510-2026/IE</t>
  </si>
  <si>
    <t>Doplatok za prilbu k letenke Čerňanská (Lucke uznali, Viki j</t>
  </si>
  <si>
    <t>IDzCP-26-04-08</t>
  </si>
  <si>
    <t>260130988824</t>
  </si>
  <si>
    <t>BUS Schwechat-Bratislava 2os. Čerň., Mokr.</t>
  </si>
  <si>
    <t>IDzCP-26-04-09</t>
  </si>
  <si>
    <t>103001168396</t>
  </si>
  <si>
    <t>02.02.2026</t>
  </si>
  <si>
    <t>Vstupy do fitness haly 2os./1 týždeň Čerň., Mokr.</t>
  </si>
  <si>
    <t>IDzCP-26-04-07</t>
  </si>
  <si>
    <t>12231</t>
  </si>
  <si>
    <t>Platené tréningové jazdy 5ks + prenájom ľad. trenažéra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</si>
</sst>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name val="Arial Narrow CE"/>
      <family val="2"/>
      <charset val="238"/>
    </font>
    <font>
      <sz val="8"/>
      <name val="Arial Narrow CE"/>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56" val="15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59"/>
      <c r="D1" s="35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4"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4" t="s">
        <v>1330</v>
      </c>
      <c r="C10" s="205"/>
      <c r="D10" s="205"/>
    </row>
    <row r="11" spans="1:4" s="18" customFormat="1" ht="42.75" customHeight="1" x14ac:dyDescent="0.2">
      <c r="A11" s="294" t="s">
        <v>1331</v>
      </c>
      <c r="C11" s="205"/>
      <c r="D11" s="205"/>
    </row>
    <row r="12" spans="1:4" s="18" customFormat="1" ht="20.45" customHeight="1" x14ac:dyDescent="0.2">
      <c r="A12" s="302" t="s">
        <v>1350</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60"/>
      <c r="D21" s="360"/>
    </row>
    <row r="22" spans="1:4" x14ac:dyDescent="0.2">
      <c r="C22" s="361"/>
      <c r="D22" s="360"/>
    </row>
    <row r="23" spans="1:4" ht="63.75" x14ac:dyDescent="0.2">
      <c r="A23" s="23" t="s">
        <v>1351</v>
      </c>
      <c r="C23" s="255"/>
      <c r="D23" s="256"/>
    </row>
    <row r="24" spans="1:4" ht="12.75" customHeight="1" x14ac:dyDescent="0.2">
      <c r="C24" s="357"/>
      <c r="D24" s="35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1337</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5"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1347</v>
      </c>
    </row>
    <row r="133" spans="1:1" ht="61.5" customHeight="1" x14ac:dyDescent="0.2">
      <c r="A133" s="301" t="s">
        <v>1359</v>
      </c>
    </row>
    <row r="134" spans="1:1" x14ac:dyDescent="0.2">
      <c r="A134" s="260" t="s">
        <v>1360</v>
      </c>
    </row>
    <row r="135" spans="1:1" ht="102" x14ac:dyDescent="0.2">
      <c r="A135" s="301" t="s">
        <v>1348</v>
      </c>
    </row>
    <row r="136" spans="1:1" x14ac:dyDescent="0.2">
      <c r="A136"/>
    </row>
    <row r="137" spans="1:1" ht="71.45" customHeight="1" x14ac:dyDescent="0.2">
      <c r="A137" s="300"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Slovenský zväz bobistov, Líščie údolie 134, Bratislava, 841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1252</v>
      </c>
      <c r="E6" s="140" t="s">
        <v>1253</v>
      </c>
      <c r="F6" s="149"/>
      <c r="N6" s="137" t="str">
        <f t="shared" si="0"/>
        <v>f - plnenie úloh verejného záujmu v športe</v>
      </c>
      <c r="O6" s="137" t="s">
        <v>349</v>
      </c>
      <c r="P6" s="137" t="str">
        <f>Spolu!B22</f>
        <v>plnenie úloh verejného záujmu v športe</v>
      </c>
    </row>
    <row r="7" spans="1:16" x14ac:dyDescent="0.2">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1265</v>
      </c>
      <c r="B14" s="385" t="s">
        <v>1283</v>
      </c>
      <c r="C14" s="386"/>
      <c r="F14" s="311"/>
      <c r="N14" s="137" t="str">
        <f t="shared" si="0"/>
        <v xml:space="preserve">n - </v>
      </c>
      <c r="O14" s="137" t="s">
        <v>364</v>
      </c>
    </row>
    <row r="15" spans="1:16" ht="34.35" customHeight="1" x14ac:dyDescent="0.2">
      <c r="A15" s="139" t="s">
        <v>1284</v>
      </c>
      <c r="B15" s="385"/>
      <c r="C15" s="386"/>
      <c r="F15" s="388"/>
      <c r="N15" s="137" t="str">
        <f t="shared" si="0"/>
        <v xml:space="preserve">o - </v>
      </c>
      <c r="O15" s="137" t="s">
        <v>365</v>
      </c>
    </row>
    <row r="16" spans="1:16" x14ac:dyDescent="0.2">
      <c r="A16" s="139" t="s">
        <v>1268</v>
      </c>
      <c r="B16" s="142">
        <f>F8</f>
        <v>0</v>
      </c>
      <c r="C16" s="137"/>
      <c r="F16" s="388"/>
      <c r="N16" s="137" t="str">
        <f t="shared" si="0"/>
        <v xml:space="preserve">p - </v>
      </c>
      <c r="O16" s="137" t="s">
        <v>366</v>
      </c>
    </row>
    <row r="17" spans="1:16" ht="32.1" customHeight="1" x14ac:dyDescent="0.2">
      <c r="A17" s="139" t="s">
        <v>1271</v>
      </c>
      <c r="B17" s="142">
        <f>F9</f>
        <v>0</v>
      </c>
      <c r="C17" s="137"/>
      <c r="F17" s="388"/>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36067580</v>
      </c>
      <c r="F19" s="145" t="s">
        <v>1269</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1274</v>
      </c>
      <c r="G21" s="284">
        <v>421947749446</v>
      </c>
      <c r="H21" s="148"/>
      <c r="N21" s="137" t="str">
        <f>O21&amp;" - "&amp;P21</f>
        <v>026 01 - Šport pre všetkých, školský a univerzitný šport</v>
      </c>
      <c r="O21" s="137" t="s">
        <v>317</v>
      </c>
      <c r="P21" s="137" t="s">
        <v>318</v>
      </c>
    </row>
    <row r="22" spans="1:16" x14ac:dyDescent="0.2">
      <c r="A22" s="137"/>
      <c r="B22" s="137"/>
      <c r="F22" s="147" t="s">
        <v>1275</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1276</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89" t="s">
        <v>1289</v>
      </c>
      <c r="B2" s="389"/>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62" t="s">
        <v>57</v>
      </c>
      <c r="B1" s="362"/>
      <c r="C1" s="362"/>
      <c r="D1" s="362"/>
      <c r="E1" s="362"/>
      <c r="F1" s="362"/>
      <c r="G1" s="362"/>
      <c r="H1" s="362"/>
      <c r="I1" s="52"/>
      <c r="J1" s="37"/>
    </row>
    <row r="2" spans="1:11" ht="15.75" x14ac:dyDescent="0.25">
      <c r="A2" s="368" t="s">
        <v>58</v>
      </c>
      <c r="B2" s="368"/>
      <c r="C2" s="368"/>
      <c r="D2" s="368"/>
      <c r="E2" s="368"/>
      <c r="F2" s="368"/>
      <c r="G2" s="368"/>
      <c r="H2" s="366" t="str">
        <f>+Doklady!I100</f>
        <v>V4</v>
      </c>
      <c r="I2" s="366"/>
    </row>
    <row r="3" spans="1:11" ht="15" x14ac:dyDescent="0.25">
      <c r="A3" s="40"/>
      <c r="B3" s="40"/>
      <c r="C3" s="40"/>
      <c r="D3" s="40"/>
      <c r="E3" s="40"/>
      <c r="F3" s="40"/>
      <c r="G3" s="40"/>
      <c r="H3" s="367">
        <f>+Doklady!I101</f>
        <v>46048</v>
      </c>
      <c r="I3" s="367"/>
    </row>
    <row r="4" spans="1:11" ht="15.75" customHeight="1" x14ac:dyDescent="0.2">
      <c r="A4" s="41" t="s">
        <v>59</v>
      </c>
      <c r="B4" s="363" t="s">
        <v>60</v>
      </c>
      <c r="C4" s="364"/>
      <c r="D4" s="364"/>
      <c r="E4" s="36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71" t="s">
        <v>311</v>
      </c>
      <c r="B1" s="372"/>
      <c r="C1" s="174">
        <v>45688</v>
      </c>
      <c r="D1" s="26"/>
      <c r="G1" s="252">
        <v>45688</v>
      </c>
    </row>
    <row r="2" spans="1:7" ht="15" x14ac:dyDescent="0.25">
      <c r="A2" s="28"/>
      <c r="B2" s="28"/>
      <c r="G2" s="252">
        <v>45716</v>
      </c>
    </row>
    <row r="3" spans="1:7" ht="14.25" x14ac:dyDescent="0.2">
      <c r="A3" s="30" t="s">
        <v>312</v>
      </c>
      <c r="B3" s="369" t="str">
        <f>INDEX(Adr!B:B,Doklady!B102+1)</f>
        <v>Slovenský zväz bobistov</v>
      </c>
      <c r="C3" s="369"/>
      <c r="D3" s="369"/>
      <c r="G3" s="252">
        <v>45747</v>
      </c>
    </row>
    <row r="4" spans="1:7" ht="14.25" x14ac:dyDescent="0.2">
      <c r="A4" s="30" t="s">
        <v>313</v>
      </c>
      <c r="B4" s="29" t="str">
        <f>RIGHT("0000"&amp;INDEX(Adr!A:A,Doklady!B102+1),8)</f>
        <v>36067580</v>
      </c>
      <c r="G4" s="252">
        <v>45777</v>
      </c>
    </row>
    <row r="5" spans="1:7" ht="14.25" x14ac:dyDescent="0.2">
      <c r="A5" s="30" t="s">
        <v>314</v>
      </c>
      <c r="B5" s="29" t="str">
        <f>INDEX(Adr!D:D,Doklady!B102+1)&amp;", "&amp;INDEX(Adr!E:E,Doklady!B102+1)</f>
        <v>Líščie údolie 134,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62770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62770</v>
      </c>
      <c r="G15" s="252"/>
    </row>
    <row r="16" spans="1:7" ht="14.25" x14ac:dyDescent="0.2">
      <c r="G16" s="252"/>
    </row>
    <row r="17" spans="1:5" ht="72" customHeight="1" x14ac:dyDescent="0.2">
      <c r="A17" s="370" t="s">
        <v>328</v>
      </c>
      <c r="B17" s="370"/>
      <c r="C17" s="370"/>
      <c r="D17" s="37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2" zoomScaleNormal="100" workbookViewId="0">
      <selection activeCell="A56" sqref="A56"/>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4" t="s">
        <v>329</v>
      </c>
      <c r="B1" s="334"/>
      <c r="C1" s="334"/>
      <c r="D1" s="334"/>
      <c r="E1" s="334"/>
      <c r="F1" s="334"/>
      <c r="G1" s="334"/>
      <c r="H1" s="334"/>
      <c r="I1" s="334"/>
    </row>
    <row r="2" spans="1:26" ht="7.5" customHeight="1" x14ac:dyDescent="0.2">
      <c r="C2" s="8"/>
      <c r="D2" s="8"/>
      <c r="E2" s="8"/>
      <c r="F2" s="8"/>
      <c r="G2" s="8"/>
      <c r="H2" s="8"/>
      <c r="I2" s="8"/>
    </row>
    <row r="3" spans="1:26" s="9" customFormat="1" ht="26.1" customHeight="1" x14ac:dyDescent="0.2">
      <c r="B3" s="160" t="s">
        <v>59</v>
      </c>
      <c r="C3" s="335" t="str">
        <f>INDEX(Adr!B2:B240,Doklady!B102)</f>
        <v>Slovenský zväz bobistov</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36067580</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Líščie údolie 134, Bratislava, 841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6" t="s">
        <v>334</v>
      </c>
      <c r="F9" s="337"/>
      <c r="J9" s="8"/>
      <c r="L9" s="118"/>
      <c r="M9" s="118"/>
      <c r="N9" s="118"/>
      <c r="O9" s="118"/>
      <c r="P9" s="118"/>
      <c r="Q9" s="118"/>
      <c r="R9" s="118"/>
      <c r="S9" s="118"/>
    </row>
    <row r="10" spans="1:26" ht="18" x14ac:dyDescent="0.25">
      <c r="A10" s="69" t="s">
        <v>317</v>
      </c>
      <c r="B10" s="70" t="s">
        <v>318</v>
      </c>
      <c r="C10" s="126">
        <f>SUMIF(FP!J:J,Doklady!$B$1&amp;A10,FP!D:D)</f>
        <v>0</v>
      </c>
      <c r="D10" s="126">
        <f>C10-E10</f>
        <v>0</v>
      </c>
      <c r="E10" s="327">
        <f>SUMIF(K:K,A10,I:I)</f>
        <v>0</v>
      </c>
      <c r="F10" s="328"/>
      <c r="L10" s="120" t="s">
        <v>335</v>
      </c>
      <c r="M10" s="118"/>
      <c r="N10" s="118"/>
      <c r="O10" s="118"/>
      <c r="P10" s="118"/>
      <c r="Q10" s="118"/>
      <c r="R10" s="118"/>
      <c r="S10" s="118"/>
    </row>
    <row r="11" spans="1:26" ht="18" x14ac:dyDescent="0.25">
      <c r="A11" s="69" t="s">
        <v>319</v>
      </c>
      <c r="B11" s="70" t="s">
        <v>320</v>
      </c>
      <c r="C11" s="126">
        <f>SUMIF(FP!J:J,Doklady!$B$1&amp;A11,FP!D:D)</f>
        <v>62770</v>
      </c>
      <c r="D11" s="126">
        <f>+C11-E11</f>
        <v>62769.999999999993</v>
      </c>
      <c r="E11" s="338">
        <f>+I39-I42+I44-I47</f>
        <v>7.2759576141834259E-12</v>
      </c>
      <c r="F11" s="339"/>
      <c r="J11" s="176"/>
      <c r="L11" s="161" t="str">
        <f>L41</f>
        <v>a - boby a skeleton - bežné transfery</v>
      </c>
      <c r="M11" s="118"/>
      <c r="N11" s="118"/>
      <c r="O11" s="118"/>
      <c r="P11" s="118"/>
      <c r="Q11" s="118"/>
      <c r="R11" s="118"/>
      <c r="S11" s="118"/>
    </row>
    <row r="12" spans="1:26" ht="18" x14ac:dyDescent="0.25">
      <c r="A12" s="69" t="s">
        <v>321</v>
      </c>
      <c r="B12" s="70" t="s">
        <v>322</v>
      </c>
      <c r="C12" s="126">
        <f>SUMIF(FP!J:J,Doklady!$B$1&amp;A12,FP!D:D)</f>
        <v>20068.689999999999</v>
      </c>
      <c r="D12" s="126">
        <f>C12-E12</f>
        <v>20068.689999999999</v>
      </c>
      <c r="E12" s="327">
        <f>SUMIF(K:K,A12,I:I)</f>
        <v>0</v>
      </c>
      <c r="F12" s="328"/>
      <c r="J12" s="177"/>
      <c r="L12" s="161" t="str">
        <f>L42</f>
        <v>a - boby a skeleton - kapitálové transfery</v>
      </c>
      <c r="N12" s="118"/>
      <c r="O12" s="118"/>
      <c r="P12" s="118"/>
      <c r="Q12" s="118"/>
      <c r="R12" s="118"/>
      <c r="S12" s="118"/>
    </row>
    <row r="13" spans="1:26" ht="18" x14ac:dyDescent="0.25">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2" t="s">
        <v>340</v>
      </c>
      <c r="C17" s="342"/>
      <c r="D17" s="342"/>
      <c r="E17" s="342"/>
      <c r="F17" s="342"/>
      <c r="G17" s="342"/>
      <c r="H17" s="342"/>
      <c r="I17" s="73">
        <f>SUMIF(FP!I:I,Doklady!$B$1&amp;A17,FP!D:D)</f>
        <v>62770</v>
      </c>
      <c r="T17" s="86"/>
    </row>
    <row r="18" spans="1:20" x14ac:dyDescent="0.2">
      <c r="A18" s="135" t="s">
        <v>341</v>
      </c>
      <c r="B18" s="342" t="s">
        <v>342</v>
      </c>
      <c r="C18" s="342"/>
      <c r="D18" s="342"/>
      <c r="E18" s="342"/>
      <c r="F18" s="342"/>
      <c r="G18" s="342"/>
      <c r="H18" s="342"/>
      <c r="I18" s="73">
        <f>SUMIF(FP!I:I,Doklady!$B$1&amp;A18,FP!D:D)</f>
        <v>0</v>
      </c>
    </row>
    <row r="19" spans="1:20" x14ac:dyDescent="0.2">
      <c r="A19" s="115" t="s">
        <v>343</v>
      </c>
      <c r="B19" s="342" t="s">
        <v>344</v>
      </c>
      <c r="C19" s="342"/>
      <c r="D19" s="342"/>
      <c r="E19" s="342"/>
      <c r="F19" s="342"/>
      <c r="G19" s="342"/>
      <c r="H19" s="342"/>
      <c r="I19" s="73">
        <f>SUMIF(FP!I:I,Doklady!$B$1&amp;A19,FP!D:D)</f>
        <v>0</v>
      </c>
    </row>
    <row r="20" spans="1:20" x14ac:dyDescent="0.2">
      <c r="A20" s="135" t="s">
        <v>345</v>
      </c>
      <c r="B20" s="331" t="s">
        <v>346</v>
      </c>
      <c r="C20" s="332"/>
      <c r="D20" s="332"/>
      <c r="E20" s="332"/>
      <c r="F20" s="332"/>
      <c r="G20" s="332"/>
      <c r="H20" s="333"/>
      <c r="I20" s="73">
        <f>SUMIF(FP!I:I,Doklady!$B$1&amp;A20,FP!D:D)</f>
        <v>0</v>
      </c>
      <c r="T20" s="86"/>
    </row>
    <row r="21" spans="1:20" x14ac:dyDescent="0.2">
      <c r="A21" s="115" t="s">
        <v>347</v>
      </c>
      <c r="B21" s="331" t="s">
        <v>348</v>
      </c>
      <c r="C21" s="332"/>
      <c r="D21" s="332"/>
      <c r="E21" s="332"/>
      <c r="F21" s="332"/>
      <c r="G21" s="332"/>
      <c r="H21" s="333"/>
      <c r="I21" s="73">
        <f>SUMIF(FP!I:I,Doklady!$B$1&amp;A21,FP!D:D)</f>
        <v>20068.689999999999</v>
      </c>
      <c r="T21" s="86"/>
    </row>
    <row r="22" spans="1:20" x14ac:dyDescent="0.2">
      <c r="A22" s="135" t="s">
        <v>349</v>
      </c>
      <c r="B22" s="350" t="s">
        <v>350</v>
      </c>
      <c r="C22" s="351"/>
      <c r="D22" s="351"/>
      <c r="E22" s="351"/>
      <c r="F22" s="351"/>
      <c r="G22" s="351"/>
      <c r="H22" s="352"/>
      <c r="I22" s="73">
        <f>SUMIF(FP!I:I,Doklady!$B$1&amp;A22,FP!D:D)</f>
        <v>0</v>
      </c>
      <c r="T22" s="86"/>
    </row>
    <row r="23" spans="1:20" x14ac:dyDescent="0.2">
      <c r="A23" s="115" t="s">
        <v>351</v>
      </c>
      <c r="B23" s="331" t="s">
        <v>352</v>
      </c>
      <c r="C23" s="332"/>
      <c r="D23" s="332"/>
      <c r="E23" s="332"/>
      <c r="F23" s="332"/>
      <c r="G23" s="332"/>
      <c r="H23" s="333"/>
      <c r="I23" s="73">
        <f>SUMIF(FP!I:I,Doklady!$B$1&amp;A23,FP!D:D)</f>
        <v>0</v>
      </c>
      <c r="T23" s="86"/>
    </row>
    <row r="24" spans="1:20" x14ac:dyDescent="0.2">
      <c r="A24" s="135" t="s">
        <v>353</v>
      </c>
      <c r="B24" s="331" t="s">
        <v>354</v>
      </c>
      <c r="C24" s="332"/>
      <c r="D24" s="332"/>
      <c r="E24" s="332"/>
      <c r="F24" s="332"/>
      <c r="G24" s="332"/>
      <c r="H24" s="333"/>
      <c r="I24" s="73">
        <f>SUMIF(FP!I:I,Doklady!$B$1&amp;A24,FP!D:D)</f>
        <v>0</v>
      </c>
      <c r="T24" s="86"/>
    </row>
    <row r="25" spans="1:20" x14ac:dyDescent="0.2">
      <c r="A25" s="115" t="s">
        <v>355</v>
      </c>
      <c r="B25" s="343" t="s">
        <v>2234</v>
      </c>
      <c r="C25" s="344"/>
      <c r="D25" s="344"/>
      <c r="E25" s="344"/>
      <c r="F25" s="344"/>
      <c r="G25" s="344"/>
      <c r="H25" s="345"/>
      <c r="I25" s="73">
        <f>SUMIF(FP!I:I,Doklady!$B$1&amp;A25,FP!D:D)</f>
        <v>0</v>
      </c>
      <c r="T25" s="86"/>
    </row>
    <row r="26" spans="1:20" x14ac:dyDescent="0.2">
      <c r="A26" s="135" t="s">
        <v>356</v>
      </c>
      <c r="B26" s="331" t="s">
        <v>357</v>
      </c>
      <c r="C26" s="332"/>
      <c r="D26" s="332"/>
      <c r="E26" s="332"/>
      <c r="F26" s="332"/>
      <c r="G26" s="332"/>
      <c r="H26" s="333"/>
      <c r="I26" s="73">
        <f>SUMIF(FP!I:I,Doklady!$B$1&amp;A26,FP!D:D)</f>
        <v>0</v>
      </c>
      <c r="T26" s="86"/>
    </row>
    <row r="27" spans="1:20" x14ac:dyDescent="0.2">
      <c r="A27" s="115" t="s">
        <v>358</v>
      </c>
      <c r="B27" s="331" t="s">
        <v>359</v>
      </c>
      <c r="C27" s="332"/>
      <c r="D27" s="332"/>
      <c r="E27" s="332"/>
      <c r="F27" s="332"/>
      <c r="G27" s="332"/>
      <c r="H27" s="333"/>
      <c r="I27" s="73">
        <f>SUMIF(FP!I:I,Doklady!$B$1&amp;A27,FP!D:D)</f>
        <v>0</v>
      </c>
      <c r="T27" s="86"/>
    </row>
    <row r="28" spans="1:20" x14ac:dyDescent="0.2">
      <c r="A28" s="135" t="s">
        <v>360</v>
      </c>
      <c r="B28" s="331" t="s">
        <v>2975</v>
      </c>
      <c r="C28" s="332"/>
      <c r="D28" s="332"/>
      <c r="E28" s="332"/>
      <c r="F28" s="332"/>
      <c r="G28" s="332"/>
      <c r="H28" s="333"/>
      <c r="I28" s="73">
        <f>SUMIF(FP!I:I,Doklady!$B$1&amp;A28,FP!D:D)</f>
        <v>0</v>
      </c>
      <c r="T28" s="86"/>
    </row>
    <row r="29" spans="1:20" x14ac:dyDescent="0.2">
      <c r="A29" s="115" t="s">
        <v>362</v>
      </c>
      <c r="B29" s="331" t="s">
        <v>363</v>
      </c>
      <c r="C29" s="332"/>
      <c r="D29" s="332"/>
      <c r="E29" s="332"/>
      <c r="F29" s="332"/>
      <c r="G29" s="332"/>
      <c r="H29" s="333"/>
      <c r="I29" s="73">
        <f>SUMIF(FP!I:I,Doklady!$B$1&amp;A29,FP!D:D)</f>
        <v>0</v>
      </c>
      <c r="T29" s="86"/>
    </row>
    <row r="30" spans="1:20" hidden="1" x14ac:dyDescent="0.2">
      <c r="A30" s="135" t="s">
        <v>364</v>
      </c>
      <c r="B30" s="331"/>
      <c r="C30" s="332"/>
      <c r="D30" s="332"/>
      <c r="E30" s="332"/>
      <c r="F30" s="332"/>
      <c r="G30" s="332"/>
      <c r="H30" s="333"/>
      <c r="I30" s="73">
        <f>SUMIF(FP!I:I,Doklady!$B$1&amp;A30,FP!D:D)</f>
        <v>0</v>
      </c>
      <c r="T30" s="86"/>
    </row>
    <row r="31" spans="1:20" hidden="1" x14ac:dyDescent="0.2">
      <c r="A31" s="115" t="s">
        <v>365</v>
      </c>
      <c r="B31" s="331"/>
      <c r="C31" s="332"/>
      <c r="D31" s="332"/>
      <c r="E31" s="332"/>
      <c r="F31" s="332"/>
      <c r="G31" s="332"/>
      <c r="H31" s="333"/>
      <c r="I31" s="73">
        <f>SUMIF(FP!I:I,Doklady!$B$1&amp;A31,FP!D:D)</f>
        <v>0</v>
      </c>
      <c r="T31" s="86"/>
    </row>
    <row r="32" spans="1:20" hidden="1" x14ac:dyDescent="0.2">
      <c r="A32" s="135" t="s">
        <v>366</v>
      </c>
      <c r="B32" s="353"/>
      <c r="C32" s="354"/>
      <c r="D32" s="354"/>
      <c r="E32" s="354"/>
      <c r="F32" s="354"/>
      <c r="G32" s="354"/>
      <c r="H32" s="355"/>
      <c r="I32" s="73">
        <f>SUMIF(FP!I:I,Doklady!$B$1&amp;A32,FP!D:D)</f>
        <v>0</v>
      </c>
      <c r="T32" s="86"/>
    </row>
    <row r="33" spans="1:21" hidden="1" x14ac:dyDescent="0.2">
      <c r="A33" s="115" t="s">
        <v>367</v>
      </c>
      <c r="B33" s="353"/>
      <c r="C33" s="354"/>
      <c r="D33" s="354"/>
      <c r="E33" s="354"/>
      <c r="F33" s="354"/>
      <c r="G33" s="354"/>
      <c r="H33" s="355"/>
      <c r="I33" s="73">
        <f>SUMIF(FP!I:I,Doklady!$B$1&amp;A33,FP!D:D)</f>
        <v>0</v>
      </c>
      <c r="T33" s="86"/>
    </row>
    <row r="34" spans="1:21" hidden="1" x14ac:dyDescent="0.2">
      <c r="A34" s="135" t="s">
        <v>368</v>
      </c>
      <c r="B34" s="356"/>
      <c r="C34" s="356"/>
      <c r="D34" s="356"/>
      <c r="E34" s="356"/>
      <c r="F34" s="356"/>
      <c r="G34" s="356"/>
      <c r="H34" s="35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boby a skeleton</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12554</v>
      </c>
      <c r="D39" s="78">
        <f>I39*0.2</f>
        <v>12554</v>
      </c>
      <c r="E39" s="78">
        <f>I39*0.25</f>
        <v>15692.5</v>
      </c>
      <c r="F39" s="78">
        <f>+I39*0.15</f>
        <v>9415.5</v>
      </c>
      <c r="G39" s="78">
        <f>+MAX(I39-C39-D39-E39-F39-H39,0)</f>
        <v>12554</v>
      </c>
      <c r="H39" s="78">
        <f>+IFERROR(VLOOKUP(K40&amp;" - kapitálové transfery",B$53:C$90,2,0),0)</f>
        <v>0</v>
      </c>
      <c r="I39" s="73">
        <f>SUMIF(FP!K:K,K40,FP!D:D)</f>
        <v>62770</v>
      </c>
      <c r="L39" s="84">
        <f>COUNTIF(FP!N:N,Doklady!B1&amp;"aK")</f>
        <v>0</v>
      </c>
      <c r="T39" s="86"/>
    </row>
    <row r="40" spans="1:21" x14ac:dyDescent="0.2">
      <c r="A40" s="115" t="s">
        <v>339</v>
      </c>
      <c r="B40" s="116" t="s">
        <v>373</v>
      </c>
      <c r="C40" s="78">
        <f>DSUM(Doklady!A103:J10000,"GGG",Spolu!L40:M42)</f>
        <v>12766</v>
      </c>
      <c r="D40" s="78">
        <f>DSUM(Doklady!A103:J10000,"GGG",Spolu!N40:O42)</f>
        <v>12653.359999999999</v>
      </c>
      <c r="E40" s="78">
        <f>DSUM(Doklady!A103:J10000,"GGG",Spolu!P40:Q42)</f>
        <v>27941.989999999994</v>
      </c>
      <c r="F40" s="78">
        <f>DSUM(Doklady!A103:J10000,"GGG",Spolu!R40:S42)</f>
        <v>9408.6500000000033</v>
      </c>
      <c r="G40" s="78">
        <f>DSUM(Doklady!A103:J10000,"GGG",Spolu!T40:U42)-H40</f>
        <v>0</v>
      </c>
      <c r="H40" s="78">
        <f>+IFERROR(VLOOKUP(K40&amp;" - kapitálové transfery",B$53:D$90,3,0),0)</f>
        <v>0</v>
      </c>
      <c r="I40" s="73">
        <f>+C40+D40+E40+F40+G40+H40</f>
        <v>62769.999999999993</v>
      </c>
      <c r="J40" s="218" t="str">
        <f>+K45</f>
        <v>.</v>
      </c>
      <c r="K40" s="218" t="str">
        <f>IF(L38&gt;0,INDEX(FP!K:K,Doklady!B2),".")</f>
        <v>boby a skeleton</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boby a skeleton - bežné transfery</v>
      </c>
      <c r="M41" s="120">
        <v>1</v>
      </c>
      <c r="N41" s="161" t="str">
        <f>+L41</f>
        <v>a - boby a skeleton - bežné transfery</v>
      </c>
      <c r="O41" s="120">
        <v>2</v>
      </c>
      <c r="P41" s="161" t="str">
        <f>+L41</f>
        <v>a - boby a skeleton - bežné transfery</v>
      </c>
      <c r="Q41" s="120">
        <v>3</v>
      </c>
      <c r="R41" s="161" t="str">
        <f>+L41</f>
        <v>a - boby a skeleton - bežné transfery</v>
      </c>
      <c r="S41" s="120">
        <v>4</v>
      </c>
      <c r="T41" s="161" t="str">
        <f>+L41</f>
        <v>a - boby a skeleton - bežné transfery</v>
      </c>
      <c r="U41" s="120">
        <v>5</v>
      </c>
    </row>
    <row r="42" spans="1:21" ht="10.5" customHeight="1" x14ac:dyDescent="0.2">
      <c r="A42" s="115" t="s">
        <v>339</v>
      </c>
      <c r="B42" s="116" t="s">
        <v>376</v>
      </c>
      <c r="C42" s="73">
        <f>+C40</f>
        <v>12766</v>
      </c>
      <c r="D42" s="216">
        <f>+D40</f>
        <v>12653.359999999999</v>
      </c>
      <c r="E42" s="216">
        <f>+E40</f>
        <v>27941.989999999994</v>
      </c>
      <c r="F42" s="216">
        <f>+MIN(F39:F40)</f>
        <v>9408.6500000000033</v>
      </c>
      <c r="G42" s="216">
        <f>+MIN(G39+MAX(F39-F40,0)-MAX(E40-E39,0)-MAX(D40-D39,0)-MAX(C40-C39,0),G40)</f>
        <v>0</v>
      </c>
      <c r="H42" s="216">
        <f>+MIN(H39:H40)</f>
        <v>0</v>
      </c>
      <c r="I42" s="73">
        <f>+C42+D42+E42+MIN(F39:F40)+G42+H42</f>
        <v>62769.999999999993</v>
      </c>
      <c r="J42" s="219">
        <f>+K47</f>
        <v>0</v>
      </c>
      <c r="K42" s="219">
        <f>+I42-H42</f>
        <v>62769.999999999993</v>
      </c>
      <c r="L42" s="161" t="str">
        <f>+SUBSTITUTE(L41,"bežné","kapitálové")</f>
        <v>a - boby a skeleton - kapitálové transfery</v>
      </c>
      <c r="M42" s="120">
        <v>1</v>
      </c>
      <c r="N42" s="161" t="str">
        <f>+L42</f>
        <v>a - boby a skeleton - kapitálové transfery</v>
      </c>
      <c r="O42" s="120">
        <v>2</v>
      </c>
      <c r="P42" s="161" t="str">
        <f>+L42</f>
        <v>a - boby a skeleton - kapitálové transfery</v>
      </c>
      <c r="Q42" s="120">
        <v>3</v>
      </c>
      <c r="R42" s="161" t="str">
        <f>+L42</f>
        <v>a - boby a skeleton - kapitálové transfery</v>
      </c>
      <c r="S42" s="120">
        <v>4</v>
      </c>
      <c r="T42" s="161" t="str">
        <f>+L42</f>
        <v>a - boby a skeleton - kapitálové transfery</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29"/>
      <c r="B50" s="330"/>
      <c r="C50" s="330"/>
      <c r="D50" s="330"/>
      <c r="E50" s="330"/>
      <c r="F50" s="330"/>
      <c r="G50" s="330"/>
      <c r="H50" s="330"/>
      <c r="I50" s="33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boby a skeleton - bežné transfery</v>
      </c>
      <c r="C53" s="73">
        <f>IF(A53&lt;&gt;"",INDEX(FP!D:D,Doklady!B$2+(ROW()-53)),"")</f>
        <v>62770</v>
      </c>
      <c r="D53" s="73">
        <f>IF(A53&lt;&gt;"",Doklady!I1-Doklady!J1,"")</f>
        <v>62770.000000000007</v>
      </c>
      <c r="E53" s="73">
        <f>IF(A53&lt;&gt;"",MIN(D53,C53)*Doklady!C1/(1-Doklady!C1),"")</f>
        <v>0</v>
      </c>
      <c r="F53" s="71">
        <f>IF(A53&lt;&gt;"",Doklady!J1,"")</f>
        <v>0</v>
      </c>
      <c r="G53" s="73">
        <f>+IFERROR(HLOOKUP(IF(RIGHT(B53,15)="bežné transfery",LEFT(B53,LEN(B53)-18),0),$J$40:$K$42,3,0),MIN(C53,D53))</f>
        <v>62769.999999999993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22.5" x14ac:dyDescent="0.2">
      <c r="A54" s="75" t="str">
        <f>Doklady!D2</f>
        <v>e</v>
      </c>
      <c r="B54" s="119" t="str">
        <f>Doklady!H2</f>
        <v>zabezpečenie účasti reprezentácie SR na kvalifikačných pretekoch Severo-amerického pohára</v>
      </c>
      <c r="C54" s="73">
        <f>IF(A54&lt;&gt;"",INDEX(FP!D:D,Doklady!B$2+(ROW()-53)),"")</f>
        <v>20068.689999999999</v>
      </c>
      <c r="D54" s="73">
        <f>IF(A54&lt;&gt;"",Doklady!I2-Doklady!J2,"")</f>
        <v>20068.690000000002</v>
      </c>
      <c r="E54" s="73">
        <f>IF(A54&lt;&gt;"",MIN(D54,C54)*Doklady!C2/(1-Doklady!C2),"")</f>
        <v>0</v>
      </c>
      <c r="F54" s="71">
        <f>IF(A54&lt;&gt;"",Doklady!J2,"")</f>
        <v>0</v>
      </c>
      <c r="G54" s="73">
        <f t="shared" ref="G54:G117" si="0">+IFERROR(HLOOKUP(IF(RIGHT(B54,15)="bežné transfery",LEFT(B54,LEN(B54)-18),0),$J$40:$K$42,3,0),MIN(C54,D54))</f>
        <v>20068.689999999999</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82838.69</v>
      </c>
      <c r="D130" s="228">
        <f t="shared" ref="D130:I130" si="9">SUM(D53:D129)</f>
        <v>82838.69</v>
      </c>
      <c r="E130" s="228">
        <f t="shared" si="9"/>
        <v>0</v>
      </c>
      <c r="F130" s="228">
        <f t="shared" si="9"/>
        <v>0</v>
      </c>
      <c r="G130" s="228">
        <f t="shared" si="9"/>
        <v>82838.689999999988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46"/>
      <c r="E140" s="346"/>
      <c r="F140" s="346"/>
      <c r="G140" s="346"/>
      <c r="H140" s="346"/>
      <c r="I140" s="346"/>
      <c r="J140" s="85"/>
    </row>
    <row r="141" spans="1:26" ht="68.25" customHeight="1" x14ac:dyDescent="0.2">
      <c r="A141" s="9"/>
      <c r="B141" s="281" t="s">
        <v>393</v>
      </c>
      <c r="C141" s="214"/>
      <c r="D141" s="326" t="s">
        <v>394</v>
      </c>
      <c r="E141" s="326"/>
      <c r="F141" s="326"/>
      <c r="G141" s="326"/>
      <c r="H141" s="326"/>
      <c r="I141" s="32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475" zoomScaleNormal="100" workbookViewId="0">
      <selection activeCell="A107" sqref="A107:J47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boby a skeleton - bežné transfery</v>
      </c>
      <c r="B1" s="232" t="str">
        <f>INDEX(Adr!A:A,B102+1)</f>
        <v>36067580</v>
      </c>
      <c r="C1" s="233">
        <f>IF(ROW()&lt;=B$3,INDEX(FP!E:E,B$2+ROW()-1),"")</f>
        <v>0</v>
      </c>
      <c r="D1" s="234" t="str">
        <f>IF(ROW()&lt;=B$3,INDEX(FP!F:F,B$2+ROW()-1),"")</f>
        <v>a</v>
      </c>
      <c r="E1" s="234"/>
      <c r="F1" s="234" t="str">
        <f>IF(ROW()&lt;=B$3,INDEX(FP!G:G,B$2+ROW()-1),"")</f>
        <v>026 02</v>
      </c>
      <c r="G1" s="234"/>
      <c r="H1" s="235" t="str">
        <f>IF(ROW()&lt;=B$3,INDEX(FP!C:C,B$2+ROW()-1),"")</f>
        <v>boby a skeleton - bežné transfery</v>
      </c>
      <c r="I1" s="236">
        <f t="shared" ref="I1:I6" si="0">IF(ROW()&lt;=B$3,SUMIF(A$107:A$10042,A1,I$107:I$10042),"")</f>
        <v>62770.000000000007</v>
      </c>
      <c r="J1" s="236">
        <f t="shared" ref="J1:J32" si="1">IF(ROW()&lt;=B$3,SUMIFS(I$103:I$50042,A$103:A$50042,K1,J$103:J$50042,L1),"")</f>
        <v>0</v>
      </c>
      <c r="K1" s="110" t="str">
        <f>$A1</f>
        <v>a - boby a skeleton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e - zabezpečenie účasti reprezentácie SR na kvalifikačných pretekoch Severo-amerického pohára</v>
      </c>
      <c r="B2" s="237">
        <f>MATCH(B1,FP!A:A,0)</f>
        <v>365</v>
      </c>
      <c r="C2" s="233">
        <f>IF(ROW()&lt;=B$3,INDEX(FP!E:E,B$2+ROW()-1),"")</f>
        <v>0</v>
      </c>
      <c r="D2" s="234" t="str">
        <f>IF(ROW()&lt;=B$3,INDEX(FP!F:F,B$2+ROW()-1),"")</f>
        <v>e</v>
      </c>
      <c r="E2" s="234"/>
      <c r="F2" s="234" t="str">
        <f>IF(ROW()&lt;=B$3,INDEX(FP!G:G,B$2+ROW()-1),"")</f>
        <v>026 03</v>
      </c>
      <c r="G2" s="234"/>
      <c r="H2" s="235" t="str">
        <f>IF(ROW()&lt;=B$3,INDEX(FP!C:C,B$2+ROW()-1),"")</f>
        <v>zabezpečenie účasti reprezentácie SR na kvalifikačných pretekoch Severo-amerického pohára</v>
      </c>
      <c r="I2" s="236">
        <f t="shared" si="0"/>
        <v>20068.690000000002</v>
      </c>
      <c r="J2" s="236">
        <f t="shared" si="1"/>
        <v>0</v>
      </c>
      <c r="K2" s="110" t="str">
        <f>$A2</f>
        <v>e - zabezpečenie účasti reprezentácie SR na kvalifikačných pretekoch Severo-amerického pohára</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e - zabezpečenie účasti reprezentácie SR na kvalifikačných pretekoch Severo-amerického pohára</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2977</v>
      </c>
      <c r="J100" s="375"/>
      <c r="K100" s="89"/>
    </row>
    <row r="101" spans="1:25" ht="15.75" x14ac:dyDescent="0.25">
      <c r="A101" s="373"/>
      <c r="B101" s="373"/>
      <c r="C101" s="373"/>
      <c r="D101" s="373"/>
      <c r="E101" s="373"/>
      <c r="F101" s="373"/>
      <c r="G101" s="373"/>
      <c r="H101" s="373"/>
      <c r="I101" s="374">
        <v>46048</v>
      </c>
      <c r="J101" s="374"/>
    </row>
    <row r="102" spans="1:25" ht="14.25" x14ac:dyDescent="0.2">
      <c r="A102" s="249" t="s">
        <v>399</v>
      </c>
      <c r="B102" s="250">
        <v>156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3028</v>
      </c>
      <c r="B107" s="14" t="s">
        <v>3029</v>
      </c>
      <c r="C107" s="14" t="s">
        <v>3030</v>
      </c>
      <c r="D107" s="16" t="s">
        <v>3031</v>
      </c>
      <c r="E107" s="16"/>
      <c r="F107" s="14" t="s">
        <v>3032</v>
      </c>
      <c r="G107" s="14"/>
      <c r="H107" s="14" t="s">
        <v>3033</v>
      </c>
      <c r="I107" s="15">
        <v>191.98</v>
      </c>
      <c r="J107" s="77" t="s">
        <v>3034</v>
      </c>
      <c r="K107" s="92"/>
    </row>
    <row r="108" spans="1:25" ht="22.5" x14ac:dyDescent="0.2">
      <c r="A108" s="14" t="s">
        <v>3028</v>
      </c>
      <c r="B108" s="14" t="s">
        <v>3035</v>
      </c>
      <c r="C108" s="14" t="s">
        <v>3035</v>
      </c>
      <c r="D108" s="16" t="s">
        <v>3036</v>
      </c>
      <c r="E108" s="16"/>
      <c r="F108" s="14" t="s">
        <v>3037</v>
      </c>
      <c r="G108" s="14" t="s">
        <v>3038</v>
      </c>
      <c r="H108" s="14" t="s">
        <v>3039</v>
      </c>
      <c r="I108" s="15">
        <v>19.989999999999998</v>
      </c>
      <c r="J108" s="77" t="s">
        <v>153</v>
      </c>
      <c r="K108" s="92"/>
    </row>
    <row r="109" spans="1:25" ht="12.75" x14ac:dyDescent="0.2">
      <c r="A109" s="14" t="s">
        <v>3028</v>
      </c>
      <c r="B109" s="14" t="s">
        <v>3040</v>
      </c>
      <c r="C109" s="14" t="s">
        <v>3040</v>
      </c>
      <c r="D109" s="16" t="s">
        <v>3041</v>
      </c>
      <c r="E109" s="16"/>
      <c r="F109" s="14" t="s">
        <v>3042</v>
      </c>
      <c r="G109" s="14" t="s">
        <v>3043</v>
      </c>
      <c r="H109" s="14" t="s">
        <v>3044</v>
      </c>
      <c r="I109" s="15">
        <v>353.46</v>
      </c>
      <c r="J109" s="77" t="s">
        <v>3034</v>
      </c>
      <c r="K109" s="92"/>
    </row>
    <row r="110" spans="1:25" ht="12.75" x14ac:dyDescent="0.2">
      <c r="A110" s="14" t="s">
        <v>3028</v>
      </c>
      <c r="B110" s="14" t="s">
        <v>3045</v>
      </c>
      <c r="C110" s="14" t="s">
        <v>3045</v>
      </c>
      <c r="D110" s="16" t="s">
        <v>3046</v>
      </c>
      <c r="E110" s="16"/>
      <c r="F110" s="14" t="s">
        <v>3047</v>
      </c>
      <c r="G110" s="14">
        <v>36327221</v>
      </c>
      <c r="H110" s="14" t="s">
        <v>3048</v>
      </c>
      <c r="I110" s="15">
        <v>5996</v>
      </c>
      <c r="J110" s="77" t="s">
        <v>3034</v>
      </c>
      <c r="K110" s="92"/>
    </row>
    <row r="111" spans="1:25" ht="22.5" x14ac:dyDescent="0.2">
      <c r="A111" s="14" t="s">
        <v>3028</v>
      </c>
      <c r="B111" s="14" t="s">
        <v>3049</v>
      </c>
      <c r="C111" s="14" t="s">
        <v>3049</v>
      </c>
      <c r="D111" s="16" t="s">
        <v>3050</v>
      </c>
      <c r="E111" s="16"/>
      <c r="F111" s="14" t="s">
        <v>3051</v>
      </c>
      <c r="G111" s="14"/>
      <c r="H111" s="14" t="s">
        <v>3052</v>
      </c>
      <c r="I111" s="15">
        <v>292.36</v>
      </c>
      <c r="J111" s="77" t="s">
        <v>153</v>
      </c>
      <c r="K111" s="92"/>
    </row>
    <row r="112" spans="1:25" ht="22.5" x14ac:dyDescent="0.2">
      <c r="A112" s="14" t="s">
        <v>3028</v>
      </c>
      <c r="B112" s="14" t="s">
        <v>3053</v>
      </c>
      <c r="C112" s="14" t="s">
        <v>3053</v>
      </c>
      <c r="D112" s="16" t="s">
        <v>3054</v>
      </c>
      <c r="E112" s="16"/>
      <c r="F112" s="14" t="s">
        <v>3055</v>
      </c>
      <c r="G112" s="14"/>
      <c r="H112" s="14" t="s">
        <v>3052</v>
      </c>
      <c r="I112" s="15">
        <v>113.27</v>
      </c>
      <c r="J112" s="77" t="s">
        <v>153</v>
      </c>
      <c r="K112" s="92"/>
    </row>
    <row r="113" spans="1:11" ht="22.5" x14ac:dyDescent="0.2">
      <c r="A113" s="14" t="s">
        <v>3028</v>
      </c>
      <c r="B113" s="14" t="s">
        <v>3056</v>
      </c>
      <c r="C113" s="14" t="s">
        <v>3056</v>
      </c>
      <c r="D113" s="16" t="s">
        <v>3054</v>
      </c>
      <c r="E113" s="16"/>
      <c r="F113" s="14" t="s">
        <v>3057</v>
      </c>
      <c r="G113" s="14"/>
      <c r="H113" s="14" t="s">
        <v>3058</v>
      </c>
      <c r="I113" s="15">
        <v>115.14</v>
      </c>
      <c r="J113" s="77" t="s">
        <v>153</v>
      </c>
      <c r="K113" s="92"/>
    </row>
    <row r="114" spans="1:11" ht="22.5" x14ac:dyDescent="0.2">
      <c r="A114" s="14" t="s">
        <v>3028</v>
      </c>
      <c r="B114" s="14" t="s">
        <v>3059</v>
      </c>
      <c r="C114" s="14" t="s">
        <v>3059</v>
      </c>
      <c r="D114" s="16" t="s">
        <v>3060</v>
      </c>
      <c r="E114" s="16"/>
      <c r="F114" s="14" t="s">
        <v>3061</v>
      </c>
      <c r="G114" s="14" t="s">
        <v>3062</v>
      </c>
      <c r="H114" s="14" t="s">
        <v>3063</v>
      </c>
      <c r="I114" s="15">
        <v>94.9</v>
      </c>
      <c r="J114" s="77" t="s">
        <v>3034</v>
      </c>
      <c r="K114" s="92"/>
    </row>
    <row r="115" spans="1:11" ht="12.75" x14ac:dyDescent="0.2">
      <c r="A115" s="14" t="s">
        <v>3028</v>
      </c>
      <c r="B115" s="14" t="s">
        <v>3064</v>
      </c>
      <c r="C115" s="14" t="s">
        <v>3064</v>
      </c>
      <c r="D115" s="16" t="s">
        <v>3065</v>
      </c>
      <c r="E115" s="16"/>
      <c r="F115" s="14" t="s">
        <v>3066</v>
      </c>
      <c r="G115" s="14" t="s">
        <v>3067</v>
      </c>
      <c r="H115" s="14" t="s">
        <v>3058</v>
      </c>
      <c r="I115" s="15">
        <v>18.190000000000001</v>
      </c>
      <c r="J115" s="77" t="s">
        <v>153</v>
      </c>
      <c r="K115" s="92"/>
    </row>
    <row r="116" spans="1:11" ht="22.5" x14ac:dyDescent="0.2">
      <c r="A116" s="14" t="s">
        <v>3028</v>
      </c>
      <c r="B116" s="14" t="s">
        <v>3068</v>
      </c>
      <c r="C116" s="14" t="s">
        <v>3068</v>
      </c>
      <c r="D116" s="16" t="s">
        <v>3069</v>
      </c>
      <c r="E116" s="16"/>
      <c r="F116" s="14" t="s">
        <v>3070</v>
      </c>
      <c r="G116" s="14" t="s">
        <v>3071</v>
      </c>
      <c r="H116" s="14" t="s">
        <v>3063</v>
      </c>
      <c r="I116" s="15">
        <v>28.25</v>
      </c>
      <c r="J116" s="77" t="s">
        <v>3034</v>
      </c>
      <c r="K116" s="92"/>
    </row>
    <row r="117" spans="1:11" ht="12.75" x14ac:dyDescent="0.2">
      <c r="A117" s="14" t="s">
        <v>3028</v>
      </c>
      <c r="B117" s="14" t="s">
        <v>3072</v>
      </c>
      <c r="C117" s="14" t="s">
        <v>3072</v>
      </c>
      <c r="D117" s="16" t="s">
        <v>3073</v>
      </c>
      <c r="E117" s="16"/>
      <c r="F117" s="14" t="s">
        <v>3074</v>
      </c>
      <c r="G117" s="14" t="s">
        <v>3075</v>
      </c>
      <c r="H117" s="14" t="s">
        <v>3076</v>
      </c>
      <c r="I117" s="15">
        <v>156.99</v>
      </c>
      <c r="J117" s="77" t="s">
        <v>3034</v>
      </c>
      <c r="K117" s="92"/>
    </row>
    <row r="118" spans="1:11" ht="22.5" x14ac:dyDescent="0.2">
      <c r="A118" s="14" t="s">
        <v>3028</v>
      </c>
      <c r="B118" s="14" t="s">
        <v>3077</v>
      </c>
      <c r="C118" s="14" t="s">
        <v>3077</v>
      </c>
      <c r="D118" s="16" t="s">
        <v>3078</v>
      </c>
      <c r="E118" s="16"/>
      <c r="F118" s="14" t="s">
        <v>3079</v>
      </c>
      <c r="G118" s="14" t="s">
        <v>3080</v>
      </c>
      <c r="H118" s="14" t="s">
        <v>3081</v>
      </c>
      <c r="I118" s="15">
        <v>95</v>
      </c>
      <c r="J118" s="77" t="s">
        <v>3034</v>
      </c>
      <c r="K118" s="92"/>
    </row>
    <row r="119" spans="1:11" ht="22.5" x14ac:dyDescent="0.2">
      <c r="A119" s="14" t="s">
        <v>3028</v>
      </c>
      <c r="B119" s="14" t="s">
        <v>3082</v>
      </c>
      <c r="C119" s="14" t="s">
        <v>3082</v>
      </c>
      <c r="D119" s="16" t="s">
        <v>3083</v>
      </c>
      <c r="E119" s="16"/>
      <c r="F119" s="14" t="s">
        <v>3084</v>
      </c>
      <c r="G119" s="14" t="s">
        <v>3080</v>
      </c>
      <c r="H119" s="14" t="s">
        <v>3058</v>
      </c>
      <c r="I119" s="15">
        <v>14.5</v>
      </c>
      <c r="J119" s="77" t="s">
        <v>153</v>
      </c>
      <c r="K119" s="92"/>
    </row>
    <row r="120" spans="1:11" ht="22.5" x14ac:dyDescent="0.2">
      <c r="A120" s="14" t="s">
        <v>3028</v>
      </c>
      <c r="B120" s="14" t="s">
        <v>3085</v>
      </c>
      <c r="C120" s="14" t="s">
        <v>3085</v>
      </c>
      <c r="D120" s="16" t="s">
        <v>3086</v>
      </c>
      <c r="E120" s="16"/>
      <c r="F120" s="14" t="s">
        <v>3087</v>
      </c>
      <c r="G120" s="14" t="s">
        <v>3080</v>
      </c>
      <c r="H120" s="14" t="s">
        <v>3052</v>
      </c>
      <c r="I120" s="15">
        <v>35.04</v>
      </c>
      <c r="J120" s="77" t="s">
        <v>153</v>
      </c>
      <c r="K120" s="92"/>
    </row>
    <row r="121" spans="1:11" ht="22.5" x14ac:dyDescent="0.2">
      <c r="A121" s="14" t="s">
        <v>3028</v>
      </c>
      <c r="B121" s="14" t="s">
        <v>3088</v>
      </c>
      <c r="C121" s="14" t="s">
        <v>3089</v>
      </c>
      <c r="D121" s="16" t="s">
        <v>3090</v>
      </c>
      <c r="E121" s="16"/>
      <c r="F121" s="14" t="s">
        <v>3091</v>
      </c>
      <c r="G121" s="14" t="s">
        <v>3092</v>
      </c>
      <c r="H121" s="14" t="s">
        <v>3093</v>
      </c>
      <c r="I121" s="15">
        <v>199</v>
      </c>
      <c r="J121" s="77" t="s">
        <v>3034</v>
      </c>
      <c r="K121" s="92"/>
    </row>
    <row r="122" spans="1:11" ht="22.5" x14ac:dyDescent="0.2">
      <c r="A122" s="14" t="s">
        <v>3028</v>
      </c>
      <c r="B122" s="14" t="s">
        <v>3094</v>
      </c>
      <c r="C122" s="14" t="s">
        <v>3094</v>
      </c>
      <c r="D122" s="16" t="s">
        <v>3083</v>
      </c>
      <c r="E122" s="16"/>
      <c r="F122" s="14" t="s">
        <v>3095</v>
      </c>
      <c r="G122" s="14" t="s">
        <v>3096</v>
      </c>
      <c r="H122" s="14" t="s">
        <v>3058</v>
      </c>
      <c r="I122" s="15">
        <v>16.5</v>
      </c>
      <c r="J122" s="77" t="s">
        <v>153</v>
      </c>
      <c r="K122" s="92"/>
    </row>
    <row r="123" spans="1:11" ht="22.5" x14ac:dyDescent="0.2">
      <c r="A123" s="14" t="s">
        <v>3028</v>
      </c>
      <c r="B123" s="14" t="s">
        <v>3097</v>
      </c>
      <c r="C123" s="14" t="s">
        <v>3097</v>
      </c>
      <c r="D123" s="16" t="s">
        <v>3098</v>
      </c>
      <c r="E123" s="16"/>
      <c r="F123" s="14" t="s">
        <v>3099</v>
      </c>
      <c r="G123" s="14" t="s">
        <v>3100</v>
      </c>
      <c r="H123" s="14" t="s">
        <v>3101</v>
      </c>
      <c r="I123" s="15">
        <v>16.899999999999999</v>
      </c>
      <c r="J123" s="77" t="s">
        <v>3034</v>
      </c>
      <c r="K123" s="92"/>
    </row>
    <row r="124" spans="1:11" ht="22.5" x14ac:dyDescent="0.2">
      <c r="A124" s="14" t="s">
        <v>3028</v>
      </c>
      <c r="B124" s="14" t="s">
        <v>3102</v>
      </c>
      <c r="C124" s="14" t="s">
        <v>3102</v>
      </c>
      <c r="D124" s="16" t="s">
        <v>3031</v>
      </c>
      <c r="E124" s="16"/>
      <c r="F124" s="14" t="s">
        <v>3103</v>
      </c>
      <c r="G124" s="14" t="s">
        <v>3104</v>
      </c>
      <c r="H124" s="14" t="s">
        <v>3052</v>
      </c>
      <c r="I124" s="15">
        <v>9.2899999999999991</v>
      </c>
      <c r="J124" s="77" t="s">
        <v>153</v>
      </c>
      <c r="K124" s="92"/>
    </row>
    <row r="125" spans="1:11" ht="22.5" x14ac:dyDescent="0.2">
      <c r="A125" s="14" t="s">
        <v>3028</v>
      </c>
      <c r="B125" s="14" t="s">
        <v>3105</v>
      </c>
      <c r="C125" s="14" t="s">
        <v>3105</v>
      </c>
      <c r="D125" s="16" t="s">
        <v>3031</v>
      </c>
      <c r="E125" s="16"/>
      <c r="F125" s="14" t="s">
        <v>3106</v>
      </c>
      <c r="G125" s="14" t="s">
        <v>3104</v>
      </c>
      <c r="H125" s="14" t="s">
        <v>3052</v>
      </c>
      <c r="I125" s="15">
        <v>60.26</v>
      </c>
      <c r="J125" s="77" t="s">
        <v>153</v>
      </c>
      <c r="K125" s="92"/>
    </row>
    <row r="126" spans="1:11" ht="22.5" x14ac:dyDescent="0.2">
      <c r="A126" s="14" t="s">
        <v>3028</v>
      </c>
      <c r="B126" s="14" t="s">
        <v>3107</v>
      </c>
      <c r="C126" s="14" t="s">
        <v>3107</v>
      </c>
      <c r="D126" s="16" t="s">
        <v>3108</v>
      </c>
      <c r="E126" s="16"/>
      <c r="F126" s="14" t="s">
        <v>3109</v>
      </c>
      <c r="G126" s="14" t="s">
        <v>3110</v>
      </c>
      <c r="H126" s="14" t="s">
        <v>3052</v>
      </c>
      <c r="I126" s="15">
        <v>10.5</v>
      </c>
      <c r="J126" s="77" t="s">
        <v>153</v>
      </c>
      <c r="K126" s="92"/>
    </row>
    <row r="127" spans="1:11" ht="12.75" x14ac:dyDescent="0.2">
      <c r="A127" s="14" t="s">
        <v>3028</v>
      </c>
      <c r="B127" s="14" t="s">
        <v>3111</v>
      </c>
      <c r="C127" s="14" t="s">
        <v>3111</v>
      </c>
      <c r="D127" s="16" t="s">
        <v>3108</v>
      </c>
      <c r="E127" s="16"/>
      <c r="F127" s="14" t="s">
        <v>3112</v>
      </c>
      <c r="G127" s="14" t="s">
        <v>3113</v>
      </c>
      <c r="H127" s="14" t="s">
        <v>3052</v>
      </c>
      <c r="I127" s="15">
        <v>19.7</v>
      </c>
      <c r="J127" s="77" t="s">
        <v>153</v>
      </c>
      <c r="K127" s="92"/>
    </row>
    <row r="128" spans="1:11" ht="22.5" x14ac:dyDescent="0.2">
      <c r="A128" s="14" t="s">
        <v>3028</v>
      </c>
      <c r="B128" s="14" t="s">
        <v>3114</v>
      </c>
      <c r="C128" s="14" t="s">
        <v>3114</v>
      </c>
      <c r="D128" s="16" t="s">
        <v>3115</v>
      </c>
      <c r="E128" s="16"/>
      <c r="F128" s="14" t="s">
        <v>3116</v>
      </c>
      <c r="G128" s="14"/>
      <c r="H128" s="14" t="s">
        <v>3052</v>
      </c>
      <c r="I128" s="15">
        <v>33.53</v>
      </c>
      <c r="J128" s="77" t="s">
        <v>153</v>
      </c>
      <c r="K128" s="92"/>
    </row>
    <row r="129" spans="1:11" ht="22.5" x14ac:dyDescent="0.2">
      <c r="A129" s="14" t="s">
        <v>3028</v>
      </c>
      <c r="B129" s="14" t="s">
        <v>3117</v>
      </c>
      <c r="C129" s="14" t="s">
        <v>3117</v>
      </c>
      <c r="D129" s="16" t="s">
        <v>3118</v>
      </c>
      <c r="E129" s="16"/>
      <c r="F129" s="14" t="s">
        <v>3119</v>
      </c>
      <c r="G129" s="14">
        <v>31322832</v>
      </c>
      <c r="H129" s="14" t="s">
        <v>3120</v>
      </c>
      <c r="I129" s="15">
        <v>57.6</v>
      </c>
      <c r="J129" s="77" t="s">
        <v>3121</v>
      </c>
      <c r="K129" s="92"/>
    </row>
    <row r="130" spans="1:11" ht="22.5" x14ac:dyDescent="0.2">
      <c r="A130" s="14" t="s">
        <v>3028</v>
      </c>
      <c r="B130" s="14" t="s">
        <v>3122</v>
      </c>
      <c r="C130" s="14" t="s">
        <v>3122</v>
      </c>
      <c r="D130" s="16" t="s">
        <v>3050</v>
      </c>
      <c r="E130" s="16"/>
      <c r="F130" s="14" t="s">
        <v>3123</v>
      </c>
      <c r="G130" s="14">
        <v>31322832</v>
      </c>
      <c r="H130" s="14" t="s">
        <v>3120</v>
      </c>
      <c r="I130" s="15">
        <v>49.94</v>
      </c>
      <c r="J130" s="77" t="s">
        <v>3121</v>
      </c>
      <c r="K130" s="92"/>
    </row>
    <row r="131" spans="1:11" ht="22.5" x14ac:dyDescent="0.2">
      <c r="A131" s="14" t="s">
        <v>3028</v>
      </c>
      <c r="B131" s="14" t="s">
        <v>3124</v>
      </c>
      <c r="C131" s="14" t="s">
        <v>3124</v>
      </c>
      <c r="D131" s="16" t="s">
        <v>3125</v>
      </c>
      <c r="E131" s="16"/>
      <c r="F131" s="14" t="s">
        <v>3126</v>
      </c>
      <c r="G131" s="14">
        <v>604381</v>
      </c>
      <c r="H131" s="14" t="s">
        <v>3127</v>
      </c>
      <c r="I131" s="15">
        <v>54.08</v>
      </c>
      <c r="J131" s="77" t="s">
        <v>3121</v>
      </c>
      <c r="K131" s="92"/>
    </row>
    <row r="132" spans="1:11" ht="22.5" x14ac:dyDescent="0.2">
      <c r="A132" s="14" t="s">
        <v>3028</v>
      </c>
      <c r="B132" s="14" t="s">
        <v>3128</v>
      </c>
      <c r="C132" s="14" t="s">
        <v>3128</v>
      </c>
      <c r="D132" s="16" t="s">
        <v>3129</v>
      </c>
      <c r="E132" s="16"/>
      <c r="F132" s="14" t="s">
        <v>3130</v>
      </c>
      <c r="G132" s="14">
        <v>31322832</v>
      </c>
      <c r="H132" s="14" t="s">
        <v>3120</v>
      </c>
      <c r="I132" s="15">
        <v>52.4</v>
      </c>
      <c r="J132" s="77" t="s">
        <v>3121</v>
      </c>
      <c r="K132" s="92"/>
    </row>
    <row r="133" spans="1:11" ht="22.5" x14ac:dyDescent="0.2">
      <c r="A133" s="14" t="s">
        <v>3028</v>
      </c>
      <c r="B133" s="14" t="s">
        <v>3131</v>
      </c>
      <c r="C133" s="14" t="s">
        <v>3131</v>
      </c>
      <c r="D133" s="16" t="s">
        <v>3132</v>
      </c>
      <c r="E133" s="16"/>
      <c r="F133" s="14" t="s">
        <v>3133</v>
      </c>
      <c r="G133" s="14">
        <v>31322832</v>
      </c>
      <c r="H133" s="14" t="s">
        <v>3120</v>
      </c>
      <c r="I133" s="15">
        <v>56</v>
      </c>
      <c r="J133" s="77" t="s">
        <v>3121</v>
      </c>
      <c r="K133" s="92"/>
    </row>
    <row r="134" spans="1:11" ht="22.5" x14ac:dyDescent="0.2">
      <c r="A134" s="14" t="s">
        <v>3028</v>
      </c>
      <c r="B134" s="14" t="s">
        <v>3134</v>
      </c>
      <c r="C134" s="14" t="s">
        <v>3134</v>
      </c>
      <c r="D134" s="16" t="s">
        <v>3135</v>
      </c>
      <c r="E134" s="16"/>
      <c r="F134" s="14" t="s">
        <v>3136</v>
      </c>
      <c r="G134" s="14">
        <v>31322832</v>
      </c>
      <c r="H134" s="14" t="s">
        <v>3120</v>
      </c>
      <c r="I134" s="15">
        <v>53.6</v>
      </c>
      <c r="J134" s="77" t="s">
        <v>3121</v>
      </c>
      <c r="K134" s="92"/>
    </row>
    <row r="135" spans="1:11" ht="22.5" x14ac:dyDescent="0.2">
      <c r="A135" s="14" t="s">
        <v>3028</v>
      </c>
      <c r="B135" s="14" t="s">
        <v>3137</v>
      </c>
      <c r="C135" s="14" t="s">
        <v>3137</v>
      </c>
      <c r="D135" s="16" t="s">
        <v>3138</v>
      </c>
      <c r="E135" s="16"/>
      <c r="F135" s="14" t="s">
        <v>3139</v>
      </c>
      <c r="G135" s="14">
        <v>54107580</v>
      </c>
      <c r="H135" s="14" t="s">
        <v>3140</v>
      </c>
      <c r="I135" s="15">
        <v>52.8</v>
      </c>
      <c r="J135" s="77" t="s">
        <v>3121</v>
      </c>
      <c r="K135" s="92"/>
    </row>
    <row r="136" spans="1:11" ht="22.5" x14ac:dyDescent="0.2">
      <c r="A136" s="14" t="s">
        <v>3028</v>
      </c>
      <c r="B136" s="14" t="s">
        <v>3141</v>
      </c>
      <c r="C136" s="14" t="s">
        <v>3141</v>
      </c>
      <c r="D136" s="16" t="s">
        <v>3142</v>
      </c>
      <c r="E136" s="16"/>
      <c r="F136" s="14" t="s">
        <v>3143</v>
      </c>
      <c r="G136" s="14">
        <v>604381</v>
      </c>
      <c r="H136" s="14" t="s">
        <v>3127</v>
      </c>
      <c r="I136" s="15">
        <v>56.01</v>
      </c>
      <c r="J136" s="77" t="s">
        <v>3121</v>
      </c>
      <c r="K136" s="92"/>
    </row>
    <row r="137" spans="1:11" ht="22.5" x14ac:dyDescent="0.2">
      <c r="A137" s="14" t="s">
        <v>3028</v>
      </c>
      <c r="B137" s="14" t="s">
        <v>3144</v>
      </c>
      <c r="C137" s="14" t="s">
        <v>3144</v>
      </c>
      <c r="D137" s="16" t="s">
        <v>3145</v>
      </c>
      <c r="E137" s="16"/>
      <c r="F137" s="14" t="s">
        <v>3146</v>
      </c>
      <c r="G137" s="14">
        <v>31322832</v>
      </c>
      <c r="H137" s="14" t="s">
        <v>3120</v>
      </c>
      <c r="I137" s="15">
        <v>56</v>
      </c>
      <c r="J137" s="77" t="s">
        <v>3121</v>
      </c>
      <c r="K137" s="92"/>
    </row>
    <row r="138" spans="1:11" ht="22.5" x14ac:dyDescent="0.2">
      <c r="A138" s="14" t="s">
        <v>3028</v>
      </c>
      <c r="B138" s="14" t="s">
        <v>3147</v>
      </c>
      <c r="C138" s="14" t="s">
        <v>3147</v>
      </c>
      <c r="D138" s="16" t="s">
        <v>3148</v>
      </c>
      <c r="E138" s="16"/>
      <c r="F138" s="14" t="s">
        <v>3149</v>
      </c>
      <c r="G138" s="14">
        <v>54107580</v>
      </c>
      <c r="H138" s="14" t="s">
        <v>3140</v>
      </c>
      <c r="I138" s="15">
        <v>54.4</v>
      </c>
      <c r="J138" s="77" t="s">
        <v>3121</v>
      </c>
      <c r="K138" s="92"/>
    </row>
    <row r="139" spans="1:11" ht="22.5" x14ac:dyDescent="0.2">
      <c r="A139" s="14" t="s">
        <v>3028</v>
      </c>
      <c r="B139" s="14" t="s">
        <v>3150</v>
      </c>
      <c r="C139" s="14" t="s">
        <v>3150</v>
      </c>
      <c r="D139" s="16" t="s">
        <v>3151</v>
      </c>
      <c r="E139" s="16"/>
      <c r="F139" s="14" t="s">
        <v>3152</v>
      </c>
      <c r="G139" s="14">
        <v>31322832</v>
      </c>
      <c r="H139" s="14" t="s">
        <v>3120</v>
      </c>
      <c r="I139" s="15">
        <v>54.4</v>
      </c>
      <c r="J139" s="77" t="s">
        <v>3121</v>
      </c>
      <c r="K139" s="92"/>
    </row>
    <row r="140" spans="1:11" ht="22.5" x14ac:dyDescent="0.2">
      <c r="A140" s="14" t="s">
        <v>3028</v>
      </c>
      <c r="B140" s="14" t="s">
        <v>3153</v>
      </c>
      <c r="C140" s="14" t="s">
        <v>3153</v>
      </c>
      <c r="D140" s="16" t="s">
        <v>3154</v>
      </c>
      <c r="E140" s="16"/>
      <c r="F140" s="14" t="s">
        <v>3155</v>
      </c>
      <c r="G140" s="14">
        <v>31322832</v>
      </c>
      <c r="H140" s="14" t="s">
        <v>3120</v>
      </c>
      <c r="I140" s="15">
        <v>44.29</v>
      </c>
      <c r="J140" s="77" t="s">
        <v>3121</v>
      </c>
      <c r="K140" s="92"/>
    </row>
    <row r="141" spans="1:11" ht="22.5" x14ac:dyDescent="0.2">
      <c r="A141" s="14" t="s">
        <v>3028</v>
      </c>
      <c r="B141" s="14" t="s">
        <v>3156</v>
      </c>
      <c r="C141" s="14" t="s">
        <v>3157</v>
      </c>
      <c r="D141" s="16" t="s">
        <v>3158</v>
      </c>
      <c r="E141" s="16"/>
      <c r="F141" s="14" t="s">
        <v>3159</v>
      </c>
      <c r="G141" s="14" t="s">
        <v>3160</v>
      </c>
      <c r="H141" s="14" t="s">
        <v>3161</v>
      </c>
      <c r="I141" s="15">
        <v>627.29999999999995</v>
      </c>
      <c r="J141" s="77" t="s">
        <v>3034</v>
      </c>
      <c r="K141" s="92"/>
    </row>
    <row r="142" spans="1:11" ht="22.5" x14ac:dyDescent="0.2">
      <c r="A142" s="14" t="s">
        <v>3028</v>
      </c>
      <c r="B142" s="14" t="s">
        <v>3162</v>
      </c>
      <c r="C142" s="14" t="s">
        <v>3162</v>
      </c>
      <c r="D142" s="16" t="s">
        <v>3050</v>
      </c>
      <c r="E142" s="16"/>
      <c r="F142" s="14" t="s">
        <v>3163</v>
      </c>
      <c r="G142" s="14"/>
      <c r="H142" s="14" t="s">
        <v>3164</v>
      </c>
      <c r="I142" s="15">
        <v>8.3000000000000007</v>
      </c>
      <c r="J142" s="77" t="s">
        <v>3034</v>
      </c>
      <c r="K142" s="92"/>
    </row>
    <row r="143" spans="1:11" ht="22.5" x14ac:dyDescent="0.2">
      <c r="A143" s="14" t="s">
        <v>3028</v>
      </c>
      <c r="B143" s="14" t="s">
        <v>3162</v>
      </c>
      <c r="C143" s="14" t="s">
        <v>3162</v>
      </c>
      <c r="D143" s="16" t="s">
        <v>3050</v>
      </c>
      <c r="E143" s="16"/>
      <c r="F143" s="14" t="s">
        <v>3165</v>
      </c>
      <c r="G143" s="14"/>
      <c r="H143" s="14" t="s">
        <v>3164</v>
      </c>
      <c r="I143" s="15">
        <v>8.3000000000000007</v>
      </c>
      <c r="J143" s="77" t="s">
        <v>3034</v>
      </c>
      <c r="K143" s="92"/>
    </row>
    <row r="144" spans="1:11" ht="22.5" x14ac:dyDescent="0.2">
      <c r="A144" s="14" t="s">
        <v>3028</v>
      </c>
      <c r="B144" s="14" t="s">
        <v>3166</v>
      </c>
      <c r="C144" s="14" t="s">
        <v>3166</v>
      </c>
      <c r="D144" s="16" t="s">
        <v>3050</v>
      </c>
      <c r="E144" s="16"/>
      <c r="F144" s="14" t="s">
        <v>3167</v>
      </c>
      <c r="G144" s="14"/>
      <c r="H144" s="14" t="s">
        <v>3164</v>
      </c>
      <c r="I144" s="15">
        <v>115</v>
      </c>
      <c r="J144" s="77" t="s">
        <v>3034</v>
      </c>
      <c r="K144" s="92"/>
    </row>
    <row r="145" spans="1:11" ht="22.5" x14ac:dyDescent="0.2">
      <c r="A145" s="14" t="s">
        <v>3028</v>
      </c>
      <c r="B145" s="14" t="s">
        <v>3168</v>
      </c>
      <c r="C145" s="14" t="s">
        <v>3168</v>
      </c>
      <c r="D145" s="16" t="s">
        <v>3169</v>
      </c>
      <c r="E145" s="16"/>
      <c r="F145" s="14" t="s">
        <v>3170</v>
      </c>
      <c r="G145" s="14"/>
      <c r="H145" s="14" t="s">
        <v>3171</v>
      </c>
      <c r="I145" s="15">
        <v>153.32</v>
      </c>
      <c r="J145" s="77" t="s">
        <v>3034</v>
      </c>
      <c r="K145" s="92"/>
    </row>
    <row r="146" spans="1:11" ht="22.5" x14ac:dyDescent="0.2">
      <c r="A146" s="14" t="s">
        <v>3028</v>
      </c>
      <c r="B146" s="14" t="s">
        <v>3168</v>
      </c>
      <c r="C146" s="14" t="s">
        <v>3168</v>
      </c>
      <c r="D146" s="16" t="s">
        <v>3169</v>
      </c>
      <c r="E146" s="16"/>
      <c r="F146" s="14" t="s">
        <v>3172</v>
      </c>
      <c r="G146" s="14"/>
      <c r="H146" s="14" t="s">
        <v>3173</v>
      </c>
      <c r="I146" s="15">
        <v>153.32</v>
      </c>
      <c r="J146" s="77" t="s">
        <v>3034</v>
      </c>
      <c r="K146" s="92"/>
    </row>
    <row r="147" spans="1:11" ht="22.5" x14ac:dyDescent="0.2">
      <c r="A147" s="14" t="s">
        <v>3028</v>
      </c>
      <c r="B147" s="14" t="s">
        <v>3174</v>
      </c>
      <c r="C147" s="14" t="s">
        <v>3175</v>
      </c>
      <c r="D147" s="16" t="s">
        <v>3169</v>
      </c>
      <c r="E147" s="16"/>
      <c r="F147" s="14" t="s">
        <v>3176</v>
      </c>
      <c r="G147" s="14"/>
      <c r="H147" s="14" t="s">
        <v>3177</v>
      </c>
      <c r="I147" s="15">
        <v>32</v>
      </c>
      <c r="J147" s="77" t="s">
        <v>3034</v>
      </c>
      <c r="K147" s="92"/>
    </row>
    <row r="148" spans="1:11" ht="22.5" x14ac:dyDescent="0.2">
      <c r="A148" s="14" t="s">
        <v>3028</v>
      </c>
      <c r="B148" s="14" t="s">
        <v>3178</v>
      </c>
      <c r="C148" s="14" t="s">
        <v>3179</v>
      </c>
      <c r="D148" s="16" t="s">
        <v>3169</v>
      </c>
      <c r="E148" s="16"/>
      <c r="F148" s="14" t="s">
        <v>3180</v>
      </c>
      <c r="G148" s="14"/>
      <c r="H148" s="14" t="s">
        <v>3181</v>
      </c>
      <c r="I148" s="15">
        <v>33.369999999999997</v>
      </c>
      <c r="J148" s="77" t="s">
        <v>3034</v>
      </c>
      <c r="K148" s="92"/>
    </row>
    <row r="149" spans="1:11" ht="22.5" x14ac:dyDescent="0.2">
      <c r="A149" s="14" t="s">
        <v>3028</v>
      </c>
      <c r="B149" s="14" t="s">
        <v>3182</v>
      </c>
      <c r="C149" s="14" t="s">
        <v>3183</v>
      </c>
      <c r="D149" s="16" t="s">
        <v>3169</v>
      </c>
      <c r="E149" s="16"/>
      <c r="F149" s="14" t="s">
        <v>3184</v>
      </c>
      <c r="G149" s="14"/>
      <c r="H149" s="14" t="s">
        <v>3177</v>
      </c>
      <c r="I149" s="15">
        <v>32</v>
      </c>
      <c r="J149" s="77" t="s">
        <v>3034</v>
      </c>
      <c r="K149" s="92"/>
    </row>
    <row r="150" spans="1:11" ht="22.5" x14ac:dyDescent="0.2">
      <c r="A150" s="14" t="s">
        <v>3028</v>
      </c>
      <c r="B150" s="14" t="s">
        <v>3185</v>
      </c>
      <c r="C150" s="14" t="s">
        <v>3186</v>
      </c>
      <c r="D150" s="16" t="s">
        <v>3169</v>
      </c>
      <c r="E150" s="16"/>
      <c r="F150" s="14" t="s">
        <v>3187</v>
      </c>
      <c r="G150" s="14"/>
      <c r="H150" s="14" t="s">
        <v>3181</v>
      </c>
      <c r="I150" s="15">
        <v>32.71</v>
      </c>
      <c r="J150" s="77" t="s">
        <v>3034</v>
      </c>
      <c r="K150" s="92"/>
    </row>
    <row r="151" spans="1:11" ht="22.5" x14ac:dyDescent="0.2">
      <c r="A151" s="14" t="s">
        <v>3028</v>
      </c>
      <c r="B151" s="14" t="s">
        <v>3188</v>
      </c>
      <c r="C151" s="14" t="s">
        <v>3189</v>
      </c>
      <c r="D151" s="16" t="s">
        <v>3169</v>
      </c>
      <c r="E151" s="16"/>
      <c r="F151" s="14" t="s">
        <v>3190</v>
      </c>
      <c r="G151" s="14"/>
      <c r="H151" s="14" t="s">
        <v>3191</v>
      </c>
      <c r="I151" s="15">
        <v>3.67</v>
      </c>
      <c r="J151" s="77" t="s">
        <v>3034</v>
      </c>
      <c r="K151" s="92"/>
    </row>
    <row r="152" spans="1:11" ht="22.5" x14ac:dyDescent="0.2">
      <c r="A152" s="14" t="s">
        <v>3028</v>
      </c>
      <c r="B152" s="14" t="s">
        <v>3192</v>
      </c>
      <c r="C152" s="14" t="s">
        <v>3193</v>
      </c>
      <c r="D152" s="16" t="s">
        <v>3169</v>
      </c>
      <c r="E152" s="16"/>
      <c r="F152" s="14" t="s">
        <v>3194</v>
      </c>
      <c r="G152" s="14"/>
      <c r="H152" s="14" t="s">
        <v>3191</v>
      </c>
      <c r="I152" s="15">
        <v>3.89</v>
      </c>
      <c r="J152" s="77" t="s">
        <v>3034</v>
      </c>
      <c r="K152" s="92"/>
    </row>
    <row r="153" spans="1:11" ht="22.5" x14ac:dyDescent="0.2">
      <c r="A153" s="14" t="s">
        <v>3028</v>
      </c>
      <c r="B153" s="14" t="s">
        <v>3195</v>
      </c>
      <c r="C153" s="14" t="s">
        <v>3195</v>
      </c>
      <c r="D153" s="16" t="s">
        <v>3196</v>
      </c>
      <c r="E153" s="16"/>
      <c r="F153" s="14" t="s">
        <v>3197</v>
      </c>
      <c r="G153" s="14"/>
      <c r="H153" s="14" t="s">
        <v>3198</v>
      </c>
      <c r="I153" s="15">
        <v>6.18</v>
      </c>
      <c r="J153" s="77" t="s">
        <v>153</v>
      </c>
      <c r="K153" s="92"/>
    </row>
    <row r="154" spans="1:11" ht="22.5" x14ac:dyDescent="0.2">
      <c r="A154" s="14" t="s">
        <v>3028</v>
      </c>
      <c r="B154" s="14" t="s">
        <v>3195</v>
      </c>
      <c r="C154" s="14" t="s">
        <v>3195</v>
      </c>
      <c r="D154" s="16" t="s">
        <v>3196</v>
      </c>
      <c r="E154" s="16"/>
      <c r="F154" s="14" t="s">
        <v>3172</v>
      </c>
      <c r="G154" s="14"/>
      <c r="H154" s="14" t="s">
        <v>3199</v>
      </c>
      <c r="I154" s="15">
        <v>6.18</v>
      </c>
      <c r="J154" s="77" t="s">
        <v>153</v>
      </c>
      <c r="K154" s="92"/>
    </row>
    <row r="155" spans="1:11" ht="22.5" x14ac:dyDescent="0.2">
      <c r="A155" s="14" t="s">
        <v>3028</v>
      </c>
      <c r="B155" s="14" t="s">
        <v>3200</v>
      </c>
      <c r="C155" s="14" t="s">
        <v>3201</v>
      </c>
      <c r="D155" s="16" t="s">
        <v>3135</v>
      </c>
      <c r="E155" s="16"/>
      <c r="F155" s="14" t="s">
        <v>3202</v>
      </c>
      <c r="G155" s="14"/>
      <c r="H155" s="14" t="s">
        <v>3203</v>
      </c>
      <c r="I155" s="15">
        <v>8.65</v>
      </c>
      <c r="J155" s="77" t="s">
        <v>153</v>
      </c>
      <c r="K155" s="92"/>
    </row>
    <row r="156" spans="1:11" ht="22.5" x14ac:dyDescent="0.2">
      <c r="A156" s="14" t="s">
        <v>3028</v>
      </c>
      <c r="B156" s="14" t="s">
        <v>3204</v>
      </c>
      <c r="C156" s="14" t="s">
        <v>3205</v>
      </c>
      <c r="D156" s="16" t="s">
        <v>3206</v>
      </c>
      <c r="E156" s="16"/>
      <c r="F156" s="14" t="s">
        <v>3207</v>
      </c>
      <c r="G156" s="14"/>
      <c r="H156" s="14" t="s">
        <v>3127</v>
      </c>
      <c r="I156" s="15">
        <v>40.01</v>
      </c>
      <c r="J156" s="77" t="s">
        <v>153</v>
      </c>
      <c r="K156" s="92"/>
    </row>
    <row r="157" spans="1:11" ht="33.75" x14ac:dyDescent="0.2">
      <c r="A157" s="14" t="s">
        <v>3028</v>
      </c>
      <c r="B157" s="14" t="s">
        <v>3208</v>
      </c>
      <c r="C157" s="14" t="s">
        <v>3209</v>
      </c>
      <c r="D157" s="16" t="s">
        <v>3090</v>
      </c>
      <c r="E157" s="16"/>
      <c r="F157" s="14" t="s">
        <v>3210</v>
      </c>
      <c r="G157" s="14"/>
      <c r="H157" s="14" t="s">
        <v>3211</v>
      </c>
      <c r="I157" s="15">
        <v>404.79</v>
      </c>
      <c r="J157" s="77" t="s">
        <v>153</v>
      </c>
      <c r="K157" s="92"/>
    </row>
    <row r="158" spans="1:11" ht="33.75" x14ac:dyDescent="0.2">
      <c r="A158" s="14" t="s">
        <v>3028</v>
      </c>
      <c r="B158" s="14" t="s">
        <v>3212</v>
      </c>
      <c r="C158" s="14" t="s">
        <v>3212</v>
      </c>
      <c r="D158" s="16" t="s">
        <v>3145</v>
      </c>
      <c r="E158" s="16"/>
      <c r="F158" s="14" t="s">
        <v>3213</v>
      </c>
      <c r="G158" s="14"/>
      <c r="H158" s="14" t="s">
        <v>3199</v>
      </c>
      <c r="I158" s="15">
        <v>6.16</v>
      </c>
      <c r="J158" s="77" t="s">
        <v>153</v>
      </c>
      <c r="K158" s="92"/>
    </row>
    <row r="159" spans="1:11" ht="22.5" x14ac:dyDescent="0.2">
      <c r="A159" s="14" t="s">
        <v>3028</v>
      </c>
      <c r="B159" s="14" t="s">
        <v>3212</v>
      </c>
      <c r="C159" s="14" t="s">
        <v>3212</v>
      </c>
      <c r="D159" s="16" t="s">
        <v>3145</v>
      </c>
      <c r="E159" s="16"/>
      <c r="F159" s="14" t="s">
        <v>3172</v>
      </c>
      <c r="G159" s="14"/>
      <c r="H159" s="14" t="s">
        <v>3198</v>
      </c>
      <c r="I159" s="15">
        <v>6.17</v>
      </c>
      <c r="J159" s="77" t="s">
        <v>153</v>
      </c>
      <c r="K159" s="92"/>
    </row>
    <row r="160" spans="1:11" ht="22.5" x14ac:dyDescent="0.2">
      <c r="A160" s="14" t="s">
        <v>3028</v>
      </c>
      <c r="B160" s="14" t="s">
        <v>3214</v>
      </c>
      <c r="C160" s="14" t="s">
        <v>3215</v>
      </c>
      <c r="D160" s="16" t="s">
        <v>3060</v>
      </c>
      <c r="E160" s="16"/>
      <c r="F160" s="14" t="s">
        <v>3216</v>
      </c>
      <c r="G160" s="14"/>
      <c r="H160" s="14" t="s">
        <v>3120</v>
      </c>
      <c r="I160" s="15">
        <v>50.99</v>
      </c>
      <c r="J160" s="77" t="s">
        <v>153</v>
      </c>
      <c r="K160" s="92"/>
    </row>
    <row r="161" spans="1:11" ht="22.5" x14ac:dyDescent="0.2">
      <c r="A161" s="14" t="s">
        <v>3028</v>
      </c>
      <c r="B161" s="14" t="s">
        <v>3217</v>
      </c>
      <c r="C161" s="14" t="s">
        <v>3218</v>
      </c>
      <c r="D161" s="16" t="s">
        <v>3060</v>
      </c>
      <c r="E161" s="16"/>
      <c r="F161" s="14" t="s">
        <v>3219</v>
      </c>
      <c r="G161" s="14"/>
      <c r="H161" s="14" t="s">
        <v>3203</v>
      </c>
      <c r="I161" s="15">
        <v>8.6300000000000008</v>
      </c>
      <c r="J161" s="77" t="s">
        <v>153</v>
      </c>
      <c r="K161" s="92"/>
    </row>
    <row r="162" spans="1:11" ht="33.75" x14ac:dyDescent="0.2">
      <c r="A162" s="14" t="s">
        <v>3028</v>
      </c>
      <c r="B162" s="14" t="s">
        <v>3220</v>
      </c>
      <c r="C162" s="14" t="s">
        <v>3220</v>
      </c>
      <c r="D162" s="16" t="s">
        <v>3221</v>
      </c>
      <c r="E162" s="16"/>
      <c r="F162" s="14" t="s">
        <v>3222</v>
      </c>
      <c r="G162" s="14"/>
      <c r="H162" s="14" t="s">
        <v>3223</v>
      </c>
      <c r="I162" s="15">
        <v>405</v>
      </c>
      <c r="J162" s="77" t="s">
        <v>153</v>
      </c>
      <c r="K162" s="92"/>
    </row>
    <row r="163" spans="1:11" ht="22.5" x14ac:dyDescent="0.2">
      <c r="A163" s="14" t="s">
        <v>3028</v>
      </c>
      <c r="B163" s="14" t="s">
        <v>3220</v>
      </c>
      <c r="C163" s="14" t="s">
        <v>3220</v>
      </c>
      <c r="D163" s="16" t="s">
        <v>3221</v>
      </c>
      <c r="E163" s="16"/>
      <c r="F163" s="14" t="s">
        <v>3172</v>
      </c>
      <c r="G163" s="14"/>
      <c r="H163" s="14" t="s">
        <v>3198</v>
      </c>
      <c r="I163" s="15">
        <v>450</v>
      </c>
      <c r="J163" s="77" t="s">
        <v>153</v>
      </c>
      <c r="K163" s="92"/>
    </row>
    <row r="164" spans="1:11" ht="22.5" x14ac:dyDescent="0.2">
      <c r="A164" s="14" t="s">
        <v>3028</v>
      </c>
      <c r="B164" s="14" t="s">
        <v>3220</v>
      </c>
      <c r="C164" s="14" t="s">
        <v>3220</v>
      </c>
      <c r="D164" s="16" t="s">
        <v>3221</v>
      </c>
      <c r="E164" s="16"/>
      <c r="F164" s="14" t="s">
        <v>3172</v>
      </c>
      <c r="G164" s="14"/>
      <c r="H164" s="14" t="s">
        <v>3199</v>
      </c>
      <c r="I164" s="15">
        <v>450</v>
      </c>
      <c r="J164" s="77" t="s">
        <v>153</v>
      </c>
      <c r="K164" s="92"/>
    </row>
    <row r="165" spans="1:11" ht="22.5" x14ac:dyDescent="0.2">
      <c r="A165" s="14" t="s">
        <v>3028</v>
      </c>
      <c r="B165" s="14" t="s">
        <v>3224</v>
      </c>
      <c r="C165" s="14" t="s">
        <v>3225</v>
      </c>
      <c r="D165" s="16" t="s">
        <v>3031</v>
      </c>
      <c r="E165" s="16"/>
      <c r="F165" s="14" t="s">
        <v>3226</v>
      </c>
      <c r="G165" s="14"/>
      <c r="H165" s="14" t="s">
        <v>3227</v>
      </c>
      <c r="I165" s="15">
        <v>728.97</v>
      </c>
      <c r="J165" s="77" t="s">
        <v>153</v>
      </c>
      <c r="K165" s="92"/>
    </row>
    <row r="166" spans="1:11" ht="22.5" x14ac:dyDescent="0.2">
      <c r="A166" s="14" t="s">
        <v>3028</v>
      </c>
      <c r="B166" s="14" t="s">
        <v>3228</v>
      </c>
      <c r="C166" s="14" t="s">
        <v>3229</v>
      </c>
      <c r="D166" s="16" t="s">
        <v>3145</v>
      </c>
      <c r="E166" s="16"/>
      <c r="F166" s="14" t="s">
        <v>3230</v>
      </c>
      <c r="G166" s="14"/>
      <c r="H166" s="14" t="s">
        <v>3231</v>
      </c>
      <c r="I166" s="15">
        <v>198.99</v>
      </c>
      <c r="J166" s="77" t="s">
        <v>153</v>
      </c>
      <c r="K166" s="92"/>
    </row>
    <row r="167" spans="1:11" ht="22.5" x14ac:dyDescent="0.2">
      <c r="A167" s="14" t="s">
        <v>3028</v>
      </c>
      <c r="B167" s="14" t="s">
        <v>3232</v>
      </c>
      <c r="C167" s="14" t="s">
        <v>3233</v>
      </c>
      <c r="D167" s="16" t="s">
        <v>3221</v>
      </c>
      <c r="E167" s="16"/>
      <c r="F167" s="14" t="s">
        <v>3234</v>
      </c>
      <c r="G167" s="14"/>
      <c r="H167" s="14" t="s">
        <v>3235</v>
      </c>
      <c r="I167" s="15">
        <v>315</v>
      </c>
      <c r="J167" s="77" t="s">
        <v>153</v>
      </c>
      <c r="K167" s="92"/>
    </row>
    <row r="168" spans="1:11" ht="22.5" x14ac:dyDescent="0.2">
      <c r="A168" s="14" t="s">
        <v>3028</v>
      </c>
      <c r="B168" s="14" t="s">
        <v>3236</v>
      </c>
      <c r="C168" s="14" t="s">
        <v>3237</v>
      </c>
      <c r="D168" s="16" t="s">
        <v>3238</v>
      </c>
      <c r="E168" s="16"/>
      <c r="F168" s="14" t="s">
        <v>3239</v>
      </c>
      <c r="G168" s="14"/>
      <c r="H168" s="14" t="s">
        <v>3240</v>
      </c>
      <c r="I168" s="15">
        <v>100</v>
      </c>
      <c r="J168" s="77" t="s">
        <v>153</v>
      </c>
      <c r="K168" s="92"/>
    </row>
    <row r="169" spans="1:11" ht="22.5" x14ac:dyDescent="0.2">
      <c r="A169" s="14" t="s">
        <v>3028</v>
      </c>
      <c r="B169" s="14" t="s">
        <v>3241</v>
      </c>
      <c r="C169" s="14" t="s">
        <v>3242</v>
      </c>
      <c r="D169" s="16" t="s">
        <v>3243</v>
      </c>
      <c r="E169" s="16"/>
      <c r="F169" s="14" t="s">
        <v>3244</v>
      </c>
      <c r="G169" s="14"/>
      <c r="H169" s="14" t="s">
        <v>3245</v>
      </c>
      <c r="I169" s="15">
        <v>130.01</v>
      </c>
      <c r="J169" s="77" t="s">
        <v>153</v>
      </c>
      <c r="K169" s="92"/>
    </row>
    <row r="170" spans="1:11" ht="22.5" x14ac:dyDescent="0.2">
      <c r="A170" s="14" t="s">
        <v>3028</v>
      </c>
      <c r="B170" s="14" t="s">
        <v>3246</v>
      </c>
      <c r="C170" s="14" t="s">
        <v>3247</v>
      </c>
      <c r="D170" s="16" t="s">
        <v>3238</v>
      </c>
      <c r="E170" s="16"/>
      <c r="F170" s="14" t="s">
        <v>3248</v>
      </c>
      <c r="G170" s="14"/>
      <c r="H170" s="14" t="s">
        <v>3249</v>
      </c>
      <c r="I170" s="15">
        <v>12.4</v>
      </c>
      <c r="J170" s="77" t="s">
        <v>153</v>
      </c>
      <c r="K170" s="92"/>
    </row>
    <row r="171" spans="1:11" ht="22.5" x14ac:dyDescent="0.2">
      <c r="A171" s="14" t="s">
        <v>3028</v>
      </c>
      <c r="B171" s="14" t="s">
        <v>3250</v>
      </c>
      <c r="C171" s="14" t="s">
        <v>3251</v>
      </c>
      <c r="D171" s="16" t="s">
        <v>3252</v>
      </c>
      <c r="E171" s="16"/>
      <c r="F171" s="14" t="s">
        <v>3253</v>
      </c>
      <c r="G171" s="14"/>
      <c r="H171" s="14" t="s">
        <v>3254</v>
      </c>
      <c r="I171" s="15">
        <v>40</v>
      </c>
      <c r="J171" s="77" t="s">
        <v>153</v>
      </c>
      <c r="K171" s="92"/>
    </row>
    <row r="172" spans="1:11" ht="22.5" x14ac:dyDescent="0.2">
      <c r="A172" s="14" t="s">
        <v>3028</v>
      </c>
      <c r="B172" s="14" t="s">
        <v>3255</v>
      </c>
      <c r="C172" s="14" t="s">
        <v>3256</v>
      </c>
      <c r="D172" s="16" t="s">
        <v>3243</v>
      </c>
      <c r="E172" s="16"/>
      <c r="F172" s="14" t="s">
        <v>3253</v>
      </c>
      <c r="G172" s="14"/>
      <c r="H172" s="14" t="s">
        <v>3254</v>
      </c>
      <c r="I172" s="15">
        <v>30</v>
      </c>
      <c r="J172" s="77" t="s">
        <v>153</v>
      </c>
      <c r="K172" s="92"/>
    </row>
    <row r="173" spans="1:11" ht="22.5" x14ac:dyDescent="0.2">
      <c r="A173" s="14" t="s">
        <v>3028</v>
      </c>
      <c r="B173" s="14" t="s">
        <v>3257</v>
      </c>
      <c r="C173" s="14" t="s">
        <v>3258</v>
      </c>
      <c r="D173" s="16" t="s">
        <v>3243</v>
      </c>
      <c r="E173" s="16"/>
      <c r="F173" s="14" t="s">
        <v>3259</v>
      </c>
      <c r="G173" s="14"/>
      <c r="H173" s="14" t="s">
        <v>3127</v>
      </c>
      <c r="I173" s="15">
        <v>60.01</v>
      </c>
      <c r="J173" s="77" t="s">
        <v>153</v>
      </c>
      <c r="K173" s="92"/>
    </row>
    <row r="174" spans="1:11" ht="22.5" x14ac:dyDescent="0.2">
      <c r="A174" s="14" t="s">
        <v>3028</v>
      </c>
      <c r="B174" s="14" t="s">
        <v>3260</v>
      </c>
      <c r="C174" s="14" t="s">
        <v>3260</v>
      </c>
      <c r="D174" s="16" t="s">
        <v>3221</v>
      </c>
      <c r="E174" s="16"/>
      <c r="F174" s="14" t="s">
        <v>3261</v>
      </c>
      <c r="G174" s="14"/>
      <c r="H174" s="14" t="s">
        <v>3262</v>
      </c>
      <c r="I174" s="15">
        <v>135</v>
      </c>
      <c r="J174" s="77" t="s">
        <v>153</v>
      </c>
      <c r="K174" s="92"/>
    </row>
    <row r="175" spans="1:11" ht="22.5" x14ac:dyDescent="0.2">
      <c r="A175" s="14" t="s">
        <v>3028</v>
      </c>
      <c r="B175" s="14" t="s">
        <v>3260</v>
      </c>
      <c r="C175" s="14" t="s">
        <v>3260</v>
      </c>
      <c r="D175" s="16" t="s">
        <v>3221</v>
      </c>
      <c r="E175" s="16"/>
      <c r="F175" s="14" t="s">
        <v>3263</v>
      </c>
      <c r="G175" s="14"/>
      <c r="H175" s="14" t="s">
        <v>3164</v>
      </c>
      <c r="I175" s="15">
        <v>135</v>
      </c>
      <c r="J175" s="77" t="s">
        <v>153</v>
      </c>
      <c r="K175" s="92"/>
    </row>
    <row r="176" spans="1:11" ht="22.5" x14ac:dyDescent="0.2">
      <c r="A176" s="14" t="s">
        <v>3028</v>
      </c>
      <c r="B176" s="14" t="s">
        <v>3264</v>
      </c>
      <c r="C176" s="14" t="s">
        <v>3265</v>
      </c>
      <c r="D176" s="16" t="s">
        <v>3221</v>
      </c>
      <c r="E176" s="16"/>
      <c r="F176" s="14" t="s">
        <v>3266</v>
      </c>
      <c r="G176" s="14"/>
      <c r="H176" s="14" t="s">
        <v>3120</v>
      </c>
      <c r="I176" s="15">
        <v>95</v>
      </c>
      <c r="J176" s="77" t="s">
        <v>153</v>
      </c>
      <c r="K176" s="92"/>
    </row>
    <row r="177" spans="1:11" ht="22.5" x14ac:dyDescent="0.2">
      <c r="A177" s="14" t="s">
        <v>3028</v>
      </c>
      <c r="B177" s="14" t="s">
        <v>3264</v>
      </c>
      <c r="C177" s="14" t="s">
        <v>3265</v>
      </c>
      <c r="D177" s="16" t="s">
        <v>3221</v>
      </c>
      <c r="E177" s="16"/>
      <c r="F177" s="14" t="s">
        <v>3267</v>
      </c>
      <c r="G177" s="14"/>
      <c r="H177" s="14" t="s">
        <v>3120</v>
      </c>
      <c r="I177" s="15">
        <v>12.4</v>
      </c>
      <c r="J177" s="77" t="s">
        <v>153</v>
      </c>
      <c r="K177" s="92"/>
    </row>
    <row r="178" spans="1:11" ht="22.5" x14ac:dyDescent="0.2">
      <c r="A178" s="14" t="s">
        <v>3028</v>
      </c>
      <c r="B178" s="14" t="s">
        <v>3268</v>
      </c>
      <c r="C178" s="14" t="s">
        <v>3269</v>
      </c>
      <c r="D178" s="16" t="s">
        <v>3243</v>
      </c>
      <c r="E178" s="16"/>
      <c r="F178" s="14" t="s">
        <v>3270</v>
      </c>
      <c r="G178" s="14"/>
      <c r="H178" s="14" t="s">
        <v>3271</v>
      </c>
      <c r="I178" s="15">
        <v>95.02</v>
      </c>
      <c r="J178" s="77" t="s">
        <v>153</v>
      </c>
      <c r="K178" s="92"/>
    </row>
    <row r="179" spans="1:11" ht="33.75" x14ac:dyDescent="0.2">
      <c r="A179" s="14" t="s">
        <v>3028</v>
      </c>
      <c r="B179" s="14" t="s">
        <v>3272</v>
      </c>
      <c r="C179" s="14" t="s">
        <v>3272</v>
      </c>
      <c r="D179" s="16" t="s">
        <v>3243</v>
      </c>
      <c r="E179" s="16"/>
      <c r="F179" s="14" t="s">
        <v>3273</v>
      </c>
      <c r="G179" s="14"/>
      <c r="H179" s="14" t="s">
        <v>3173</v>
      </c>
      <c r="I179" s="15">
        <v>11.25</v>
      </c>
      <c r="J179" s="77" t="s">
        <v>3034</v>
      </c>
      <c r="K179" s="92"/>
    </row>
    <row r="180" spans="1:11" ht="22.5" x14ac:dyDescent="0.2">
      <c r="A180" s="14" t="s">
        <v>3028</v>
      </c>
      <c r="B180" s="14" t="s">
        <v>3272</v>
      </c>
      <c r="C180" s="14" t="s">
        <v>3272</v>
      </c>
      <c r="D180" s="16" t="s">
        <v>3243</v>
      </c>
      <c r="E180" s="16"/>
      <c r="F180" s="14" t="s">
        <v>3172</v>
      </c>
      <c r="G180" s="14"/>
      <c r="H180" s="14" t="s">
        <v>3171</v>
      </c>
      <c r="I180" s="15">
        <v>11.25</v>
      </c>
      <c r="J180" s="77" t="s">
        <v>3034</v>
      </c>
      <c r="K180" s="92"/>
    </row>
    <row r="181" spans="1:11" ht="22.5" x14ac:dyDescent="0.2">
      <c r="A181" s="14" t="s">
        <v>3028</v>
      </c>
      <c r="B181" s="14" t="s">
        <v>3272</v>
      </c>
      <c r="C181" s="14" t="s">
        <v>3272</v>
      </c>
      <c r="D181" s="16" t="s">
        <v>3243</v>
      </c>
      <c r="E181" s="16"/>
      <c r="F181" s="14" t="s">
        <v>3263</v>
      </c>
      <c r="G181" s="14"/>
      <c r="H181" s="14" t="s">
        <v>3274</v>
      </c>
      <c r="I181" s="15">
        <v>11.25</v>
      </c>
      <c r="J181" s="77" t="s">
        <v>3034</v>
      </c>
      <c r="K181" s="92"/>
    </row>
    <row r="182" spans="1:11" ht="22.5" x14ac:dyDescent="0.2">
      <c r="A182" s="14" t="s">
        <v>3028</v>
      </c>
      <c r="B182" s="14" t="s">
        <v>3275</v>
      </c>
      <c r="C182" s="14" t="s">
        <v>3276</v>
      </c>
      <c r="D182" s="16" t="s">
        <v>3277</v>
      </c>
      <c r="E182" s="16"/>
      <c r="F182" s="14" t="s">
        <v>3278</v>
      </c>
      <c r="G182" s="14"/>
      <c r="H182" s="14" t="s">
        <v>3120</v>
      </c>
      <c r="I182" s="15">
        <v>41</v>
      </c>
      <c r="J182" s="77" t="s">
        <v>3034</v>
      </c>
      <c r="K182" s="92"/>
    </row>
    <row r="183" spans="1:11" ht="22.5" x14ac:dyDescent="0.2">
      <c r="A183" s="14" t="s">
        <v>3028</v>
      </c>
      <c r="B183" s="14" t="s">
        <v>3279</v>
      </c>
      <c r="C183" s="14" t="s">
        <v>3280</v>
      </c>
      <c r="D183" s="16" t="s">
        <v>3281</v>
      </c>
      <c r="E183" s="16"/>
      <c r="F183" s="14" t="s">
        <v>3282</v>
      </c>
      <c r="G183" s="14"/>
      <c r="H183" s="14" t="s">
        <v>3283</v>
      </c>
      <c r="I183" s="15">
        <v>96</v>
      </c>
      <c r="J183" s="77" t="s">
        <v>3034</v>
      </c>
      <c r="K183" s="92"/>
    </row>
    <row r="184" spans="1:11" ht="22.5" x14ac:dyDescent="0.2">
      <c r="A184" s="14" t="s">
        <v>3028</v>
      </c>
      <c r="B184" s="14" t="s">
        <v>3284</v>
      </c>
      <c r="C184" s="14" t="s">
        <v>3284</v>
      </c>
      <c r="D184" s="16" t="s">
        <v>3285</v>
      </c>
      <c r="E184" s="16"/>
      <c r="F184" s="14" t="s">
        <v>3286</v>
      </c>
      <c r="G184" s="14"/>
      <c r="H184" s="14" t="s">
        <v>3199</v>
      </c>
      <c r="I184" s="15">
        <v>440.54</v>
      </c>
      <c r="J184" s="77" t="s">
        <v>153</v>
      </c>
      <c r="K184" s="92"/>
    </row>
    <row r="185" spans="1:11" ht="22.5" x14ac:dyDescent="0.2">
      <c r="A185" s="14" t="s">
        <v>3028</v>
      </c>
      <c r="B185" s="14" t="s">
        <v>3284</v>
      </c>
      <c r="C185" s="14" t="s">
        <v>3284</v>
      </c>
      <c r="D185" s="16" t="s">
        <v>3285</v>
      </c>
      <c r="E185" s="16"/>
      <c r="F185" s="14" t="s">
        <v>3287</v>
      </c>
      <c r="G185" s="14"/>
      <c r="H185" s="14" t="s">
        <v>3198</v>
      </c>
      <c r="I185" s="15">
        <v>440.54</v>
      </c>
      <c r="J185" s="77" t="s">
        <v>153</v>
      </c>
      <c r="K185" s="92"/>
    </row>
    <row r="186" spans="1:11" ht="22.5" x14ac:dyDescent="0.2">
      <c r="A186" s="14" t="s">
        <v>3028</v>
      </c>
      <c r="B186" s="14" t="s">
        <v>3284</v>
      </c>
      <c r="C186" s="14" t="s">
        <v>3284</v>
      </c>
      <c r="D186" s="16" t="s">
        <v>3285</v>
      </c>
      <c r="E186" s="16"/>
      <c r="F186" s="14" t="s">
        <v>3288</v>
      </c>
      <c r="G186" s="14"/>
      <c r="H186" s="14" t="s">
        <v>3223</v>
      </c>
      <c r="I186" s="15">
        <v>440.54</v>
      </c>
      <c r="J186" s="77" t="s">
        <v>153</v>
      </c>
      <c r="K186" s="92"/>
    </row>
    <row r="187" spans="1:11" ht="22.5" x14ac:dyDescent="0.2">
      <c r="A187" s="14" t="s">
        <v>3028</v>
      </c>
      <c r="B187" s="14" t="s">
        <v>3289</v>
      </c>
      <c r="C187" s="14" t="s">
        <v>3290</v>
      </c>
      <c r="D187" s="16" t="s">
        <v>3291</v>
      </c>
      <c r="E187" s="16"/>
      <c r="F187" s="14" t="s">
        <v>3292</v>
      </c>
      <c r="G187" s="14"/>
      <c r="H187" s="14" t="s">
        <v>3293</v>
      </c>
      <c r="I187" s="15">
        <v>2030.71</v>
      </c>
      <c r="J187" s="77" t="s">
        <v>153</v>
      </c>
      <c r="K187" s="92"/>
    </row>
    <row r="188" spans="1:11" ht="22.5" x14ac:dyDescent="0.2">
      <c r="A188" s="14" t="s">
        <v>3028</v>
      </c>
      <c r="B188" s="14" t="s">
        <v>3294</v>
      </c>
      <c r="C188" s="14" t="s">
        <v>3295</v>
      </c>
      <c r="D188" s="16" t="s">
        <v>3296</v>
      </c>
      <c r="E188" s="16"/>
      <c r="F188" s="14" t="s">
        <v>3297</v>
      </c>
      <c r="G188" s="14"/>
      <c r="H188" s="14" t="s">
        <v>3298</v>
      </c>
      <c r="I188" s="15">
        <v>405.36</v>
      </c>
      <c r="J188" s="77" t="s">
        <v>153</v>
      </c>
      <c r="K188" s="92"/>
    </row>
    <row r="189" spans="1:11" ht="22.5" x14ac:dyDescent="0.2">
      <c r="A189" s="14" t="s">
        <v>3028</v>
      </c>
      <c r="B189" s="14" t="s">
        <v>3299</v>
      </c>
      <c r="C189" s="14" t="s">
        <v>3300</v>
      </c>
      <c r="D189" s="16" t="s">
        <v>3301</v>
      </c>
      <c r="E189" s="16"/>
      <c r="F189" s="14" t="s">
        <v>3302</v>
      </c>
      <c r="G189" s="14"/>
      <c r="H189" s="14" t="s">
        <v>3303</v>
      </c>
      <c r="I189" s="15">
        <v>80</v>
      </c>
      <c r="J189" s="77" t="s">
        <v>153</v>
      </c>
      <c r="K189" s="92"/>
    </row>
    <row r="190" spans="1:11" ht="22.5" x14ac:dyDescent="0.2">
      <c r="A190" s="14" t="s">
        <v>3028</v>
      </c>
      <c r="B190" s="14" t="s">
        <v>3304</v>
      </c>
      <c r="C190" s="14" t="s">
        <v>3300</v>
      </c>
      <c r="D190" s="16" t="s">
        <v>3301</v>
      </c>
      <c r="E190" s="16"/>
      <c r="F190" s="14" t="s">
        <v>3305</v>
      </c>
      <c r="G190" s="14"/>
      <c r="H190" s="14" t="s">
        <v>3303</v>
      </c>
      <c r="I190" s="15">
        <v>85</v>
      </c>
      <c r="J190" s="77" t="s">
        <v>153</v>
      </c>
      <c r="K190" s="92"/>
    </row>
    <row r="191" spans="1:11" ht="22.5" x14ac:dyDescent="0.2">
      <c r="A191" s="14" t="s">
        <v>3028</v>
      </c>
      <c r="B191" s="14" t="s">
        <v>3306</v>
      </c>
      <c r="C191" s="14" t="s">
        <v>3307</v>
      </c>
      <c r="D191" s="16" t="s">
        <v>3069</v>
      </c>
      <c r="E191" s="16"/>
      <c r="F191" s="14" t="s">
        <v>3308</v>
      </c>
      <c r="G191" s="14"/>
      <c r="H191" s="14" t="s">
        <v>3309</v>
      </c>
      <c r="I191" s="15">
        <v>77.02</v>
      </c>
      <c r="J191" s="77" t="s">
        <v>153</v>
      </c>
      <c r="K191" s="92"/>
    </row>
    <row r="192" spans="1:11" ht="22.5" x14ac:dyDescent="0.2">
      <c r="A192" s="14" t="s">
        <v>3028</v>
      </c>
      <c r="B192" s="14" t="s">
        <v>3310</v>
      </c>
      <c r="C192" s="14" t="s">
        <v>3311</v>
      </c>
      <c r="D192" s="16" t="s">
        <v>3312</v>
      </c>
      <c r="E192" s="16"/>
      <c r="F192" s="14" t="s">
        <v>3313</v>
      </c>
      <c r="G192" s="14"/>
      <c r="H192" s="14" t="s">
        <v>3314</v>
      </c>
      <c r="I192" s="15">
        <v>25.15</v>
      </c>
      <c r="J192" s="77" t="s">
        <v>153</v>
      </c>
      <c r="K192" s="92"/>
    </row>
    <row r="193" spans="1:11" ht="22.5" x14ac:dyDescent="0.2">
      <c r="A193" s="14" t="s">
        <v>3028</v>
      </c>
      <c r="B193" s="14" t="s">
        <v>3315</v>
      </c>
      <c r="C193" s="14" t="s">
        <v>3316</v>
      </c>
      <c r="D193" s="16" t="s">
        <v>3317</v>
      </c>
      <c r="E193" s="16"/>
      <c r="F193" s="14" t="s">
        <v>3318</v>
      </c>
      <c r="G193" s="14"/>
      <c r="H193" s="14" t="s">
        <v>3319</v>
      </c>
      <c r="I193" s="15">
        <v>55.07</v>
      </c>
      <c r="J193" s="77" t="s">
        <v>153</v>
      </c>
      <c r="K193" s="92"/>
    </row>
    <row r="194" spans="1:11" ht="22.5" x14ac:dyDescent="0.2">
      <c r="A194" s="14" t="s">
        <v>3028</v>
      </c>
      <c r="B194" s="14" t="s">
        <v>3320</v>
      </c>
      <c r="C194" s="14" t="s">
        <v>3321</v>
      </c>
      <c r="D194" s="16" t="s">
        <v>3277</v>
      </c>
      <c r="E194" s="16"/>
      <c r="F194" s="14" t="s">
        <v>3322</v>
      </c>
      <c r="G194" s="14"/>
      <c r="H194" s="14" t="s">
        <v>3323</v>
      </c>
      <c r="I194" s="15">
        <v>118.3</v>
      </c>
      <c r="J194" s="77" t="s">
        <v>153</v>
      </c>
      <c r="K194" s="92"/>
    </row>
    <row r="195" spans="1:11" ht="22.5" x14ac:dyDescent="0.2">
      <c r="A195" s="14" t="s">
        <v>3028</v>
      </c>
      <c r="B195" s="14" t="s">
        <v>3324</v>
      </c>
      <c r="C195" s="14" t="s">
        <v>3325</v>
      </c>
      <c r="D195" s="16" t="s">
        <v>3277</v>
      </c>
      <c r="E195" s="16"/>
      <c r="F195" s="14" t="s">
        <v>3326</v>
      </c>
      <c r="G195" s="14"/>
      <c r="H195" s="14" t="s">
        <v>3327</v>
      </c>
      <c r="I195" s="15">
        <v>82.81</v>
      </c>
      <c r="J195" s="77" t="s">
        <v>153</v>
      </c>
      <c r="K195" s="92"/>
    </row>
    <row r="196" spans="1:11" ht="22.5" x14ac:dyDescent="0.2">
      <c r="A196" s="14" t="s">
        <v>3028</v>
      </c>
      <c r="B196" s="14" t="s">
        <v>3328</v>
      </c>
      <c r="C196" s="14" t="s">
        <v>3329</v>
      </c>
      <c r="D196" s="16" t="s">
        <v>3069</v>
      </c>
      <c r="E196" s="16"/>
      <c r="F196" s="14" t="s">
        <v>3330</v>
      </c>
      <c r="G196" s="14"/>
      <c r="H196" s="14" t="s">
        <v>3327</v>
      </c>
      <c r="I196" s="15">
        <v>29.76</v>
      </c>
      <c r="J196" s="77" t="s">
        <v>153</v>
      </c>
      <c r="K196" s="92"/>
    </row>
    <row r="197" spans="1:11" ht="22.5" x14ac:dyDescent="0.2">
      <c r="A197" s="14" t="s">
        <v>3028</v>
      </c>
      <c r="B197" s="14" t="s">
        <v>3331</v>
      </c>
      <c r="C197" s="14" t="s">
        <v>3332</v>
      </c>
      <c r="D197" s="16" t="s">
        <v>3333</v>
      </c>
      <c r="E197" s="16"/>
      <c r="F197" s="14" t="s">
        <v>3334</v>
      </c>
      <c r="G197" s="14"/>
      <c r="H197" s="14" t="s">
        <v>3335</v>
      </c>
      <c r="I197" s="15">
        <v>12.97</v>
      </c>
      <c r="J197" s="77" t="s">
        <v>153</v>
      </c>
      <c r="K197" s="92"/>
    </row>
    <row r="198" spans="1:11" ht="22.5" x14ac:dyDescent="0.2">
      <c r="A198" s="14" t="s">
        <v>3028</v>
      </c>
      <c r="B198" s="14" t="s">
        <v>3336</v>
      </c>
      <c r="C198" s="14" t="s">
        <v>3332</v>
      </c>
      <c r="D198" s="16" t="s">
        <v>3148</v>
      </c>
      <c r="E198" s="16"/>
      <c r="F198" s="14" t="s">
        <v>3337</v>
      </c>
      <c r="G198" s="14"/>
      <c r="H198" s="14" t="s">
        <v>3338</v>
      </c>
      <c r="I198" s="15">
        <v>2.46</v>
      </c>
      <c r="J198" s="77" t="s">
        <v>153</v>
      </c>
      <c r="K198" s="92"/>
    </row>
    <row r="199" spans="1:11" ht="22.5" x14ac:dyDescent="0.2">
      <c r="A199" s="14" t="s">
        <v>3028</v>
      </c>
      <c r="B199" s="14" t="s">
        <v>3339</v>
      </c>
      <c r="C199" s="14" t="s">
        <v>3340</v>
      </c>
      <c r="D199" s="16" t="s">
        <v>3333</v>
      </c>
      <c r="E199" s="16"/>
      <c r="F199" s="14" t="s">
        <v>3341</v>
      </c>
      <c r="G199" s="14"/>
      <c r="H199" s="14" t="s">
        <v>3342</v>
      </c>
      <c r="I199" s="15">
        <v>16.3</v>
      </c>
      <c r="J199" s="77" t="s">
        <v>153</v>
      </c>
      <c r="K199" s="92"/>
    </row>
    <row r="200" spans="1:11" ht="22.5" x14ac:dyDescent="0.2">
      <c r="A200" s="14" t="s">
        <v>3028</v>
      </c>
      <c r="B200" s="14" t="s">
        <v>3343</v>
      </c>
      <c r="C200" s="14" t="s">
        <v>3344</v>
      </c>
      <c r="D200" s="16" t="s">
        <v>3301</v>
      </c>
      <c r="E200" s="16"/>
      <c r="F200" s="14" t="s">
        <v>3345</v>
      </c>
      <c r="G200" s="14"/>
      <c r="H200" s="14" t="s">
        <v>3342</v>
      </c>
      <c r="I200" s="15">
        <v>18.34</v>
      </c>
      <c r="J200" s="77" t="s">
        <v>153</v>
      </c>
      <c r="K200" s="92"/>
    </row>
    <row r="201" spans="1:11" ht="22.5" x14ac:dyDescent="0.2">
      <c r="A201" s="14" t="s">
        <v>3028</v>
      </c>
      <c r="B201" s="14" t="s">
        <v>3346</v>
      </c>
      <c r="C201" s="14" t="s">
        <v>3347</v>
      </c>
      <c r="D201" s="16" t="s">
        <v>3333</v>
      </c>
      <c r="E201" s="16"/>
      <c r="F201" s="14" t="s">
        <v>3348</v>
      </c>
      <c r="G201" s="14"/>
      <c r="H201" s="14" t="s">
        <v>3335</v>
      </c>
      <c r="I201" s="15">
        <v>29.57</v>
      </c>
      <c r="J201" s="77" t="s">
        <v>153</v>
      </c>
      <c r="K201" s="92"/>
    </row>
    <row r="202" spans="1:11" ht="22.5" x14ac:dyDescent="0.2">
      <c r="A202" s="14" t="s">
        <v>3028</v>
      </c>
      <c r="B202" s="14" t="s">
        <v>3349</v>
      </c>
      <c r="C202" s="14" t="s">
        <v>3349</v>
      </c>
      <c r="D202" s="16" t="s">
        <v>3285</v>
      </c>
      <c r="E202" s="16"/>
      <c r="F202" s="14" t="s">
        <v>3350</v>
      </c>
      <c r="G202" s="14"/>
      <c r="H202" s="14" t="s">
        <v>3199</v>
      </c>
      <c r="I202" s="15">
        <v>515.24</v>
      </c>
      <c r="J202" s="77" t="s">
        <v>153</v>
      </c>
      <c r="K202" s="92"/>
    </row>
    <row r="203" spans="1:11" ht="22.5" x14ac:dyDescent="0.2">
      <c r="A203" s="14" t="s">
        <v>3028</v>
      </c>
      <c r="B203" s="14" t="s">
        <v>3349</v>
      </c>
      <c r="C203" s="14" t="s">
        <v>3349</v>
      </c>
      <c r="D203" s="16" t="s">
        <v>3285</v>
      </c>
      <c r="E203" s="16"/>
      <c r="F203" s="14" t="s">
        <v>3351</v>
      </c>
      <c r="G203" s="14"/>
      <c r="H203" s="14" t="s">
        <v>3223</v>
      </c>
      <c r="I203" s="15">
        <v>515.24</v>
      </c>
      <c r="J203" s="77" t="s">
        <v>153</v>
      </c>
      <c r="K203" s="92"/>
    </row>
    <row r="204" spans="1:11" ht="22.5" x14ac:dyDescent="0.2">
      <c r="A204" s="14" t="s">
        <v>3028</v>
      </c>
      <c r="B204" s="14" t="s">
        <v>3349</v>
      </c>
      <c r="C204" s="14" t="s">
        <v>3349</v>
      </c>
      <c r="D204" s="16" t="s">
        <v>3285</v>
      </c>
      <c r="E204" s="16"/>
      <c r="F204" s="14" t="s">
        <v>3351</v>
      </c>
      <c r="G204" s="14"/>
      <c r="H204" s="14" t="s">
        <v>3198</v>
      </c>
      <c r="I204" s="15">
        <v>515.24</v>
      </c>
      <c r="J204" s="77" t="s">
        <v>153</v>
      </c>
      <c r="K204" s="92"/>
    </row>
    <row r="205" spans="1:11" ht="22.5" x14ac:dyDescent="0.2">
      <c r="A205" s="14" t="s">
        <v>3028</v>
      </c>
      <c r="B205" s="14" t="s">
        <v>3352</v>
      </c>
      <c r="C205" s="14" t="s">
        <v>3352</v>
      </c>
      <c r="D205" s="16" t="s">
        <v>3285</v>
      </c>
      <c r="E205" s="16"/>
      <c r="F205" s="14" t="s">
        <v>3351</v>
      </c>
      <c r="G205" s="14"/>
      <c r="H205" s="14" t="s">
        <v>3223</v>
      </c>
      <c r="I205" s="15">
        <v>45</v>
      </c>
      <c r="J205" s="77" t="s">
        <v>153</v>
      </c>
      <c r="K205" s="92"/>
    </row>
    <row r="206" spans="1:11" ht="22.5" x14ac:dyDescent="0.2">
      <c r="A206" s="14" t="s">
        <v>3028</v>
      </c>
      <c r="B206" s="14" t="s">
        <v>3352</v>
      </c>
      <c r="C206" s="14" t="s">
        <v>3352</v>
      </c>
      <c r="D206" s="16" t="s">
        <v>3285</v>
      </c>
      <c r="E206" s="16"/>
      <c r="F206" s="14" t="s">
        <v>3351</v>
      </c>
      <c r="G206" s="14"/>
      <c r="H206" s="14" t="s">
        <v>3198</v>
      </c>
      <c r="I206" s="15">
        <v>45</v>
      </c>
      <c r="J206" s="77" t="s">
        <v>153</v>
      </c>
      <c r="K206" s="92"/>
    </row>
    <row r="207" spans="1:11" ht="22.5" x14ac:dyDescent="0.2">
      <c r="A207" s="14" t="s">
        <v>3028</v>
      </c>
      <c r="B207" s="14" t="s">
        <v>3352</v>
      </c>
      <c r="C207" s="14" t="s">
        <v>3352</v>
      </c>
      <c r="D207" s="16" t="s">
        <v>3285</v>
      </c>
      <c r="E207" s="16"/>
      <c r="F207" s="14" t="s">
        <v>3351</v>
      </c>
      <c r="G207" s="14"/>
      <c r="H207" s="14" t="s">
        <v>3199</v>
      </c>
      <c r="I207" s="15">
        <v>45</v>
      </c>
      <c r="J207" s="77" t="s">
        <v>153</v>
      </c>
      <c r="K207" s="92"/>
    </row>
    <row r="208" spans="1:11" ht="22.5" x14ac:dyDescent="0.2">
      <c r="A208" s="14" t="s">
        <v>3028</v>
      </c>
      <c r="B208" s="14" t="s">
        <v>3353</v>
      </c>
      <c r="C208" s="14" t="s">
        <v>3354</v>
      </c>
      <c r="D208" s="16" t="s">
        <v>3148</v>
      </c>
      <c r="E208" s="16"/>
      <c r="F208" s="14" t="s">
        <v>3292</v>
      </c>
      <c r="G208" s="14"/>
      <c r="H208" s="14" t="s">
        <v>3293</v>
      </c>
      <c r="I208" s="15">
        <v>1664.84</v>
      </c>
      <c r="J208" s="77" t="s">
        <v>153</v>
      </c>
      <c r="K208" s="92"/>
    </row>
    <row r="209" spans="1:11" ht="22.5" x14ac:dyDescent="0.2">
      <c r="A209" s="14" t="s">
        <v>3028</v>
      </c>
      <c r="B209" s="14" t="s">
        <v>3355</v>
      </c>
      <c r="C209" s="14" t="s">
        <v>3356</v>
      </c>
      <c r="D209" s="16" t="s">
        <v>3317</v>
      </c>
      <c r="E209" s="16"/>
      <c r="F209" s="14" t="s">
        <v>3357</v>
      </c>
      <c r="G209" s="14"/>
      <c r="H209" s="14" t="s">
        <v>3211</v>
      </c>
      <c r="I209" s="15">
        <v>123.46</v>
      </c>
      <c r="J209" s="77" t="s">
        <v>153</v>
      </c>
      <c r="K209" s="92"/>
    </row>
    <row r="210" spans="1:11" ht="22.5" x14ac:dyDescent="0.2">
      <c r="A210" s="14" t="s">
        <v>3028</v>
      </c>
      <c r="B210" s="14" t="s">
        <v>3358</v>
      </c>
      <c r="C210" s="14" t="s">
        <v>3356</v>
      </c>
      <c r="D210" s="16" t="s">
        <v>3359</v>
      </c>
      <c r="E210" s="16"/>
      <c r="F210" s="14" t="s">
        <v>3360</v>
      </c>
      <c r="G210" s="14"/>
      <c r="H210" s="14" t="s">
        <v>3211</v>
      </c>
      <c r="I210" s="15">
        <v>43.22</v>
      </c>
      <c r="J210" s="77" t="s">
        <v>153</v>
      </c>
      <c r="K210" s="92"/>
    </row>
    <row r="211" spans="1:11" ht="22.5" x14ac:dyDescent="0.2">
      <c r="A211" s="14" t="s">
        <v>3028</v>
      </c>
      <c r="B211" s="14" t="s">
        <v>3361</v>
      </c>
      <c r="C211" s="14" t="s">
        <v>3362</v>
      </c>
      <c r="D211" s="16" t="s">
        <v>3296</v>
      </c>
      <c r="E211" s="16"/>
      <c r="F211" s="14" t="s">
        <v>3363</v>
      </c>
      <c r="G211" s="14"/>
      <c r="H211" s="14" t="s">
        <v>3298</v>
      </c>
      <c r="I211" s="15">
        <v>728.74</v>
      </c>
      <c r="J211" s="77" t="s">
        <v>153</v>
      </c>
      <c r="K211" s="92"/>
    </row>
    <row r="212" spans="1:11" ht="22.5" x14ac:dyDescent="0.2">
      <c r="A212" s="14" t="s">
        <v>3028</v>
      </c>
      <c r="B212" s="14" t="s">
        <v>3364</v>
      </c>
      <c r="C212" s="14" t="s">
        <v>3365</v>
      </c>
      <c r="D212" s="16" t="s">
        <v>3366</v>
      </c>
      <c r="E212" s="16"/>
      <c r="F212" s="14" t="s">
        <v>3367</v>
      </c>
      <c r="G212" s="14"/>
      <c r="H212" s="14" t="s">
        <v>3368</v>
      </c>
      <c r="I212" s="15">
        <v>15.9</v>
      </c>
      <c r="J212" s="77" t="s">
        <v>153</v>
      </c>
      <c r="K212" s="92"/>
    </row>
    <row r="213" spans="1:11" ht="22.5" x14ac:dyDescent="0.2">
      <c r="A213" s="14" t="s">
        <v>3028</v>
      </c>
      <c r="B213" s="14" t="s">
        <v>3364</v>
      </c>
      <c r="C213" s="14" t="s">
        <v>3365</v>
      </c>
      <c r="D213" s="16" t="s">
        <v>3366</v>
      </c>
      <c r="E213" s="16"/>
      <c r="F213" s="14" t="s">
        <v>3369</v>
      </c>
      <c r="G213" s="14"/>
      <c r="H213" s="14" t="s">
        <v>3368</v>
      </c>
      <c r="I213" s="15">
        <v>15.9</v>
      </c>
      <c r="J213" s="77" t="s">
        <v>153</v>
      </c>
      <c r="K213" s="92"/>
    </row>
    <row r="214" spans="1:11" ht="22.5" x14ac:dyDescent="0.2">
      <c r="A214" s="14" t="s">
        <v>3028</v>
      </c>
      <c r="B214" s="14" t="s">
        <v>3370</v>
      </c>
      <c r="C214" s="14" t="s">
        <v>3371</v>
      </c>
      <c r="D214" s="16" t="s">
        <v>3372</v>
      </c>
      <c r="E214" s="16"/>
      <c r="F214" s="14" t="s">
        <v>3373</v>
      </c>
      <c r="G214" s="14"/>
      <c r="H214" s="14" t="s">
        <v>3374</v>
      </c>
      <c r="I214" s="15">
        <v>103.05</v>
      </c>
      <c r="J214" s="77" t="s">
        <v>153</v>
      </c>
      <c r="K214" s="92"/>
    </row>
    <row r="215" spans="1:11" ht="22.5" x14ac:dyDescent="0.2">
      <c r="A215" s="14" t="s">
        <v>3028</v>
      </c>
      <c r="B215" s="14" t="s">
        <v>3375</v>
      </c>
      <c r="C215" s="14" t="s">
        <v>3376</v>
      </c>
      <c r="D215" s="16" t="s">
        <v>3377</v>
      </c>
      <c r="E215" s="16"/>
      <c r="F215" s="14" t="s">
        <v>3378</v>
      </c>
      <c r="G215" s="14"/>
      <c r="H215" s="14" t="s">
        <v>3379</v>
      </c>
      <c r="I215" s="15">
        <v>25.78</v>
      </c>
      <c r="J215" s="77" t="s">
        <v>153</v>
      </c>
      <c r="K215" s="92"/>
    </row>
    <row r="216" spans="1:11" ht="22.5" x14ac:dyDescent="0.2">
      <c r="A216" s="14" t="s">
        <v>3028</v>
      </c>
      <c r="B216" s="14" t="s">
        <v>3380</v>
      </c>
      <c r="C216" s="14" t="s">
        <v>3381</v>
      </c>
      <c r="D216" s="16" t="s">
        <v>3377</v>
      </c>
      <c r="E216" s="16"/>
      <c r="F216" s="14" t="s">
        <v>3378</v>
      </c>
      <c r="G216" s="14"/>
      <c r="H216" s="14" t="s">
        <v>3379</v>
      </c>
      <c r="I216" s="15">
        <v>18.89</v>
      </c>
      <c r="J216" s="77" t="s">
        <v>153</v>
      </c>
      <c r="K216" s="92"/>
    </row>
    <row r="217" spans="1:11" ht="22.5" x14ac:dyDescent="0.2">
      <c r="A217" s="14" t="s">
        <v>3028</v>
      </c>
      <c r="B217" s="14" t="s">
        <v>3382</v>
      </c>
      <c r="C217" s="14" t="s">
        <v>3383</v>
      </c>
      <c r="D217" s="16" t="s">
        <v>3372</v>
      </c>
      <c r="E217" s="16"/>
      <c r="F217" s="14" t="s">
        <v>3378</v>
      </c>
      <c r="G217" s="14"/>
      <c r="H217" s="14" t="s">
        <v>3379</v>
      </c>
      <c r="I217" s="15">
        <v>25.78</v>
      </c>
      <c r="J217" s="77" t="s">
        <v>153</v>
      </c>
      <c r="K217" s="92"/>
    </row>
    <row r="218" spans="1:11" ht="22.5" x14ac:dyDescent="0.2">
      <c r="A218" s="14" t="s">
        <v>3028</v>
      </c>
      <c r="B218" s="14" t="s">
        <v>3384</v>
      </c>
      <c r="C218" s="14" t="s">
        <v>3385</v>
      </c>
      <c r="D218" s="16" t="s">
        <v>3317</v>
      </c>
      <c r="E218" s="16"/>
      <c r="F218" s="14" t="s">
        <v>3305</v>
      </c>
      <c r="G218" s="14"/>
      <c r="H218" s="14" t="s">
        <v>3386</v>
      </c>
      <c r="I218" s="15">
        <v>85.02</v>
      </c>
      <c r="J218" s="77" t="s">
        <v>153</v>
      </c>
      <c r="K218" s="92"/>
    </row>
    <row r="219" spans="1:11" ht="22.5" x14ac:dyDescent="0.2">
      <c r="A219" s="14" t="s">
        <v>3028</v>
      </c>
      <c r="B219" s="14" t="s">
        <v>3387</v>
      </c>
      <c r="C219" s="14" t="s">
        <v>3387</v>
      </c>
      <c r="D219" s="16" t="s">
        <v>3388</v>
      </c>
      <c r="E219" s="16"/>
      <c r="F219" s="14" t="s">
        <v>3389</v>
      </c>
      <c r="G219" s="14"/>
      <c r="H219" s="14" t="s">
        <v>3199</v>
      </c>
      <c r="I219" s="15">
        <v>23.95</v>
      </c>
      <c r="J219" s="77" t="s">
        <v>153</v>
      </c>
      <c r="K219" s="92"/>
    </row>
    <row r="220" spans="1:11" ht="22.5" x14ac:dyDescent="0.2">
      <c r="A220" s="14" t="s">
        <v>3028</v>
      </c>
      <c r="B220" s="14" t="s">
        <v>3387</v>
      </c>
      <c r="C220" s="14" t="s">
        <v>3387</v>
      </c>
      <c r="D220" s="16" t="s">
        <v>3388</v>
      </c>
      <c r="E220" s="16"/>
      <c r="F220" s="14" t="s">
        <v>3390</v>
      </c>
      <c r="G220" s="14"/>
      <c r="H220" s="14" t="s">
        <v>3198</v>
      </c>
      <c r="I220" s="15">
        <v>23.94</v>
      </c>
      <c r="J220" s="77" t="s">
        <v>153</v>
      </c>
      <c r="K220" s="92"/>
    </row>
    <row r="221" spans="1:11" ht="22.5" x14ac:dyDescent="0.2">
      <c r="A221" s="14" t="s">
        <v>3028</v>
      </c>
      <c r="B221" s="14" t="s">
        <v>3391</v>
      </c>
      <c r="C221" s="14" t="s">
        <v>3392</v>
      </c>
      <c r="D221" s="16" t="s">
        <v>3393</v>
      </c>
      <c r="E221" s="16"/>
      <c r="F221" s="14" t="s">
        <v>3394</v>
      </c>
      <c r="G221" s="14"/>
      <c r="H221" s="14" t="s">
        <v>3395</v>
      </c>
      <c r="I221" s="15">
        <v>92.63</v>
      </c>
      <c r="J221" s="77" t="s">
        <v>153</v>
      </c>
      <c r="K221" s="92"/>
    </row>
    <row r="222" spans="1:11" ht="22.5" x14ac:dyDescent="0.2">
      <c r="A222" s="14" t="s">
        <v>3028</v>
      </c>
      <c r="B222" s="14" t="s">
        <v>3396</v>
      </c>
      <c r="C222" s="14" t="s">
        <v>3397</v>
      </c>
      <c r="D222" s="16" t="s">
        <v>3366</v>
      </c>
      <c r="E222" s="16"/>
      <c r="F222" s="14" t="s">
        <v>3398</v>
      </c>
      <c r="G222" s="14"/>
      <c r="H222" s="14" t="s">
        <v>3399</v>
      </c>
      <c r="I222" s="15">
        <v>729.3</v>
      </c>
      <c r="J222" s="77" t="s">
        <v>153</v>
      </c>
      <c r="K222" s="92"/>
    </row>
    <row r="223" spans="1:11" ht="22.5" x14ac:dyDescent="0.2">
      <c r="A223" s="14" t="s">
        <v>3028</v>
      </c>
      <c r="B223" s="14" t="s">
        <v>3400</v>
      </c>
      <c r="C223" s="14" t="s">
        <v>3401</v>
      </c>
      <c r="D223" s="16" t="s">
        <v>3402</v>
      </c>
      <c r="E223" s="16"/>
      <c r="F223" s="14" t="s">
        <v>3403</v>
      </c>
      <c r="G223" s="14"/>
      <c r="H223" s="14" t="s">
        <v>3404</v>
      </c>
      <c r="I223" s="15">
        <v>141.25</v>
      </c>
      <c r="J223" s="77" t="s">
        <v>153</v>
      </c>
      <c r="K223" s="92"/>
    </row>
    <row r="224" spans="1:11" ht="22.5" x14ac:dyDescent="0.2">
      <c r="A224" s="14" t="s">
        <v>3028</v>
      </c>
      <c r="B224" s="14" t="s">
        <v>3405</v>
      </c>
      <c r="C224" s="14" t="s">
        <v>3406</v>
      </c>
      <c r="D224" s="16" t="s">
        <v>3108</v>
      </c>
      <c r="E224" s="16"/>
      <c r="F224" s="14" t="s">
        <v>3407</v>
      </c>
      <c r="G224" s="14"/>
      <c r="H224" s="14" t="s">
        <v>3408</v>
      </c>
      <c r="I224" s="15">
        <v>153.36000000000001</v>
      </c>
      <c r="J224" s="77" t="s">
        <v>153</v>
      </c>
      <c r="K224" s="92"/>
    </row>
    <row r="225" spans="1:11" ht="22.5" x14ac:dyDescent="0.2">
      <c r="A225" s="14" t="s">
        <v>3028</v>
      </c>
      <c r="B225" s="14" t="s">
        <v>3409</v>
      </c>
      <c r="C225" s="14" t="s">
        <v>3410</v>
      </c>
      <c r="D225" s="16" t="s">
        <v>3411</v>
      </c>
      <c r="E225" s="16"/>
      <c r="F225" s="14" t="s">
        <v>3412</v>
      </c>
      <c r="G225" s="14"/>
      <c r="H225" s="14" t="s">
        <v>3413</v>
      </c>
      <c r="I225" s="15">
        <v>107.59</v>
      </c>
      <c r="J225" s="77" t="s">
        <v>153</v>
      </c>
      <c r="K225" s="92"/>
    </row>
    <row r="226" spans="1:11" ht="22.5" x14ac:dyDescent="0.2">
      <c r="A226" s="14" t="s">
        <v>3028</v>
      </c>
      <c r="B226" s="14" t="s">
        <v>3414</v>
      </c>
      <c r="C226" s="14" t="s">
        <v>3415</v>
      </c>
      <c r="D226" s="16" t="s">
        <v>3416</v>
      </c>
      <c r="E226" s="16"/>
      <c r="F226" s="14" t="s">
        <v>3417</v>
      </c>
      <c r="G226" s="14"/>
      <c r="H226" s="14" t="s">
        <v>3418</v>
      </c>
      <c r="I226" s="15">
        <v>22.45</v>
      </c>
      <c r="J226" s="77" t="s">
        <v>153</v>
      </c>
      <c r="K226" s="92"/>
    </row>
    <row r="227" spans="1:11" ht="22.5" x14ac:dyDescent="0.2">
      <c r="A227" s="14" t="s">
        <v>3028</v>
      </c>
      <c r="B227" s="14" t="s">
        <v>3419</v>
      </c>
      <c r="C227" s="14" t="s">
        <v>3420</v>
      </c>
      <c r="D227" s="16" t="s">
        <v>3393</v>
      </c>
      <c r="E227" s="16"/>
      <c r="F227" s="14" t="s">
        <v>3421</v>
      </c>
      <c r="G227" s="14"/>
      <c r="H227" s="14" t="s">
        <v>3203</v>
      </c>
      <c r="I227" s="15">
        <v>8.6300000000000008</v>
      </c>
      <c r="J227" s="77" t="s">
        <v>153</v>
      </c>
      <c r="K227" s="92"/>
    </row>
    <row r="228" spans="1:11" ht="22.5" x14ac:dyDescent="0.2">
      <c r="A228" s="14" t="s">
        <v>3028</v>
      </c>
      <c r="B228" s="14" t="s">
        <v>3422</v>
      </c>
      <c r="C228" s="14" t="s">
        <v>3423</v>
      </c>
      <c r="D228" s="16" t="s">
        <v>3296</v>
      </c>
      <c r="E228" s="16"/>
      <c r="F228" s="14" t="s">
        <v>3424</v>
      </c>
      <c r="G228" s="14"/>
      <c r="H228" s="14" t="s">
        <v>3425</v>
      </c>
      <c r="I228" s="15">
        <v>9</v>
      </c>
      <c r="J228" s="77" t="s">
        <v>153</v>
      </c>
      <c r="K228" s="92"/>
    </row>
    <row r="229" spans="1:11" ht="22.5" x14ac:dyDescent="0.2">
      <c r="A229" s="14" t="s">
        <v>3028</v>
      </c>
      <c r="B229" s="14" t="s">
        <v>3426</v>
      </c>
      <c r="C229" s="14" t="s">
        <v>3427</v>
      </c>
      <c r="D229" s="16" t="s">
        <v>3393</v>
      </c>
      <c r="E229" s="16"/>
      <c r="F229" s="14" t="s">
        <v>3428</v>
      </c>
      <c r="G229" s="14"/>
      <c r="H229" s="14" t="s">
        <v>3418</v>
      </c>
      <c r="I229" s="15">
        <v>130.22</v>
      </c>
      <c r="J229" s="77" t="s">
        <v>153</v>
      </c>
      <c r="K229" s="92"/>
    </row>
    <row r="230" spans="1:11" ht="22.5" x14ac:dyDescent="0.2">
      <c r="A230" s="14" t="s">
        <v>3028</v>
      </c>
      <c r="B230" s="14" t="s">
        <v>3429</v>
      </c>
      <c r="C230" s="14" t="s">
        <v>3423</v>
      </c>
      <c r="D230" s="16" t="s">
        <v>3108</v>
      </c>
      <c r="E230" s="16"/>
      <c r="F230" s="14" t="s">
        <v>3424</v>
      </c>
      <c r="G230" s="14"/>
      <c r="H230" s="14" t="s">
        <v>3430</v>
      </c>
      <c r="I230" s="15">
        <v>9</v>
      </c>
      <c r="J230" s="77" t="s">
        <v>153</v>
      </c>
      <c r="K230" s="92"/>
    </row>
    <row r="231" spans="1:11" ht="22.5" x14ac:dyDescent="0.2">
      <c r="A231" s="14" t="s">
        <v>3028</v>
      </c>
      <c r="B231" s="14" t="s">
        <v>3431</v>
      </c>
      <c r="C231" s="14" t="s">
        <v>3432</v>
      </c>
      <c r="D231" s="16" t="s">
        <v>3433</v>
      </c>
      <c r="E231" s="16"/>
      <c r="F231" s="14" t="s">
        <v>3434</v>
      </c>
      <c r="G231" s="14"/>
      <c r="H231" s="14" t="s">
        <v>3435</v>
      </c>
      <c r="I231" s="15">
        <v>60</v>
      </c>
      <c r="J231" s="77" t="s">
        <v>153</v>
      </c>
      <c r="K231" s="92"/>
    </row>
    <row r="232" spans="1:11" ht="22.5" x14ac:dyDescent="0.2">
      <c r="A232" s="14" t="s">
        <v>3028</v>
      </c>
      <c r="B232" s="14" t="s">
        <v>3436</v>
      </c>
      <c r="C232" s="14" t="s">
        <v>3437</v>
      </c>
      <c r="D232" s="16" t="s">
        <v>3388</v>
      </c>
      <c r="E232" s="16"/>
      <c r="F232" s="14" t="s">
        <v>3438</v>
      </c>
      <c r="G232" s="14"/>
      <c r="H232" s="14" t="s">
        <v>3439</v>
      </c>
      <c r="I232" s="15">
        <v>860</v>
      </c>
      <c r="J232" s="77" t="s">
        <v>153</v>
      </c>
      <c r="K232" s="92"/>
    </row>
    <row r="233" spans="1:11" ht="22.5" x14ac:dyDescent="0.2">
      <c r="A233" s="14" t="s">
        <v>3028</v>
      </c>
      <c r="B233" s="14" t="s">
        <v>3440</v>
      </c>
      <c r="C233" s="14" t="s">
        <v>3441</v>
      </c>
      <c r="D233" s="16" t="s">
        <v>3108</v>
      </c>
      <c r="E233" s="16"/>
      <c r="F233" s="14" t="s">
        <v>3442</v>
      </c>
      <c r="G233" s="14"/>
      <c r="H233" s="14" t="s">
        <v>3443</v>
      </c>
      <c r="I233" s="15">
        <v>99</v>
      </c>
      <c r="J233" s="77" t="s">
        <v>153</v>
      </c>
      <c r="K233" s="92"/>
    </row>
    <row r="234" spans="1:11" ht="22.5" x14ac:dyDescent="0.2">
      <c r="A234" s="14" t="s">
        <v>3028</v>
      </c>
      <c r="B234" s="14" t="s">
        <v>3444</v>
      </c>
      <c r="C234" s="14" t="s">
        <v>3445</v>
      </c>
      <c r="D234" s="16" t="s">
        <v>3388</v>
      </c>
      <c r="E234" s="16"/>
      <c r="F234" s="14" t="s">
        <v>3446</v>
      </c>
      <c r="G234" s="14"/>
      <c r="H234" s="14" t="s">
        <v>3443</v>
      </c>
      <c r="I234" s="15">
        <v>12</v>
      </c>
      <c r="J234" s="77" t="s">
        <v>153</v>
      </c>
      <c r="K234" s="92"/>
    </row>
    <row r="235" spans="1:11" ht="22.5" x14ac:dyDescent="0.2">
      <c r="A235" s="14" t="s">
        <v>3028</v>
      </c>
      <c r="B235" s="14" t="s">
        <v>3447</v>
      </c>
      <c r="C235" s="14" t="s">
        <v>3447</v>
      </c>
      <c r="D235" s="16" t="s">
        <v>3388</v>
      </c>
      <c r="E235" s="16"/>
      <c r="F235" s="14" t="s">
        <v>3448</v>
      </c>
      <c r="G235" s="14"/>
      <c r="H235" s="14" t="s">
        <v>3164</v>
      </c>
      <c r="I235" s="15">
        <v>240</v>
      </c>
      <c r="J235" s="77" t="s">
        <v>153</v>
      </c>
      <c r="K235" s="92"/>
    </row>
    <row r="236" spans="1:11" ht="22.5" x14ac:dyDescent="0.2">
      <c r="A236" s="14" t="s">
        <v>3028</v>
      </c>
      <c r="B236" s="14" t="s">
        <v>3449</v>
      </c>
      <c r="C236" s="14" t="s">
        <v>3450</v>
      </c>
      <c r="D236" s="16" t="s">
        <v>3451</v>
      </c>
      <c r="E236" s="16"/>
      <c r="F236" s="14" t="s">
        <v>3452</v>
      </c>
      <c r="G236" s="14"/>
      <c r="H236" s="14" t="s">
        <v>3395</v>
      </c>
      <c r="I236" s="15">
        <v>330.5</v>
      </c>
      <c r="J236" s="77" t="s">
        <v>153</v>
      </c>
      <c r="K236" s="92"/>
    </row>
    <row r="237" spans="1:11" ht="22.5" x14ac:dyDescent="0.2">
      <c r="A237" s="14" t="s">
        <v>3028</v>
      </c>
      <c r="B237" s="14" t="s">
        <v>3453</v>
      </c>
      <c r="C237" s="14" t="s">
        <v>3454</v>
      </c>
      <c r="D237" s="16" t="s">
        <v>3317</v>
      </c>
      <c r="E237" s="16"/>
      <c r="F237" s="14" t="s">
        <v>3455</v>
      </c>
      <c r="G237" s="14"/>
      <c r="H237" s="14" t="s">
        <v>3120</v>
      </c>
      <c r="I237" s="15">
        <v>40</v>
      </c>
      <c r="J237" s="77" t="s">
        <v>153</v>
      </c>
      <c r="K237" s="92"/>
    </row>
    <row r="238" spans="1:11" ht="22.5" x14ac:dyDescent="0.2">
      <c r="A238" s="14" t="s">
        <v>3028</v>
      </c>
      <c r="B238" s="14" t="s">
        <v>3456</v>
      </c>
      <c r="C238" s="14" t="s">
        <v>3457</v>
      </c>
      <c r="D238" s="16" t="s">
        <v>3317</v>
      </c>
      <c r="E238" s="16"/>
      <c r="F238" s="14" t="s">
        <v>3458</v>
      </c>
      <c r="G238" s="14"/>
      <c r="H238" s="14" t="s">
        <v>3120</v>
      </c>
      <c r="I238" s="15">
        <v>12.8</v>
      </c>
      <c r="J238" s="77" t="s">
        <v>153</v>
      </c>
      <c r="K238" s="92"/>
    </row>
    <row r="239" spans="1:11" ht="22.5" x14ac:dyDescent="0.2">
      <c r="A239" s="14" t="s">
        <v>3028</v>
      </c>
      <c r="B239" s="14" t="s">
        <v>3459</v>
      </c>
      <c r="C239" s="14" t="s">
        <v>3460</v>
      </c>
      <c r="D239" s="16" t="s">
        <v>3060</v>
      </c>
      <c r="E239" s="16"/>
      <c r="F239" s="14" t="s">
        <v>3461</v>
      </c>
      <c r="G239" s="14">
        <v>35697300</v>
      </c>
      <c r="H239" s="14" t="s">
        <v>3462</v>
      </c>
      <c r="I239" s="15">
        <v>3920</v>
      </c>
      <c r="J239" s="77" t="s">
        <v>153</v>
      </c>
      <c r="K239" s="92"/>
    </row>
    <row r="240" spans="1:11" ht="12.75" x14ac:dyDescent="0.2">
      <c r="A240" s="14" t="s">
        <v>3028</v>
      </c>
      <c r="B240" s="14" t="s">
        <v>3463</v>
      </c>
      <c r="C240" s="14" t="s">
        <v>3464</v>
      </c>
      <c r="D240" s="16" t="s">
        <v>3465</v>
      </c>
      <c r="E240" s="16"/>
      <c r="F240" s="14" t="s">
        <v>3466</v>
      </c>
      <c r="G240" s="14">
        <v>47259116</v>
      </c>
      <c r="H240" s="14" t="s">
        <v>3467</v>
      </c>
      <c r="I240" s="15">
        <v>58.99</v>
      </c>
      <c r="J240" s="77" t="s">
        <v>3121</v>
      </c>
      <c r="K240" s="92"/>
    </row>
    <row r="241" spans="1:11" ht="12.75" x14ac:dyDescent="0.2">
      <c r="A241" s="14" t="s">
        <v>3028</v>
      </c>
      <c r="B241" s="14" t="s">
        <v>3468</v>
      </c>
      <c r="C241" s="14" t="s">
        <v>3469</v>
      </c>
      <c r="D241" s="16" t="s">
        <v>3470</v>
      </c>
      <c r="E241" s="16"/>
      <c r="F241" s="14" t="s">
        <v>3471</v>
      </c>
      <c r="G241" s="14">
        <v>47259116</v>
      </c>
      <c r="H241" s="14" t="s">
        <v>3467</v>
      </c>
      <c r="I241" s="15">
        <v>55.32</v>
      </c>
      <c r="J241" s="77" t="s">
        <v>3121</v>
      </c>
      <c r="K241" s="92"/>
    </row>
    <row r="242" spans="1:11" ht="12.75" x14ac:dyDescent="0.2">
      <c r="A242" s="14" t="s">
        <v>3028</v>
      </c>
      <c r="B242" s="14" t="s">
        <v>3472</v>
      </c>
      <c r="C242" s="14" t="s">
        <v>3473</v>
      </c>
      <c r="D242" s="16" t="s">
        <v>3474</v>
      </c>
      <c r="E242" s="16"/>
      <c r="F242" s="14" t="s">
        <v>3475</v>
      </c>
      <c r="G242" s="14">
        <v>47259116</v>
      </c>
      <c r="H242" s="14" t="s">
        <v>3467</v>
      </c>
      <c r="I242" s="15">
        <v>55</v>
      </c>
      <c r="J242" s="77" t="s">
        <v>3121</v>
      </c>
      <c r="K242" s="92"/>
    </row>
    <row r="243" spans="1:11" ht="12.75" x14ac:dyDescent="0.2">
      <c r="A243" s="14" t="s">
        <v>3028</v>
      </c>
      <c r="B243" s="14" t="s">
        <v>3476</v>
      </c>
      <c r="C243" s="14" t="s">
        <v>3477</v>
      </c>
      <c r="D243" s="16" t="s">
        <v>3478</v>
      </c>
      <c r="E243" s="16"/>
      <c r="F243" s="14" t="s">
        <v>3479</v>
      </c>
      <c r="G243" s="14">
        <v>47259116</v>
      </c>
      <c r="H243" s="14" t="s">
        <v>3467</v>
      </c>
      <c r="I243" s="15">
        <v>55</v>
      </c>
      <c r="J243" s="77" t="s">
        <v>3121</v>
      </c>
      <c r="K243" s="92"/>
    </row>
    <row r="244" spans="1:11" ht="12.75" x14ac:dyDescent="0.2">
      <c r="A244" s="14" t="s">
        <v>3028</v>
      </c>
      <c r="B244" s="14" t="s">
        <v>3480</v>
      </c>
      <c r="C244" s="14" t="s">
        <v>3481</v>
      </c>
      <c r="D244" s="16" t="s">
        <v>3098</v>
      </c>
      <c r="E244" s="16"/>
      <c r="F244" s="14" t="s">
        <v>3482</v>
      </c>
      <c r="G244" s="14">
        <v>47259116</v>
      </c>
      <c r="H244" s="14" t="s">
        <v>3467</v>
      </c>
      <c r="I244" s="15">
        <v>55</v>
      </c>
      <c r="J244" s="77" t="s">
        <v>3121</v>
      </c>
      <c r="K244" s="92"/>
    </row>
    <row r="245" spans="1:11" ht="12.75" x14ac:dyDescent="0.2">
      <c r="A245" s="14" t="s">
        <v>3028</v>
      </c>
      <c r="B245" s="14" t="s">
        <v>3483</v>
      </c>
      <c r="C245" s="14" t="s">
        <v>3484</v>
      </c>
      <c r="D245" s="16" t="s">
        <v>3485</v>
      </c>
      <c r="E245" s="16"/>
      <c r="F245" s="14" t="s">
        <v>3486</v>
      </c>
      <c r="G245" s="14">
        <v>47259116</v>
      </c>
      <c r="H245" s="14" t="s">
        <v>3467</v>
      </c>
      <c r="I245" s="15">
        <v>55.08</v>
      </c>
      <c r="J245" s="77" t="s">
        <v>3121</v>
      </c>
      <c r="K245" s="92"/>
    </row>
    <row r="246" spans="1:11" ht="12.75" x14ac:dyDescent="0.2">
      <c r="A246" s="14" t="s">
        <v>3028</v>
      </c>
      <c r="B246" s="14" t="s">
        <v>3487</v>
      </c>
      <c r="C246" s="14" t="s">
        <v>3488</v>
      </c>
      <c r="D246" s="16" t="s">
        <v>3393</v>
      </c>
      <c r="E246" s="16"/>
      <c r="F246" s="14" t="s">
        <v>3489</v>
      </c>
      <c r="G246" s="14">
        <v>47259116</v>
      </c>
      <c r="H246" s="14" t="s">
        <v>3467</v>
      </c>
      <c r="I246" s="15">
        <v>55.1</v>
      </c>
      <c r="J246" s="77" t="s">
        <v>3121</v>
      </c>
      <c r="K246" s="92"/>
    </row>
    <row r="247" spans="1:11" ht="22.5" x14ac:dyDescent="0.2">
      <c r="A247" s="14" t="s">
        <v>3028</v>
      </c>
      <c r="B247" s="14" t="s">
        <v>3490</v>
      </c>
      <c r="C247" s="14" t="s">
        <v>3491</v>
      </c>
      <c r="D247" s="16" t="s">
        <v>3393</v>
      </c>
      <c r="E247" s="16"/>
      <c r="F247" s="14" t="s">
        <v>3492</v>
      </c>
      <c r="G247" s="14">
        <v>47632470</v>
      </c>
      <c r="H247" s="14" t="s">
        <v>3493</v>
      </c>
      <c r="I247" s="15">
        <v>69</v>
      </c>
      <c r="J247" s="77" t="s">
        <v>3121</v>
      </c>
      <c r="K247" s="92"/>
    </row>
    <row r="248" spans="1:11" ht="22.5" x14ac:dyDescent="0.2">
      <c r="A248" s="14" t="s">
        <v>3028</v>
      </c>
      <c r="B248" s="14" t="s">
        <v>3494</v>
      </c>
      <c r="C248" s="14" t="s">
        <v>3495</v>
      </c>
      <c r="D248" s="16" t="s">
        <v>3496</v>
      </c>
      <c r="E248" s="16"/>
      <c r="F248" s="14" t="s">
        <v>3497</v>
      </c>
      <c r="G248" s="14" t="s">
        <v>3498</v>
      </c>
      <c r="H248" s="14" t="s">
        <v>3499</v>
      </c>
      <c r="I248" s="15">
        <v>237.57</v>
      </c>
      <c r="J248" s="77" t="s">
        <v>3034</v>
      </c>
      <c r="K248" s="92"/>
    </row>
    <row r="249" spans="1:11" ht="22.5" x14ac:dyDescent="0.2">
      <c r="A249" s="14" t="s">
        <v>3028</v>
      </c>
      <c r="B249" s="14" t="s">
        <v>3500</v>
      </c>
      <c r="C249" s="14" t="s">
        <v>3501</v>
      </c>
      <c r="D249" s="16" t="s">
        <v>3393</v>
      </c>
      <c r="E249" s="16"/>
      <c r="F249" s="14" t="s">
        <v>3502</v>
      </c>
      <c r="G249" s="14">
        <v>47632470</v>
      </c>
      <c r="H249" s="14" t="s">
        <v>3493</v>
      </c>
      <c r="I249" s="15">
        <v>100</v>
      </c>
      <c r="J249" s="77" t="s">
        <v>3121</v>
      </c>
      <c r="K249" s="92"/>
    </row>
    <row r="250" spans="1:11" ht="22.5" x14ac:dyDescent="0.2">
      <c r="A250" s="14" t="s">
        <v>3028</v>
      </c>
      <c r="B250" s="14" t="s">
        <v>3503</v>
      </c>
      <c r="C250" s="14" t="s">
        <v>3504</v>
      </c>
      <c r="D250" s="16" t="s">
        <v>3115</v>
      </c>
      <c r="E250" s="16"/>
      <c r="F250" s="14" t="s">
        <v>3505</v>
      </c>
      <c r="G250" s="14">
        <v>42171717</v>
      </c>
      <c r="H250" s="14" t="s">
        <v>3506</v>
      </c>
      <c r="I250" s="15">
        <v>144</v>
      </c>
      <c r="J250" s="77" t="s">
        <v>3121</v>
      </c>
      <c r="K250" s="92"/>
    </row>
    <row r="251" spans="1:11" ht="12.75" x14ac:dyDescent="0.2">
      <c r="A251" s="14" t="s">
        <v>3028</v>
      </c>
      <c r="B251" s="14" t="s">
        <v>3507</v>
      </c>
      <c r="C251" s="14" t="s">
        <v>3508</v>
      </c>
      <c r="D251" s="16" t="s">
        <v>3509</v>
      </c>
      <c r="E251" s="16"/>
      <c r="F251" s="14" t="s">
        <v>3510</v>
      </c>
      <c r="G251" s="14">
        <v>35863536</v>
      </c>
      <c r="H251" s="14" t="s">
        <v>3511</v>
      </c>
      <c r="I251" s="15">
        <v>1107</v>
      </c>
      <c r="J251" s="77" t="s">
        <v>3121</v>
      </c>
      <c r="K251" s="92"/>
    </row>
    <row r="252" spans="1:11" ht="12.75" x14ac:dyDescent="0.2">
      <c r="A252" s="14" t="s">
        <v>3028</v>
      </c>
      <c r="B252" s="14" t="s">
        <v>3512</v>
      </c>
      <c r="C252" s="14" t="s">
        <v>3513</v>
      </c>
      <c r="D252" s="16" t="s">
        <v>3470</v>
      </c>
      <c r="E252" s="16"/>
      <c r="F252" s="14" t="s">
        <v>3514</v>
      </c>
      <c r="G252" s="14">
        <v>35863536</v>
      </c>
      <c r="H252" s="14" t="s">
        <v>3511</v>
      </c>
      <c r="I252" s="15">
        <v>1107</v>
      </c>
      <c r="J252" s="77" t="s">
        <v>3121</v>
      </c>
      <c r="K252" s="92"/>
    </row>
    <row r="253" spans="1:11" ht="12.75" x14ac:dyDescent="0.2">
      <c r="A253" s="14" t="s">
        <v>3028</v>
      </c>
      <c r="B253" s="14" t="s">
        <v>3515</v>
      </c>
      <c r="C253" s="14" t="s">
        <v>3516</v>
      </c>
      <c r="D253" s="16" t="s">
        <v>3517</v>
      </c>
      <c r="E253" s="16"/>
      <c r="F253" s="14" t="s">
        <v>3518</v>
      </c>
      <c r="G253" s="14">
        <v>35863536</v>
      </c>
      <c r="H253" s="14" t="s">
        <v>3511</v>
      </c>
      <c r="I253" s="15">
        <v>1107</v>
      </c>
      <c r="J253" s="77" t="s">
        <v>3121</v>
      </c>
      <c r="K253" s="92"/>
    </row>
    <row r="254" spans="1:11" ht="12.75" x14ac:dyDescent="0.2">
      <c r="A254" s="14" t="s">
        <v>3028</v>
      </c>
      <c r="B254" s="14" t="s">
        <v>3519</v>
      </c>
      <c r="C254" s="14" t="s">
        <v>3520</v>
      </c>
      <c r="D254" s="16" t="s">
        <v>3521</v>
      </c>
      <c r="E254" s="16"/>
      <c r="F254" s="14" t="s">
        <v>3522</v>
      </c>
      <c r="G254" s="14">
        <v>35863536</v>
      </c>
      <c r="H254" s="14" t="s">
        <v>3511</v>
      </c>
      <c r="I254" s="15">
        <v>1107</v>
      </c>
      <c r="J254" s="77" t="s">
        <v>3121</v>
      </c>
      <c r="K254" s="92"/>
    </row>
    <row r="255" spans="1:11" ht="12.75" x14ac:dyDescent="0.2">
      <c r="A255" s="14" t="s">
        <v>3028</v>
      </c>
      <c r="B255" s="14" t="s">
        <v>3523</v>
      </c>
      <c r="C255" s="14" t="s">
        <v>3524</v>
      </c>
      <c r="D255" s="16" t="s">
        <v>3525</v>
      </c>
      <c r="E255" s="16"/>
      <c r="F255" s="14" t="s">
        <v>3526</v>
      </c>
      <c r="G255" s="14">
        <v>35863536</v>
      </c>
      <c r="H255" s="14" t="s">
        <v>3511</v>
      </c>
      <c r="I255" s="15">
        <v>700</v>
      </c>
      <c r="J255" s="77" t="s">
        <v>3121</v>
      </c>
      <c r="K255" s="92"/>
    </row>
    <row r="256" spans="1:11" ht="12.75" x14ac:dyDescent="0.2">
      <c r="A256" s="14" t="s">
        <v>3028</v>
      </c>
      <c r="B256" s="14" t="s">
        <v>3527</v>
      </c>
      <c r="C256" s="14" t="s">
        <v>3527</v>
      </c>
      <c r="D256" s="16" t="s">
        <v>3528</v>
      </c>
      <c r="E256" s="16"/>
      <c r="F256" s="14" t="s">
        <v>3529</v>
      </c>
      <c r="G256" s="14"/>
      <c r="H256" s="14" t="s">
        <v>3530</v>
      </c>
      <c r="I256" s="15">
        <v>204</v>
      </c>
      <c r="J256" s="77" t="s">
        <v>3121</v>
      </c>
      <c r="K256" s="92"/>
    </row>
    <row r="257" spans="1:11" ht="12.75" x14ac:dyDescent="0.2">
      <c r="A257" s="14" t="s">
        <v>3028</v>
      </c>
      <c r="B257" s="14" t="s">
        <v>3531</v>
      </c>
      <c r="C257" s="14" t="s">
        <v>3531</v>
      </c>
      <c r="D257" s="16" t="s">
        <v>3532</v>
      </c>
      <c r="E257" s="16"/>
      <c r="F257" s="14" t="s">
        <v>3533</v>
      </c>
      <c r="G257" s="14"/>
      <c r="H257" s="14" t="s">
        <v>3530</v>
      </c>
      <c r="I257" s="15">
        <v>212.24</v>
      </c>
      <c r="J257" s="77" t="s">
        <v>3121</v>
      </c>
      <c r="K257" s="92"/>
    </row>
    <row r="258" spans="1:11" ht="12.75" x14ac:dyDescent="0.2">
      <c r="A258" s="14" t="s">
        <v>3028</v>
      </c>
      <c r="B258" s="14" t="s">
        <v>3534</v>
      </c>
      <c r="C258" s="14" t="s">
        <v>3534</v>
      </c>
      <c r="D258" s="16" t="s">
        <v>3521</v>
      </c>
      <c r="E258" s="16"/>
      <c r="F258" s="14" t="s">
        <v>3535</v>
      </c>
      <c r="G258" s="14"/>
      <c r="H258" s="14" t="s">
        <v>3530</v>
      </c>
      <c r="I258" s="15">
        <v>204</v>
      </c>
      <c r="J258" s="77" t="s">
        <v>3121</v>
      </c>
      <c r="K258" s="92"/>
    </row>
    <row r="259" spans="1:11" ht="12.75" x14ac:dyDescent="0.2">
      <c r="A259" s="14" t="s">
        <v>3028</v>
      </c>
      <c r="B259" s="14" t="s">
        <v>3536</v>
      </c>
      <c r="C259" s="14" t="s">
        <v>3536</v>
      </c>
      <c r="D259" s="16" t="s">
        <v>3525</v>
      </c>
      <c r="E259" s="16"/>
      <c r="F259" s="14" t="s">
        <v>3537</v>
      </c>
      <c r="G259" s="14"/>
      <c r="H259" s="14" t="s">
        <v>3530</v>
      </c>
      <c r="I259" s="15">
        <v>204</v>
      </c>
      <c r="J259" s="77" t="s">
        <v>3121</v>
      </c>
      <c r="K259" s="92"/>
    </row>
    <row r="260" spans="1:11" ht="12.75" x14ac:dyDescent="0.2">
      <c r="A260" s="14" t="s">
        <v>3028</v>
      </c>
      <c r="B260" s="14" t="s">
        <v>3538</v>
      </c>
      <c r="C260" s="14" t="s">
        <v>3538</v>
      </c>
      <c r="D260" s="16" t="s">
        <v>3031</v>
      </c>
      <c r="E260" s="16"/>
      <c r="F260" s="14" t="s">
        <v>3539</v>
      </c>
      <c r="G260" s="14"/>
      <c r="H260" s="14" t="s">
        <v>3530</v>
      </c>
      <c r="I260" s="15">
        <v>204</v>
      </c>
      <c r="J260" s="77" t="s">
        <v>3121</v>
      </c>
      <c r="K260" s="92"/>
    </row>
    <row r="261" spans="1:11" ht="12.75" x14ac:dyDescent="0.2">
      <c r="A261" s="14" t="s">
        <v>3028</v>
      </c>
      <c r="B261" s="14" t="s">
        <v>3540</v>
      </c>
      <c r="C261" s="14" t="s">
        <v>3540</v>
      </c>
      <c r="D261" s="16" t="s">
        <v>3393</v>
      </c>
      <c r="E261" s="16"/>
      <c r="F261" s="14" t="s">
        <v>3541</v>
      </c>
      <c r="G261" s="14"/>
      <c r="H261" s="14" t="s">
        <v>3530</v>
      </c>
      <c r="I261" s="15">
        <v>204</v>
      </c>
      <c r="J261" s="77" t="s">
        <v>3121</v>
      </c>
      <c r="K261" s="92"/>
    </row>
    <row r="262" spans="1:11" ht="12.75" x14ac:dyDescent="0.2">
      <c r="A262" s="14" t="s">
        <v>3028</v>
      </c>
      <c r="B262" s="14" t="s">
        <v>3542</v>
      </c>
      <c r="C262" s="14" t="s">
        <v>3542</v>
      </c>
      <c r="D262" s="16" t="s">
        <v>3543</v>
      </c>
      <c r="E262" s="16"/>
      <c r="F262" s="14" t="s">
        <v>3544</v>
      </c>
      <c r="G262" s="14"/>
      <c r="H262" s="14" t="s">
        <v>3530</v>
      </c>
      <c r="I262" s="15">
        <v>209.24</v>
      </c>
      <c r="J262" s="77" t="s">
        <v>3121</v>
      </c>
      <c r="K262" s="92"/>
    </row>
    <row r="263" spans="1:11" ht="12.75" x14ac:dyDescent="0.2">
      <c r="A263" s="14" t="s">
        <v>3028</v>
      </c>
      <c r="B263" s="14" t="s">
        <v>3545</v>
      </c>
      <c r="C263" s="14" t="s">
        <v>3545</v>
      </c>
      <c r="D263" s="16" t="s">
        <v>3509</v>
      </c>
      <c r="E263" s="16"/>
      <c r="F263" s="14" t="s">
        <v>3546</v>
      </c>
      <c r="G263" s="14">
        <v>35942436</v>
      </c>
      <c r="H263" s="14" t="s">
        <v>3547</v>
      </c>
      <c r="I263" s="15">
        <v>22.44</v>
      </c>
      <c r="J263" s="77" t="s">
        <v>3121</v>
      </c>
      <c r="K263" s="92"/>
    </row>
    <row r="264" spans="1:11" ht="22.5" x14ac:dyDescent="0.2">
      <c r="A264" s="14" t="s">
        <v>3028</v>
      </c>
      <c r="B264" s="14" t="s">
        <v>3545</v>
      </c>
      <c r="C264" s="14" t="s">
        <v>3545</v>
      </c>
      <c r="D264" s="16" t="s">
        <v>3509</v>
      </c>
      <c r="E264" s="16"/>
      <c r="F264" s="14" t="s">
        <v>3548</v>
      </c>
      <c r="G264" s="14">
        <v>30807484</v>
      </c>
      <c r="H264" s="14" t="s">
        <v>3549</v>
      </c>
      <c r="I264" s="15">
        <v>51.4</v>
      </c>
      <c r="J264" s="77" t="s">
        <v>3121</v>
      </c>
      <c r="K264" s="92"/>
    </row>
    <row r="265" spans="1:11" ht="12.75" x14ac:dyDescent="0.2">
      <c r="A265" s="14" t="s">
        <v>3028</v>
      </c>
      <c r="B265" s="14" t="s">
        <v>3527</v>
      </c>
      <c r="C265" s="14" t="s">
        <v>3527</v>
      </c>
      <c r="D265" s="16" t="s">
        <v>3528</v>
      </c>
      <c r="E265" s="16"/>
      <c r="F265" s="14" t="s">
        <v>3550</v>
      </c>
      <c r="G265" s="14">
        <v>35942436</v>
      </c>
      <c r="H265" s="14" t="s">
        <v>3547</v>
      </c>
      <c r="I265" s="15">
        <v>22.44</v>
      </c>
      <c r="J265" s="77" t="s">
        <v>3121</v>
      </c>
      <c r="K265" s="92"/>
    </row>
    <row r="266" spans="1:11" ht="22.5" x14ac:dyDescent="0.2">
      <c r="A266" s="14" t="s">
        <v>3028</v>
      </c>
      <c r="B266" s="14" t="s">
        <v>3527</v>
      </c>
      <c r="C266" s="14" t="s">
        <v>3527</v>
      </c>
      <c r="D266" s="16" t="s">
        <v>3528</v>
      </c>
      <c r="E266" s="16"/>
      <c r="F266" s="14" t="s">
        <v>3551</v>
      </c>
      <c r="G266" s="14">
        <v>30807484</v>
      </c>
      <c r="H266" s="14" t="s">
        <v>3549</v>
      </c>
      <c r="I266" s="15">
        <v>51.4</v>
      </c>
      <c r="J266" s="77" t="s">
        <v>3121</v>
      </c>
      <c r="K266" s="92"/>
    </row>
    <row r="267" spans="1:11" ht="12.75" x14ac:dyDescent="0.2">
      <c r="A267" s="14" t="s">
        <v>3028</v>
      </c>
      <c r="B267" s="14" t="s">
        <v>3531</v>
      </c>
      <c r="C267" s="14" t="s">
        <v>3531</v>
      </c>
      <c r="D267" s="16" t="s">
        <v>3125</v>
      </c>
      <c r="E267" s="16"/>
      <c r="F267" s="14" t="s">
        <v>3552</v>
      </c>
      <c r="G267" s="14">
        <v>35942436</v>
      </c>
      <c r="H267" s="14" t="s">
        <v>3547</v>
      </c>
      <c r="I267" s="15">
        <v>23.34</v>
      </c>
      <c r="J267" s="77" t="s">
        <v>3121</v>
      </c>
      <c r="K267" s="92"/>
    </row>
    <row r="268" spans="1:11" ht="22.5" x14ac:dyDescent="0.2">
      <c r="A268" s="14" t="s">
        <v>3028</v>
      </c>
      <c r="B268" s="14" t="s">
        <v>3531</v>
      </c>
      <c r="C268" s="14" t="s">
        <v>3531</v>
      </c>
      <c r="D268" s="16" t="s">
        <v>3125</v>
      </c>
      <c r="E268" s="16"/>
      <c r="F268" s="14" t="s">
        <v>3553</v>
      </c>
      <c r="G268" s="14">
        <v>30807484</v>
      </c>
      <c r="H268" s="14" t="s">
        <v>3549</v>
      </c>
      <c r="I268" s="15">
        <v>53.46</v>
      </c>
      <c r="J268" s="77" t="s">
        <v>3121</v>
      </c>
      <c r="K268" s="92"/>
    </row>
    <row r="269" spans="1:11" ht="22.5" x14ac:dyDescent="0.2">
      <c r="A269" s="14" t="s">
        <v>3028</v>
      </c>
      <c r="B269" s="14" t="s">
        <v>3534</v>
      </c>
      <c r="C269" s="14" t="s">
        <v>3534</v>
      </c>
      <c r="D269" s="16" t="s">
        <v>3521</v>
      </c>
      <c r="E269" s="16"/>
      <c r="F269" s="14" t="s">
        <v>3554</v>
      </c>
      <c r="G269" s="14">
        <v>30807484</v>
      </c>
      <c r="H269" s="14" t="s">
        <v>3549</v>
      </c>
      <c r="I269" s="15">
        <v>51.4</v>
      </c>
      <c r="J269" s="77" t="s">
        <v>3121</v>
      </c>
      <c r="K269" s="92"/>
    </row>
    <row r="270" spans="1:11" ht="12.75" x14ac:dyDescent="0.2">
      <c r="A270" s="14" t="s">
        <v>3028</v>
      </c>
      <c r="B270" s="14" t="s">
        <v>3534</v>
      </c>
      <c r="C270" s="14" t="s">
        <v>3534</v>
      </c>
      <c r="D270" s="16" t="s">
        <v>3521</v>
      </c>
      <c r="E270" s="16"/>
      <c r="F270" s="14" t="s">
        <v>3555</v>
      </c>
      <c r="G270" s="14">
        <v>35942436</v>
      </c>
      <c r="H270" s="14" t="s">
        <v>3547</v>
      </c>
      <c r="I270" s="15">
        <v>22.44</v>
      </c>
      <c r="J270" s="77" t="s">
        <v>3121</v>
      </c>
      <c r="K270" s="92"/>
    </row>
    <row r="271" spans="1:11" ht="22.5" x14ac:dyDescent="0.2">
      <c r="A271" s="14" t="s">
        <v>3028</v>
      </c>
      <c r="B271" s="14" t="s">
        <v>3536</v>
      </c>
      <c r="C271" s="14" t="s">
        <v>3536</v>
      </c>
      <c r="D271" s="16" t="s">
        <v>3525</v>
      </c>
      <c r="E271" s="16"/>
      <c r="F271" s="14" t="s">
        <v>3556</v>
      </c>
      <c r="G271" s="14">
        <v>30807484</v>
      </c>
      <c r="H271" s="14" t="s">
        <v>3549</v>
      </c>
      <c r="I271" s="15">
        <v>51.4</v>
      </c>
      <c r="J271" s="77" t="s">
        <v>3121</v>
      </c>
      <c r="K271" s="92"/>
    </row>
    <row r="272" spans="1:11" ht="12.75" x14ac:dyDescent="0.2">
      <c r="A272" s="14" t="s">
        <v>3028</v>
      </c>
      <c r="B272" s="14" t="s">
        <v>3536</v>
      </c>
      <c r="C272" s="14" t="s">
        <v>3536</v>
      </c>
      <c r="D272" s="16" t="s">
        <v>3525</v>
      </c>
      <c r="E272" s="16"/>
      <c r="F272" s="14" t="s">
        <v>3557</v>
      </c>
      <c r="G272" s="14">
        <v>35942436</v>
      </c>
      <c r="H272" s="14" t="s">
        <v>3547</v>
      </c>
      <c r="I272" s="15">
        <v>22.44</v>
      </c>
      <c r="J272" s="77" t="s">
        <v>3121</v>
      </c>
      <c r="K272" s="92"/>
    </row>
    <row r="273" spans="1:11" ht="12.75" x14ac:dyDescent="0.2">
      <c r="A273" s="14" t="s">
        <v>3028</v>
      </c>
      <c r="B273" s="14" t="s">
        <v>3538</v>
      </c>
      <c r="C273" s="14" t="s">
        <v>3538</v>
      </c>
      <c r="D273" s="16" t="s">
        <v>3281</v>
      </c>
      <c r="E273" s="16"/>
      <c r="F273" s="14" t="s">
        <v>3558</v>
      </c>
      <c r="G273" s="14">
        <v>35942436</v>
      </c>
      <c r="H273" s="14" t="s">
        <v>3547</v>
      </c>
      <c r="I273" s="15">
        <v>22.44</v>
      </c>
      <c r="J273" s="77" t="s">
        <v>3121</v>
      </c>
      <c r="K273" s="92"/>
    </row>
    <row r="274" spans="1:11" ht="22.5" x14ac:dyDescent="0.2">
      <c r="A274" s="14" t="s">
        <v>3028</v>
      </c>
      <c r="B274" s="14" t="s">
        <v>3538</v>
      </c>
      <c r="C274" s="14" t="s">
        <v>3538</v>
      </c>
      <c r="D274" s="16" t="s">
        <v>3031</v>
      </c>
      <c r="E274" s="16"/>
      <c r="F274" s="14" t="s">
        <v>3559</v>
      </c>
      <c r="G274" s="14">
        <v>30807484</v>
      </c>
      <c r="H274" s="14" t="s">
        <v>3549</v>
      </c>
      <c r="I274" s="15">
        <v>51.4</v>
      </c>
      <c r="J274" s="77" t="s">
        <v>3121</v>
      </c>
      <c r="K274" s="92"/>
    </row>
    <row r="275" spans="1:11" ht="12.75" x14ac:dyDescent="0.2">
      <c r="A275" s="14" t="s">
        <v>3028</v>
      </c>
      <c r="B275" s="14" t="s">
        <v>3540</v>
      </c>
      <c r="C275" s="14" t="s">
        <v>3540</v>
      </c>
      <c r="D275" s="16" t="s">
        <v>3393</v>
      </c>
      <c r="E275" s="16"/>
      <c r="F275" s="14" t="s">
        <v>3560</v>
      </c>
      <c r="G275" s="14">
        <v>35942436</v>
      </c>
      <c r="H275" s="14" t="s">
        <v>3547</v>
      </c>
      <c r="I275" s="15">
        <v>22.44</v>
      </c>
      <c r="J275" s="77" t="s">
        <v>3121</v>
      </c>
      <c r="K275" s="92"/>
    </row>
    <row r="276" spans="1:11" ht="22.5" x14ac:dyDescent="0.2">
      <c r="A276" s="14" t="s">
        <v>3028</v>
      </c>
      <c r="B276" s="14" t="s">
        <v>3540</v>
      </c>
      <c r="C276" s="14" t="s">
        <v>3540</v>
      </c>
      <c r="D276" s="16" t="s">
        <v>3393</v>
      </c>
      <c r="E276" s="16"/>
      <c r="F276" s="14" t="s">
        <v>3561</v>
      </c>
      <c r="G276" s="14">
        <v>30807484</v>
      </c>
      <c r="H276" s="14" t="s">
        <v>3549</v>
      </c>
      <c r="I276" s="15">
        <v>51.4</v>
      </c>
      <c r="J276" s="77" t="s">
        <v>3121</v>
      </c>
      <c r="K276" s="92"/>
    </row>
    <row r="277" spans="1:11" ht="12.75" x14ac:dyDescent="0.2">
      <c r="A277" s="14" t="s">
        <v>3028</v>
      </c>
      <c r="B277" s="14" t="s">
        <v>3542</v>
      </c>
      <c r="C277" s="14" t="s">
        <v>3542</v>
      </c>
      <c r="D277" s="16" t="s">
        <v>3543</v>
      </c>
      <c r="E277" s="16"/>
      <c r="F277" s="14" t="s">
        <v>3562</v>
      </c>
      <c r="G277" s="14">
        <v>35942436</v>
      </c>
      <c r="H277" s="14" t="s">
        <v>3547</v>
      </c>
      <c r="I277" s="15">
        <v>23.01</v>
      </c>
      <c r="J277" s="77" t="s">
        <v>3121</v>
      </c>
      <c r="K277" s="92"/>
    </row>
    <row r="278" spans="1:11" ht="22.5" x14ac:dyDescent="0.2">
      <c r="A278" s="14" t="s">
        <v>3028</v>
      </c>
      <c r="B278" s="14" t="s">
        <v>3542</v>
      </c>
      <c r="C278" s="14" t="s">
        <v>3542</v>
      </c>
      <c r="D278" s="16" t="s">
        <v>3543</v>
      </c>
      <c r="E278" s="16"/>
      <c r="F278" s="14" t="s">
        <v>3563</v>
      </c>
      <c r="G278" s="14">
        <v>30807484</v>
      </c>
      <c r="H278" s="14" t="s">
        <v>3549</v>
      </c>
      <c r="I278" s="15">
        <v>52.68</v>
      </c>
      <c r="J278" s="77" t="s">
        <v>3121</v>
      </c>
      <c r="K278" s="92"/>
    </row>
    <row r="279" spans="1:11" ht="22.5" x14ac:dyDescent="0.2">
      <c r="A279" s="14" t="s">
        <v>3028</v>
      </c>
      <c r="B279" s="14" t="s">
        <v>3564</v>
      </c>
      <c r="C279" s="14" t="s">
        <v>3564</v>
      </c>
      <c r="D279" s="16" t="s">
        <v>3565</v>
      </c>
      <c r="E279" s="16"/>
      <c r="F279" s="14" t="s">
        <v>3566</v>
      </c>
      <c r="G279" s="14" t="s">
        <v>3567</v>
      </c>
      <c r="H279" s="14" t="s">
        <v>3568</v>
      </c>
      <c r="I279" s="15">
        <v>90</v>
      </c>
      <c r="J279" s="77" t="s">
        <v>3121</v>
      </c>
      <c r="K279" s="92"/>
    </row>
    <row r="280" spans="1:11" ht="22.5" x14ac:dyDescent="0.2">
      <c r="A280" s="14" t="s">
        <v>3028</v>
      </c>
      <c r="B280" s="14" t="s">
        <v>3569</v>
      </c>
      <c r="C280" s="14" t="s">
        <v>3570</v>
      </c>
      <c r="D280" s="16" t="s">
        <v>3393</v>
      </c>
      <c r="E280" s="16"/>
      <c r="F280" s="14" t="s">
        <v>3571</v>
      </c>
      <c r="G280" s="14" t="s">
        <v>3572</v>
      </c>
      <c r="H280" s="14" t="s">
        <v>3573</v>
      </c>
      <c r="I280" s="15">
        <v>160</v>
      </c>
      <c r="J280" s="77" t="s">
        <v>153</v>
      </c>
      <c r="K280" s="92"/>
    </row>
    <row r="281" spans="1:11" ht="22.5" x14ac:dyDescent="0.2">
      <c r="A281" s="14" t="s">
        <v>3028</v>
      </c>
      <c r="B281" s="14" t="s">
        <v>3574</v>
      </c>
      <c r="C281" s="14" t="s">
        <v>3574</v>
      </c>
      <c r="D281" s="16" t="s">
        <v>3575</v>
      </c>
      <c r="E281" s="16"/>
      <c r="F281" s="14" t="s">
        <v>3576</v>
      </c>
      <c r="G281" s="14" t="s">
        <v>3577</v>
      </c>
      <c r="H281" s="14" t="s">
        <v>3058</v>
      </c>
      <c r="I281" s="15">
        <v>28</v>
      </c>
      <c r="J281" s="77" t="s">
        <v>153</v>
      </c>
      <c r="K281" s="92"/>
    </row>
    <row r="282" spans="1:11" ht="22.5" x14ac:dyDescent="0.2">
      <c r="A282" s="14" t="s">
        <v>3028</v>
      </c>
      <c r="B282" s="14" t="s">
        <v>3578</v>
      </c>
      <c r="C282" s="14" t="s">
        <v>3578</v>
      </c>
      <c r="D282" s="16" t="s">
        <v>3579</v>
      </c>
      <c r="E282" s="16"/>
      <c r="F282" s="14" t="s">
        <v>3580</v>
      </c>
      <c r="G282" s="14" t="s">
        <v>3577</v>
      </c>
      <c r="H282" s="14" t="s">
        <v>3058</v>
      </c>
      <c r="I282" s="15">
        <v>56</v>
      </c>
      <c r="J282" s="77" t="s">
        <v>153</v>
      </c>
      <c r="K282" s="92"/>
    </row>
    <row r="283" spans="1:11" ht="22.5" x14ac:dyDescent="0.2">
      <c r="A283" s="14" t="s">
        <v>3028</v>
      </c>
      <c r="B283" s="14" t="s">
        <v>3581</v>
      </c>
      <c r="C283" s="14" t="s">
        <v>3581</v>
      </c>
      <c r="D283" s="16" t="s">
        <v>3083</v>
      </c>
      <c r="E283" s="16"/>
      <c r="F283" s="14" t="s">
        <v>3582</v>
      </c>
      <c r="G283" s="14" t="s">
        <v>3577</v>
      </c>
      <c r="H283" s="14" t="s">
        <v>3058</v>
      </c>
      <c r="I283" s="15">
        <v>42</v>
      </c>
      <c r="J283" s="77" t="s">
        <v>153</v>
      </c>
      <c r="K283" s="92"/>
    </row>
    <row r="284" spans="1:11" ht="12.75" x14ac:dyDescent="0.2">
      <c r="A284" s="14" t="s">
        <v>3028</v>
      </c>
      <c r="B284" s="14" t="s">
        <v>3583</v>
      </c>
      <c r="C284" s="14" t="s">
        <v>3583</v>
      </c>
      <c r="D284" s="16" t="s">
        <v>3584</v>
      </c>
      <c r="E284" s="16"/>
      <c r="F284" s="14" t="s">
        <v>3585</v>
      </c>
      <c r="G284" s="14" t="s">
        <v>3577</v>
      </c>
      <c r="H284" s="14" t="s">
        <v>3586</v>
      </c>
      <c r="I284" s="15">
        <v>28</v>
      </c>
      <c r="J284" s="77" t="s">
        <v>3034</v>
      </c>
      <c r="K284" s="92"/>
    </row>
    <row r="285" spans="1:11" ht="22.5" x14ac:dyDescent="0.2">
      <c r="A285" s="14" t="s">
        <v>3028</v>
      </c>
      <c r="B285" s="14" t="s">
        <v>3587</v>
      </c>
      <c r="C285" s="14" t="s">
        <v>3587</v>
      </c>
      <c r="D285" s="16" t="s">
        <v>3588</v>
      </c>
      <c r="E285" s="16"/>
      <c r="F285" s="14" t="s">
        <v>3589</v>
      </c>
      <c r="G285" s="14" t="s">
        <v>3590</v>
      </c>
      <c r="H285" s="14" t="s">
        <v>3052</v>
      </c>
      <c r="I285" s="15">
        <v>29.99</v>
      </c>
      <c r="J285" s="77" t="s">
        <v>153</v>
      </c>
      <c r="K285" s="92"/>
    </row>
    <row r="286" spans="1:11" ht="22.5" x14ac:dyDescent="0.2">
      <c r="A286" s="14" t="s">
        <v>3028</v>
      </c>
      <c r="B286" s="14" t="s">
        <v>3591</v>
      </c>
      <c r="C286" s="14" t="s">
        <v>3592</v>
      </c>
      <c r="D286" s="16" t="s">
        <v>3593</v>
      </c>
      <c r="E286" s="16"/>
      <c r="F286" s="14" t="s">
        <v>3594</v>
      </c>
      <c r="G286" s="14" t="s">
        <v>3595</v>
      </c>
      <c r="H286" s="14" t="s">
        <v>3596</v>
      </c>
      <c r="I286" s="15">
        <v>95</v>
      </c>
      <c r="J286" s="77" t="s">
        <v>3034</v>
      </c>
      <c r="K286" s="92"/>
    </row>
    <row r="287" spans="1:11" ht="22.5" x14ac:dyDescent="0.2">
      <c r="A287" s="14" t="s">
        <v>3028</v>
      </c>
      <c r="B287" s="14" t="s">
        <v>3597</v>
      </c>
      <c r="C287" s="14" t="s">
        <v>3598</v>
      </c>
      <c r="D287" s="16" t="s">
        <v>3599</v>
      </c>
      <c r="E287" s="16"/>
      <c r="F287" s="14" t="s">
        <v>3600</v>
      </c>
      <c r="G287" s="14"/>
      <c r="H287" s="14" t="s">
        <v>3601</v>
      </c>
      <c r="I287" s="15">
        <v>1293.8800000000001</v>
      </c>
      <c r="J287" s="77" t="s">
        <v>153</v>
      </c>
      <c r="K287" s="92"/>
    </row>
    <row r="288" spans="1:11" ht="22.5" x14ac:dyDescent="0.2">
      <c r="A288" s="14" t="s">
        <v>3028</v>
      </c>
      <c r="B288" s="14" t="s">
        <v>3602</v>
      </c>
      <c r="C288" s="14" t="s">
        <v>3603</v>
      </c>
      <c r="D288" s="16" t="s">
        <v>3604</v>
      </c>
      <c r="E288" s="16"/>
      <c r="F288" s="14" t="s">
        <v>3605</v>
      </c>
      <c r="G288" s="14"/>
      <c r="H288" s="14" t="s">
        <v>3601</v>
      </c>
      <c r="I288" s="15">
        <v>424.23</v>
      </c>
      <c r="J288" s="77" t="s">
        <v>153</v>
      </c>
      <c r="K288" s="92"/>
    </row>
    <row r="289" spans="1:11" ht="22.5" x14ac:dyDescent="0.2">
      <c r="A289" s="14" t="s">
        <v>3028</v>
      </c>
      <c r="B289" s="14" t="s">
        <v>3606</v>
      </c>
      <c r="C289" s="14" t="s">
        <v>3606</v>
      </c>
      <c r="D289" s="16" t="s">
        <v>3145</v>
      </c>
      <c r="E289" s="16"/>
      <c r="F289" s="14" t="s">
        <v>3607</v>
      </c>
      <c r="G289" s="14" t="s">
        <v>3062</v>
      </c>
      <c r="H289" s="14" t="s">
        <v>3058</v>
      </c>
      <c r="I289" s="15">
        <v>7</v>
      </c>
      <c r="J289" s="77" t="s">
        <v>153</v>
      </c>
      <c r="K289" s="92"/>
    </row>
    <row r="290" spans="1:11" ht="22.5" x14ac:dyDescent="0.2">
      <c r="A290" s="14" t="s">
        <v>3028</v>
      </c>
      <c r="B290" s="14" t="s">
        <v>3608</v>
      </c>
      <c r="C290" s="14" t="s">
        <v>3608</v>
      </c>
      <c r="D290" s="16" t="s">
        <v>3145</v>
      </c>
      <c r="E290" s="16"/>
      <c r="F290" s="14" t="s">
        <v>3607</v>
      </c>
      <c r="G290" s="14" t="s">
        <v>3062</v>
      </c>
      <c r="H290" s="14" t="s">
        <v>3058</v>
      </c>
      <c r="I290" s="15">
        <v>7</v>
      </c>
      <c r="J290" s="77" t="s">
        <v>153</v>
      </c>
      <c r="K290" s="92"/>
    </row>
    <row r="291" spans="1:11" ht="22.5" x14ac:dyDescent="0.2">
      <c r="A291" s="14" t="s">
        <v>3028</v>
      </c>
      <c r="B291" s="14" t="s">
        <v>3609</v>
      </c>
      <c r="C291" s="14" t="s">
        <v>3609</v>
      </c>
      <c r="D291" s="16" t="s">
        <v>3145</v>
      </c>
      <c r="E291" s="16"/>
      <c r="F291" s="14" t="s">
        <v>3610</v>
      </c>
      <c r="G291" s="14" t="s">
        <v>3062</v>
      </c>
      <c r="H291" s="14" t="s">
        <v>3052</v>
      </c>
      <c r="I291" s="15">
        <v>7</v>
      </c>
      <c r="J291" s="77" t="s">
        <v>153</v>
      </c>
      <c r="K291" s="92"/>
    </row>
    <row r="292" spans="1:11" ht="22.5" x14ac:dyDescent="0.2">
      <c r="A292" s="14" t="s">
        <v>3028</v>
      </c>
      <c r="B292" s="14" t="s">
        <v>3611</v>
      </c>
      <c r="C292" s="14" t="s">
        <v>3611</v>
      </c>
      <c r="D292" s="16" t="s">
        <v>3031</v>
      </c>
      <c r="E292" s="16"/>
      <c r="F292" s="14" t="s">
        <v>3610</v>
      </c>
      <c r="G292" s="14" t="s">
        <v>3062</v>
      </c>
      <c r="H292" s="14" t="s">
        <v>3052</v>
      </c>
      <c r="I292" s="15">
        <v>7</v>
      </c>
      <c r="J292" s="77" t="s">
        <v>153</v>
      </c>
      <c r="K292" s="92"/>
    </row>
    <row r="293" spans="1:11" ht="22.5" x14ac:dyDescent="0.2">
      <c r="A293" s="14" t="s">
        <v>3028</v>
      </c>
      <c r="B293" s="14" t="s">
        <v>3612</v>
      </c>
      <c r="C293" s="14" t="s">
        <v>3612</v>
      </c>
      <c r="D293" s="16" t="s">
        <v>3031</v>
      </c>
      <c r="E293" s="16"/>
      <c r="F293" s="14" t="s">
        <v>3607</v>
      </c>
      <c r="G293" s="14" t="s">
        <v>3062</v>
      </c>
      <c r="H293" s="14" t="s">
        <v>3058</v>
      </c>
      <c r="I293" s="15">
        <v>7</v>
      </c>
      <c r="J293" s="77" t="s">
        <v>153</v>
      </c>
      <c r="K293" s="92"/>
    </row>
    <row r="294" spans="1:11" ht="22.5" x14ac:dyDescent="0.2">
      <c r="A294" s="14" t="s">
        <v>3028</v>
      </c>
      <c r="B294" s="14" t="s">
        <v>3613</v>
      </c>
      <c r="C294" s="14" t="s">
        <v>3613</v>
      </c>
      <c r="D294" s="16" t="s">
        <v>3317</v>
      </c>
      <c r="E294" s="16"/>
      <c r="F294" s="14" t="s">
        <v>3607</v>
      </c>
      <c r="G294" s="14" t="s">
        <v>3062</v>
      </c>
      <c r="H294" s="14" t="s">
        <v>3058</v>
      </c>
      <c r="I294" s="15">
        <v>7</v>
      </c>
      <c r="J294" s="77" t="s">
        <v>153</v>
      </c>
      <c r="K294" s="92"/>
    </row>
    <row r="295" spans="1:11" ht="22.5" x14ac:dyDescent="0.2">
      <c r="A295" s="14" t="s">
        <v>3028</v>
      </c>
      <c r="B295" s="14" t="s">
        <v>3614</v>
      </c>
      <c r="C295" s="14" t="s">
        <v>3614</v>
      </c>
      <c r="D295" s="16" t="s">
        <v>3317</v>
      </c>
      <c r="E295" s="16"/>
      <c r="F295" s="14" t="s">
        <v>3610</v>
      </c>
      <c r="G295" s="14" t="s">
        <v>3062</v>
      </c>
      <c r="H295" s="14" t="s">
        <v>3052</v>
      </c>
      <c r="I295" s="15">
        <v>7</v>
      </c>
      <c r="J295" s="77" t="s">
        <v>153</v>
      </c>
      <c r="K295" s="92"/>
    </row>
    <row r="296" spans="1:11" ht="12.75" x14ac:dyDescent="0.2">
      <c r="A296" s="14" t="s">
        <v>3028</v>
      </c>
      <c r="B296" s="14" t="s">
        <v>3615</v>
      </c>
      <c r="C296" s="14" t="s">
        <v>3616</v>
      </c>
      <c r="D296" s="16" t="s">
        <v>3132</v>
      </c>
      <c r="E296" s="16"/>
      <c r="F296" s="14" t="s">
        <v>3617</v>
      </c>
      <c r="G296" s="14">
        <v>50011731</v>
      </c>
      <c r="H296" s="14" t="s">
        <v>3618</v>
      </c>
      <c r="I296" s="15">
        <v>1500</v>
      </c>
      <c r="J296" s="77" t="s">
        <v>3034</v>
      </c>
      <c r="K296" s="92"/>
    </row>
    <row r="297" spans="1:11" ht="22.5" x14ac:dyDescent="0.2">
      <c r="A297" s="14" t="s">
        <v>3028</v>
      </c>
      <c r="B297" s="14" t="s">
        <v>3619</v>
      </c>
      <c r="C297" s="14" t="s">
        <v>3620</v>
      </c>
      <c r="D297" s="16" t="s">
        <v>3158</v>
      </c>
      <c r="E297" s="16"/>
      <c r="F297" s="14" t="s">
        <v>3621</v>
      </c>
      <c r="G297" s="14">
        <v>46356193</v>
      </c>
      <c r="H297" s="14" t="s">
        <v>3622</v>
      </c>
      <c r="I297" s="15">
        <v>738</v>
      </c>
      <c r="J297" s="77" t="s">
        <v>153</v>
      </c>
      <c r="K297" s="92"/>
    </row>
    <row r="298" spans="1:11" ht="22.5" x14ac:dyDescent="0.2">
      <c r="A298" s="14" t="s">
        <v>3028</v>
      </c>
      <c r="B298" s="14" t="s">
        <v>3623</v>
      </c>
      <c r="C298" s="14" t="s">
        <v>3624</v>
      </c>
      <c r="D298" s="16" t="s">
        <v>3625</v>
      </c>
      <c r="E298" s="16"/>
      <c r="F298" s="14" t="s">
        <v>3626</v>
      </c>
      <c r="G298" s="14">
        <v>46356193</v>
      </c>
      <c r="H298" s="14" t="s">
        <v>3622</v>
      </c>
      <c r="I298" s="15">
        <v>738</v>
      </c>
      <c r="J298" s="77" t="s">
        <v>153</v>
      </c>
      <c r="K298" s="92"/>
    </row>
    <row r="299" spans="1:11" ht="22.5" x14ac:dyDescent="0.2">
      <c r="A299" s="14" t="s">
        <v>3028</v>
      </c>
      <c r="B299" s="14" t="s">
        <v>3627</v>
      </c>
      <c r="C299" s="14" t="s">
        <v>3628</v>
      </c>
      <c r="D299" s="16" t="s">
        <v>3115</v>
      </c>
      <c r="E299" s="16"/>
      <c r="F299" s="14" t="s">
        <v>3629</v>
      </c>
      <c r="G299" s="14">
        <v>46356193</v>
      </c>
      <c r="H299" s="14" t="s">
        <v>3622</v>
      </c>
      <c r="I299" s="15">
        <v>270.60000000000002</v>
      </c>
      <c r="J299" s="77" t="s">
        <v>3034</v>
      </c>
      <c r="K299" s="92"/>
    </row>
    <row r="300" spans="1:11" ht="12.75" x14ac:dyDescent="0.2">
      <c r="A300" s="14" t="s">
        <v>3028</v>
      </c>
      <c r="B300" s="14" t="s">
        <v>3630</v>
      </c>
      <c r="C300" s="14" t="s">
        <v>3631</v>
      </c>
      <c r="D300" s="16" t="s">
        <v>3632</v>
      </c>
      <c r="E300" s="16"/>
      <c r="F300" s="14" t="s">
        <v>3633</v>
      </c>
      <c r="G300" s="14">
        <v>50011731</v>
      </c>
      <c r="H300" s="14" t="s">
        <v>3618</v>
      </c>
      <c r="I300" s="15">
        <v>1500</v>
      </c>
      <c r="J300" s="77" t="s">
        <v>3034</v>
      </c>
      <c r="K300" s="92"/>
    </row>
    <row r="301" spans="1:11" ht="22.5" x14ac:dyDescent="0.2">
      <c r="A301" s="14" t="s">
        <v>3028</v>
      </c>
      <c r="B301" s="14" t="s">
        <v>3634</v>
      </c>
      <c r="C301" s="14" t="s">
        <v>3635</v>
      </c>
      <c r="D301" s="16" t="s">
        <v>3115</v>
      </c>
      <c r="E301" s="16"/>
      <c r="F301" s="14" t="s">
        <v>3636</v>
      </c>
      <c r="G301" s="14">
        <v>46356193</v>
      </c>
      <c r="H301" s="14" t="s">
        <v>3622</v>
      </c>
      <c r="I301" s="15">
        <v>270.60000000000002</v>
      </c>
      <c r="J301" s="77" t="s">
        <v>3034</v>
      </c>
      <c r="K301" s="92"/>
    </row>
    <row r="302" spans="1:11" ht="22.5" x14ac:dyDescent="0.2">
      <c r="A302" s="14" t="s">
        <v>3028</v>
      </c>
      <c r="B302" s="14" t="s">
        <v>3637</v>
      </c>
      <c r="C302" s="14" t="s">
        <v>3638</v>
      </c>
      <c r="D302" s="16" t="s">
        <v>3154</v>
      </c>
      <c r="E302" s="16"/>
      <c r="F302" s="14" t="s">
        <v>3639</v>
      </c>
      <c r="G302" s="14"/>
      <c r="H302" s="14" t="s">
        <v>3640</v>
      </c>
      <c r="I302" s="15">
        <v>500</v>
      </c>
      <c r="J302" s="77" t="s">
        <v>153</v>
      </c>
      <c r="K302" s="92"/>
    </row>
    <row r="303" spans="1:11" ht="22.5" x14ac:dyDescent="0.2">
      <c r="A303" s="14" t="s">
        <v>3028</v>
      </c>
      <c r="B303" s="14" t="s">
        <v>3641</v>
      </c>
      <c r="C303" s="14" t="s">
        <v>3642</v>
      </c>
      <c r="D303" s="16" t="s">
        <v>3643</v>
      </c>
      <c r="E303" s="16"/>
      <c r="F303" s="14" t="s">
        <v>3644</v>
      </c>
      <c r="G303" s="14">
        <v>46972374</v>
      </c>
      <c r="H303" s="14" t="s">
        <v>3645</v>
      </c>
      <c r="I303" s="15">
        <v>65</v>
      </c>
      <c r="J303" s="77" t="s">
        <v>3034</v>
      </c>
      <c r="K303" s="92"/>
    </row>
    <row r="304" spans="1:11" ht="22.5" x14ac:dyDescent="0.2">
      <c r="A304" s="14" t="s">
        <v>3028</v>
      </c>
      <c r="B304" s="14" t="s">
        <v>3646</v>
      </c>
      <c r="C304" s="14" t="s">
        <v>3647</v>
      </c>
      <c r="D304" s="16" t="s">
        <v>3485</v>
      </c>
      <c r="E304" s="16"/>
      <c r="F304" s="14" t="s">
        <v>3648</v>
      </c>
      <c r="G304" s="14">
        <v>46972374</v>
      </c>
      <c r="H304" s="14" t="s">
        <v>3645</v>
      </c>
      <c r="I304" s="15">
        <v>130</v>
      </c>
      <c r="J304" s="77" t="s">
        <v>3034</v>
      </c>
      <c r="K304" s="92"/>
    </row>
    <row r="305" spans="1:11" ht="22.5" x14ac:dyDescent="0.2">
      <c r="A305" s="14" t="s">
        <v>3028</v>
      </c>
      <c r="B305" s="14" t="s">
        <v>3649</v>
      </c>
      <c r="C305" s="14" t="s">
        <v>3650</v>
      </c>
      <c r="D305" s="16" t="s">
        <v>3291</v>
      </c>
      <c r="E305" s="16"/>
      <c r="F305" s="14" t="s">
        <v>3651</v>
      </c>
      <c r="G305" s="14" t="s">
        <v>3652</v>
      </c>
      <c r="H305" s="14" t="s">
        <v>3653</v>
      </c>
      <c r="I305" s="15">
        <v>65</v>
      </c>
      <c r="J305" s="77" t="s">
        <v>153</v>
      </c>
      <c r="K305" s="92"/>
    </row>
    <row r="306" spans="1:11" ht="22.5" x14ac:dyDescent="0.2">
      <c r="A306" s="14" t="s">
        <v>3028</v>
      </c>
      <c r="B306" s="14" t="s">
        <v>3654</v>
      </c>
      <c r="C306" s="14" t="s">
        <v>3655</v>
      </c>
      <c r="D306" s="16" t="s">
        <v>3108</v>
      </c>
      <c r="E306" s="16"/>
      <c r="F306" s="14" t="s">
        <v>3656</v>
      </c>
      <c r="G306" s="14">
        <v>46972374</v>
      </c>
      <c r="H306" s="14" t="s">
        <v>3645</v>
      </c>
      <c r="I306" s="15">
        <v>840</v>
      </c>
      <c r="J306" s="77" t="s">
        <v>153</v>
      </c>
      <c r="K306" s="92"/>
    </row>
    <row r="307" spans="1:11" ht="22.5" x14ac:dyDescent="0.2">
      <c r="A307" s="14" t="s">
        <v>3028</v>
      </c>
      <c r="B307" s="14" t="s">
        <v>3657</v>
      </c>
      <c r="C307" s="14" t="s">
        <v>3658</v>
      </c>
      <c r="D307" s="16" t="s">
        <v>3090</v>
      </c>
      <c r="E307" s="16"/>
      <c r="F307" s="14" t="s">
        <v>3659</v>
      </c>
      <c r="G307" s="14" t="s">
        <v>3660</v>
      </c>
      <c r="H307" s="14" t="s">
        <v>3661</v>
      </c>
      <c r="I307" s="15">
        <v>210</v>
      </c>
      <c r="J307" s="77" t="s">
        <v>153</v>
      </c>
      <c r="K307" s="92"/>
    </row>
    <row r="308" spans="1:11" ht="22.5" x14ac:dyDescent="0.2">
      <c r="A308" s="14" t="s">
        <v>3028</v>
      </c>
      <c r="B308" s="14" t="s">
        <v>3662</v>
      </c>
      <c r="C308" s="14" t="s">
        <v>3663</v>
      </c>
      <c r="D308" s="16" t="s">
        <v>3625</v>
      </c>
      <c r="E308" s="16"/>
      <c r="F308" s="14" t="s">
        <v>3664</v>
      </c>
      <c r="G308" s="14" t="s">
        <v>3665</v>
      </c>
      <c r="H308" s="14" t="s">
        <v>3666</v>
      </c>
      <c r="I308" s="15">
        <v>1154.5</v>
      </c>
      <c r="J308" s="77" t="s">
        <v>153</v>
      </c>
      <c r="K308" s="92"/>
    </row>
    <row r="309" spans="1:11" ht="12.75" x14ac:dyDescent="0.2">
      <c r="A309" s="14" t="s">
        <v>3028</v>
      </c>
      <c r="B309" s="14" t="s">
        <v>3667</v>
      </c>
      <c r="C309" s="14" t="s">
        <v>3667</v>
      </c>
      <c r="D309" s="16" t="s">
        <v>3668</v>
      </c>
      <c r="E309" s="16"/>
      <c r="F309" s="14" t="s">
        <v>3669</v>
      </c>
      <c r="G309" s="14">
        <v>686930</v>
      </c>
      <c r="H309" s="14" t="s">
        <v>3670</v>
      </c>
      <c r="I309" s="15">
        <v>1</v>
      </c>
      <c r="J309" s="77" t="s">
        <v>3121</v>
      </c>
      <c r="K309" s="92"/>
    </row>
    <row r="310" spans="1:11" ht="12.75" x14ac:dyDescent="0.2">
      <c r="A310" s="14" t="s">
        <v>3028</v>
      </c>
      <c r="B310" s="14" t="s">
        <v>3671</v>
      </c>
      <c r="C310" s="14" t="s">
        <v>3671</v>
      </c>
      <c r="D310" s="16" t="s">
        <v>3672</v>
      </c>
      <c r="E310" s="16"/>
      <c r="F310" s="14" t="s">
        <v>3669</v>
      </c>
      <c r="G310" s="14">
        <v>686930</v>
      </c>
      <c r="H310" s="14" t="s">
        <v>3670</v>
      </c>
      <c r="I310" s="15">
        <v>1.2</v>
      </c>
      <c r="J310" s="77" t="s">
        <v>3121</v>
      </c>
      <c r="K310" s="92"/>
    </row>
    <row r="311" spans="1:11" ht="12.75" x14ac:dyDescent="0.2">
      <c r="A311" s="14" t="s">
        <v>3028</v>
      </c>
      <c r="B311" s="14" t="s">
        <v>3673</v>
      </c>
      <c r="C311" s="14" t="s">
        <v>3673</v>
      </c>
      <c r="D311" s="16" t="s">
        <v>3672</v>
      </c>
      <c r="E311" s="16"/>
      <c r="F311" s="14" t="s">
        <v>3669</v>
      </c>
      <c r="G311" s="14">
        <v>686930</v>
      </c>
      <c r="H311" s="14" t="s">
        <v>3670</v>
      </c>
      <c r="I311" s="15">
        <v>3</v>
      </c>
      <c r="J311" s="77" t="s">
        <v>3121</v>
      </c>
      <c r="K311" s="92"/>
    </row>
    <row r="312" spans="1:11" ht="12.75" x14ac:dyDescent="0.2">
      <c r="A312" s="14" t="s">
        <v>3028</v>
      </c>
      <c r="B312" s="14" t="s">
        <v>3674</v>
      </c>
      <c r="C312" s="14" t="s">
        <v>3674</v>
      </c>
      <c r="D312" s="16" t="s">
        <v>3672</v>
      </c>
      <c r="E312" s="16"/>
      <c r="F312" s="14" t="s">
        <v>3669</v>
      </c>
      <c r="G312" s="14">
        <v>686930</v>
      </c>
      <c r="H312" s="14" t="s">
        <v>3670</v>
      </c>
      <c r="I312" s="15">
        <v>7</v>
      </c>
      <c r="J312" s="77" t="s">
        <v>3121</v>
      </c>
      <c r="K312" s="92"/>
    </row>
    <row r="313" spans="1:11" ht="12.75" x14ac:dyDescent="0.2">
      <c r="A313" s="14" t="s">
        <v>3028</v>
      </c>
      <c r="B313" s="14" t="s">
        <v>3675</v>
      </c>
      <c r="C313" s="14" t="s">
        <v>3675</v>
      </c>
      <c r="D313" s="16" t="s">
        <v>3532</v>
      </c>
      <c r="E313" s="16"/>
      <c r="F313" s="14" t="s">
        <v>3669</v>
      </c>
      <c r="G313" s="14">
        <v>686930</v>
      </c>
      <c r="H313" s="14" t="s">
        <v>3670</v>
      </c>
      <c r="I313" s="15">
        <v>1</v>
      </c>
      <c r="J313" s="77" t="s">
        <v>3121</v>
      </c>
      <c r="K313" s="92"/>
    </row>
    <row r="314" spans="1:11" ht="12.75" x14ac:dyDescent="0.2">
      <c r="A314" s="14" t="s">
        <v>3028</v>
      </c>
      <c r="B314" s="14" t="s">
        <v>3676</v>
      </c>
      <c r="C314" s="14" t="s">
        <v>3676</v>
      </c>
      <c r="D314" s="16" t="s">
        <v>3169</v>
      </c>
      <c r="E314" s="16"/>
      <c r="F314" s="14" t="s">
        <v>3669</v>
      </c>
      <c r="G314" s="14">
        <v>686930</v>
      </c>
      <c r="H314" s="14" t="s">
        <v>3670</v>
      </c>
      <c r="I314" s="15">
        <v>1.2</v>
      </c>
      <c r="J314" s="77" t="s">
        <v>3121</v>
      </c>
      <c r="K314" s="92"/>
    </row>
    <row r="315" spans="1:11" ht="12.75" x14ac:dyDescent="0.2">
      <c r="A315" s="14" t="s">
        <v>3028</v>
      </c>
      <c r="B315" s="14" t="s">
        <v>3677</v>
      </c>
      <c r="C315" s="14" t="s">
        <v>3677</v>
      </c>
      <c r="D315" s="16" t="s">
        <v>3169</v>
      </c>
      <c r="E315" s="16"/>
      <c r="F315" s="14" t="s">
        <v>3669</v>
      </c>
      <c r="G315" s="14">
        <v>686930</v>
      </c>
      <c r="H315" s="14" t="s">
        <v>3670</v>
      </c>
      <c r="I315" s="15">
        <v>3</v>
      </c>
      <c r="J315" s="77" t="s">
        <v>3121</v>
      </c>
      <c r="K315" s="92"/>
    </row>
    <row r="316" spans="1:11" ht="12.75" x14ac:dyDescent="0.2">
      <c r="A316" s="14" t="s">
        <v>3028</v>
      </c>
      <c r="B316" s="14" t="s">
        <v>3678</v>
      </c>
      <c r="C316" s="14" t="s">
        <v>3678</v>
      </c>
      <c r="D316" s="16" t="s">
        <v>3169</v>
      </c>
      <c r="E316" s="16"/>
      <c r="F316" s="14" t="s">
        <v>3669</v>
      </c>
      <c r="G316" s="14">
        <v>686930</v>
      </c>
      <c r="H316" s="14" t="s">
        <v>3670</v>
      </c>
      <c r="I316" s="15">
        <v>7</v>
      </c>
      <c r="J316" s="77" t="s">
        <v>3121</v>
      </c>
      <c r="K316" s="92"/>
    </row>
    <row r="317" spans="1:11" ht="12.75" x14ac:dyDescent="0.2">
      <c r="A317" s="14" t="s">
        <v>3028</v>
      </c>
      <c r="B317" s="14" t="s">
        <v>3679</v>
      </c>
      <c r="C317" s="14" t="s">
        <v>3679</v>
      </c>
      <c r="D317" s="16" t="s">
        <v>3478</v>
      </c>
      <c r="E317" s="16"/>
      <c r="F317" s="14" t="s">
        <v>3669</v>
      </c>
      <c r="G317" s="14">
        <v>686930</v>
      </c>
      <c r="H317" s="14" t="s">
        <v>3670</v>
      </c>
      <c r="I317" s="15">
        <v>1</v>
      </c>
      <c r="J317" s="77" t="s">
        <v>3121</v>
      </c>
      <c r="K317" s="92"/>
    </row>
    <row r="318" spans="1:11" ht="12.75" x14ac:dyDescent="0.2">
      <c r="A318" s="14" t="s">
        <v>3028</v>
      </c>
      <c r="B318" s="14" t="s">
        <v>3680</v>
      </c>
      <c r="C318" s="14" t="s">
        <v>3680</v>
      </c>
      <c r="D318" s="16" t="s">
        <v>3681</v>
      </c>
      <c r="E318" s="16"/>
      <c r="F318" s="14" t="s">
        <v>3669</v>
      </c>
      <c r="G318" s="14">
        <v>686930</v>
      </c>
      <c r="H318" s="14" t="s">
        <v>3670</v>
      </c>
      <c r="I318" s="15">
        <v>0.72</v>
      </c>
      <c r="J318" s="77" t="s">
        <v>3121</v>
      </c>
      <c r="K318" s="92"/>
    </row>
    <row r="319" spans="1:11" ht="12.75" x14ac:dyDescent="0.2">
      <c r="A319" s="14" t="s">
        <v>3028</v>
      </c>
      <c r="B319" s="14" t="s">
        <v>3682</v>
      </c>
      <c r="C319" s="14" t="s">
        <v>3682</v>
      </c>
      <c r="D319" s="16" t="s">
        <v>3681</v>
      </c>
      <c r="E319" s="16"/>
      <c r="F319" s="14" t="s">
        <v>3669</v>
      </c>
      <c r="G319" s="14">
        <v>686930</v>
      </c>
      <c r="H319" s="14" t="s">
        <v>3670</v>
      </c>
      <c r="I319" s="15">
        <v>1.2</v>
      </c>
      <c r="J319" s="77" t="s">
        <v>3121</v>
      </c>
      <c r="K319" s="92"/>
    </row>
    <row r="320" spans="1:11" ht="12.75" x14ac:dyDescent="0.2">
      <c r="A320" s="14" t="s">
        <v>3028</v>
      </c>
      <c r="B320" s="14" t="s">
        <v>3683</v>
      </c>
      <c r="C320" s="14" t="s">
        <v>3683</v>
      </c>
      <c r="D320" s="16" t="s">
        <v>3681</v>
      </c>
      <c r="E320" s="16"/>
      <c r="F320" s="14" t="s">
        <v>3669</v>
      </c>
      <c r="G320" s="14">
        <v>686930</v>
      </c>
      <c r="H320" s="14" t="s">
        <v>3670</v>
      </c>
      <c r="I320" s="15">
        <v>3</v>
      </c>
      <c r="J320" s="77" t="s">
        <v>3121</v>
      </c>
      <c r="K320" s="92"/>
    </row>
    <row r="321" spans="1:11" ht="12.75" x14ac:dyDescent="0.2">
      <c r="A321" s="14" t="s">
        <v>3028</v>
      </c>
      <c r="B321" s="14" t="s">
        <v>3684</v>
      </c>
      <c r="C321" s="14" t="s">
        <v>3684</v>
      </c>
      <c r="D321" s="16" t="s">
        <v>3681</v>
      </c>
      <c r="E321" s="16"/>
      <c r="F321" s="14" t="s">
        <v>3669</v>
      </c>
      <c r="G321" s="14">
        <v>686930</v>
      </c>
      <c r="H321" s="14" t="s">
        <v>3670</v>
      </c>
      <c r="I321" s="15">
        <v>7</v>
      </c>
      <c r="J321" s="77" t="s">
        <v>3121</v>
      </c>
      <c r="K321" s="92"/>
    </row>
    <row r="322" spans="1:11" ht="12.75" x14ac:dyDescent="0.2">
      <c r="A322" s="14" t="s">
        <v>3028</v>
      </c>
      <c r="B322" s="14" t="s">
        <v>3685</v>
      </c>
      <c r="C322" s="14" t="s">
        <v>3685</v>
      </c>
      <c r="D322" s="16" t="s">
        <v>3086</v>
      </c>
      <c r="E322" s="16"/>
      <c r="F322" s="14" t="s">
        <v>3669</v>
      </c>
      <c r="G322" s="14">
        <v>686930</v>
      </c>
      <c r="H322" s="14" t="s">
        <v>3670</v>
      </c>
      <c r="I322" s="15">
        <v>1</v>
      </c>
      <c r="J322" s="77" t="s">
        <v>3121</v>
      </c>
      <c r="K322" s="92"/>
    </row>
    <row r="323" spans="1:11" ht="12.75" x14ac:dyDescent="0.2">
      <c r="A323" s="14" t="s">
        <v>3028</v>
      </c>
      <c r="B323" s="14" t="s">
        <v>3686</v>
      </c>
      <c r="C323" s="14" t="s">
        <v>3686</v>
      </c>
      <c r="D323" s="16" t="s">
        <v>3687</v>
      </c>
      <c r="E323" s="16"/>
      <c r="F323" s="14" t="s">
        <v>3669</v>
      </c>
      <c r="G323" s="14">
        <v>686930</v>
      </c>
      <c r="H323" s="14" t="s">
        <v>3670</v>
      </c>
      <c r="I323" s="15">
        <v>3</v>
      </c>
      <c r="J323" s="77" t="s">
        <v>3121</v>
      </c>
      <c r="K323" s="92"/>
    </row>
    <row r="324" spans="1:11" ht="12.75" x14ac:dyDescent="0.2">
      <c r="A324" s="14" t="s">
        <v>3028</v>
      </c>
      <c r="B324" s="14" t="s">
        <v>3688</v>
      </c>
      <c r="C324" s="14" t="s">
        <v>3688</v>
      </c>
      <c r="D324" s="16" t="s">
        <v>3687</v>
      </c>
      <c r="E324" s="16"/>
      <c r="F324" s="14" t="s">
        <v>3669</v>
      </c>
      <c r="G324" s="14">
        <v>686930</v>
      </c>
      <c r="H324" s="14" t="s">
        <v>3670</v>
      </c>
      <c r="I324" s="15">
        <v>1.2</v>
      </c>
      <c r="J324" s="77" t="s">
        <v>3121</v>
      </c>
      <c r="K324" s="92"/>
    </row>
    <row r="325" spans="1:11" ht="12.75" x14ac:dyDescent="0.2">
      <c r="A325" s="14" t="s">
        <v>3028</v>
      </c>
      <c r="B325" s="14" t="s">
        <v>3689</v>
      </c>
      <c r="C325" s="14" t="s">
        <v>3689</v>
      </c>
      <c r="D325" s="16" t="s">
        <v>3687</v>
      </c>
      <c r="E325" s="16"/>
      <c r="F325" s="14" t="s">
        <v>3669</v>
      </c>
      <c r="G325" s="14">
        <v>686930</v>
      </c>
      <c r="H325" s="14" t="s">
        <v>3670</v>
      </c>
      <c r="I325" s="15">
        <v>4.4400000000000004</v>
      </c>
      <c r="J325" s="77" t="s">
        <v>3121</v>
      </c>
      <c r="K325" s="92"/>
    </row>
    <row r="326" spans="1:11" ht="12.75" x14ac:dyDescent="0.2">
      <c r="A326" s="14" t="s">
        <v>3028</v>
      </c>
      <c r="B326" s="14" t="s">
        <v>3690</v>
      </c>
      <c r="C326" s="14" t="s">
        <v>3690</v>
      </c>
      <c r="D326" s="16" t="s">
        <v>3687</v>
      </c>
      <c r="E326" s="16"/>
      <c r="F326" s="14" t="s">
        <v>3669</v>
      </c>
      <c r="G326" s="14">
        <v>686930</v>
      </c>
      <c r="H326" s="14" t="s">
        <v>3670</v>
      </c>
      <c r="I326" s="15">
        <v>7</v>
      </c>
      <c r="J326" s="77" t="s">
        <v>3121</v>
      </c>
      <c r="K326" s="92"/>
    </row>
    <row r="327" spans="1:11" ht="12.75" x14ac:dyDescent="0.2">
      <c r="A327" s="14" t="s">
        <v>3028</v>
      </c>
      <c r="B327" s="14" t="s">
        <v>3691</v>
      </c>
      <c r="C327" s="14" t="s">
        <v>3691</v>
      </c>
      <c r="D327" s="16" t="s">
        <v>3221</v>
      </c>
      <c r="E327" s="16"/>
      <c r="F327" s="14" t="s">
        <v>3669</v>
      </c>
      <c r="G327" s="14">
        <v>686930</v>
      </c>
      <c r="H327" s="14" t="s">
        <v>3670</v>
      </c>
      <c r="I327" s="15">
        <v>1</v>
      </c>
      <c r="J327" s="77" t="s">
        <v>3121</v>
      </c>
      <c r="K327" s="92"/>
    </row>
    <row r="328" spans="1:11" ht="12.75" x14ac:dyDescent="0.2">
      <c r="A328" s="14" t="s">
        <v>3028</v>
      </c>
      <c r="B328" s="14" t="s">
        <v>3692</v>
      </c>
      <c r="C328" s="14" t="s">
        <v>3692</v>
      </c>
      <c r="D328" s="16" t="s">
        <v>3221</v>
      </c>
      <c r="E328" s="16"/>
      <c r="F328" s="14" t="s">
        <v>3669</v>
      </c>
      <c r="G328" s="14">
        <v>686930</v>
      </c>
      <c r="H328" s="14" t="s">
        <v>3670</v>
      </c>
      <c r="I328" s="15">
        <v>10</v>
      </c>
      <c r="J328" s="77" t="s">
        <v>3121</v>
      </c>
      <c r="K328" s="92"/>
    </row>
    <row r="329" spans="1:11" ht="12.75" x14ac:dyDescent="0.2">
      <c r="A329" s="14" t="s">
        <v>3028</v>
      </c>
      <c r="B329" s="14" t="s">
        <v>3693</v>
      </c>
      <c r="C329" s="14" t="s">
        <v>3693</v>
      </c>
      <c r="D329" s="16" t="s">
        <v>3694</v>
      </c>
      <c r="E329" s="16"/>
      <c r="F329" s="14" t="s">
        <v>3669</v>
      </c>
      <c r="G329" s="14">
        <v>686930</v>
      </c>
      <c r="H329" s="14" t="s">
        <v>3670</v>
      </c>
      <c r="I329" s="15">
        <v>1.2</v>
      </c>
      <c r="J329" s="77" t="s">
        <v>3121</v>
      </c>
      <c r="K329" s="92"/>
    </row>
    <row r="330" spans="1:11" ht="12.75" x14ac:dyDescent="0.2">
      <c r="A330" s="14" t="s">
        <v>3028</v>
      </c>
      <c r="B330" s="14" t="s">
        <v>3695</v>
      </c>
      <c r="C330" s="14" t="s">
        <v>3695</v>
      </c>
      <c r="D330" s="16" t="s">
        <v>3694</v>
      </c>
      <c r="E330" s="16"/>
      <c r="F330" s="14" t="s">
        <v>3669</v>
      </c>
      <c r="G330" s="14">
        <v>686930</v>
      </c>
      <c r="H330" s="14" t="s">
        <v>3670</v>
      </c>
      <c r="I330" s="15">
        <v>3</v>
      </c>
      <c r="J330" s="77" t="s">
        <v>3121</v>
      </c>
      <c r="K330" s="92"/>
    </row>
    <row r="331" spans="1:11" ht="12.75" x14ac:dyDescent="0.2">
      <c r="A331" s="14" t="s">
        <v>3028</v>
      </c>
      <c r="B331" s="14" t="s">
        <v>3696</v>
      </c>
      <c r="C331" s="14" t="s">
        <v>3696</v>
      </c>
      <c r="D331" s="16" t="s">
        <v>3694</v>
      </c>
      <c r="E331" s="16"/>
      <c r="F331" s="14" t="s">
        <v>3669</v>
      </c>
      <c r="G331" s="14">
        <v>686930</v>
      </c>
      <c r="H331" s="14" t="s">
        <v>3670</v>
      </c>
      <c r="I331" s="15">
        <v>7</v>
      </c>
      <c r="J331" s="77" t="s">
        <v>3121</v>
      </c>
      <c r="K331" s="92"/>
    </row>
    <row r="332" spans="1:11" ht="12.75" x14ac:dyDescent="0.2">
      <c r="A332" s="14" t="s">
        <v>3028</v>
      </c>
      <c r="B332" s="14" t="s">
        <v>3697</v>
      </c>
      <c r="C332" s="14" t="s">
        <v>3697</v>
      </c>
      <c r="D332" s="16" t="s">
        <v>3694</v>
      </c>
      <c r="E332" s="16"/>
      <c r="F332" s="14" t="s">
        <v>3669</v>
      </c>
      <c r="G332" s="14">
        <v>686930</v>
      </c>
      <c r="H332" s="14" t="s">
        <v>3670</v>
      </c>
      <c r="I332" s="15">
        <v>15.4</v>
      </c>
      <c r="J332" s="77" t="s">
        <v>3121</v>
      </c>
      <c r="K332" s="92"/>
    </row>
    <row r="333" spans="1:11" ht="12.75" x14ac:dyDescent="0.2">
      <c r="A333" s="14" t="s">
        <v>3028</v>
      </c>
      <c r="B333" s="14" t="s">
        <v>3698</v>
      </c>
      <c r="C333" s="14" t="s">
        <v>3698</v>
      </c>
      <c r="D333" s="16" t="s">
        <v>3496</v>
      </c>
      <c r="E333" s="16"/>
      <c r="F333" s="14" t="s">
        <v>3669</v>
      </c>
      <c r="G333" s="14">
        <v>686930</v>
      </c>
      <c r="H333" s="14" t="s">
        <v>3670</v>
      </c>
      <c r="I333" s="15">
        <v>1</v>
      </c>
      <c r="J333" s="77" t="s">
        <v>3121</v>
      </c>
      <c r="K333" s="92"/>
    </row>
    <row r="334" spans="1:11" ht="12.75" x14ac:dyDescent="0.2">
      <c r="A334" s="14" t="s">
        <v>3028</v>
      </c>
      <c r="B334" s="14" t="s">
        <v>3699</v>
      </c>
      <c r="C334" s="14" t="s">
        <v>3699</v>
      </c>
      <c r="D334" s="16" t="s">
        <v>3604</v>
      </c>
      <c r="E334" s="16"/>
      <c r="F334" s="14" t="s">
        <v>3669</v>
      </c>
      <c r="G334" s="14">
        <v>686930</v>
      </c>
      <c r="H334" s="14" t="s">
        <v>3670</v>
      </c>
      <c r="I334" s="15">
        <v>1.2</v>
      </c>
      <c r="J334" s="77" t="s">
        <v>3121</v>
      </c>
      <c r="K334" s="92"/>
    </row>
    <row r="335" spans="1:11" ht="12.75" x14ac:dyDescent="0.2">
      <c r="A335" s="14" t="s">
        <v>3028</v>
      </c>
      <c r="B335" s="14" t="s">
        <v>3700</v>
      </c>
      <c r="C335" s="14" t="s">
        <v>3700</v>
      </c>
      <c r="D335" s="16" t="s">
        <v>3604</v>
      </c>
      <c r="E335" s="16"/>
      <c r="F335" s="14" t="s">
        <v>3669</v>
      </c>
      <c r="G335" s="14">
        <v>686930</v>
      </c>
      <c r="H335" s="14" t="s">
        <v>3670</v>
      </c>
      <c r="I335" s="15">
        <v>3</v>
      </c>
      <c r="J335" s="77" t="s">
        <v>3121</v>
      </c>
      <c r="K335" s="92"/>
    </row>
    <row r="336" spans="1:11" ht="12.75" x14ac:dyDescent="0.2">
      <c r="A336" s="14" t="s">
        <v>3028</v>
      </c>
      <c r="B336" s="14" t="s">
        <v>3701</v>
      </c>
      <c r="C336" s="14" t="s">
        <v>3701</v>
      </c>
      <c r="D336" s="16" t="s">
        <v>3604</v>
      </c>
      <c r="E336" s="16"/>
      <c r="F336" s="14" t="s">
        <v>3669</v>
      </c>
      <c r="G336" s="14">
        <v>686930</v>
      </c>
      <c r="H336" s="14" t="s">
        <v>3670</v>
      </c>
      <c r="I336" s="15">
        <v>7</v>
      </c>
      <c r="J336" s="77" t="s">
        <v>3121</v>
      </c>
      <c r="K336" s="92"/>
    </row>
    <row r="337" spans="1:11" ht="12.75" x14ac:dyDescent="0.2">
      <c r="A337" s="14" t="s">
        <v>3028</v>
      </c>
      <c r="B337" s="14" t="s">
        <v>3702</v>
      </c>
      <c r="C337" s="14" t="s">
        <v>3702</v>
      </c>
      <c r="D337" s="16" t="s">
        <v>3604</v>
      </c>
      <c r="E337" s="16"/>
      <c r="F337" s="14" t="s">
        <v>3669</v>
      </c>
      <c r="G337" s="14">
        <v>686930</v>
      </c>
      <c r="H337" s="14" t="s">
        <v>3670</v>
      </c>
      <c r="I337" s="15">
        <v>10</v>
      </c>
      <c r="J337" s="77" t="s">
        <v>3121</v>
      </c>
      <c r="K337" s="92"/>
    </row>
    <row r="338" spans="1:11" ht="12.75" x14ac:dyDescent="0.2">
      <c r="A338" s="14" t="s">
        <v>3028</v>
      </c>
      <c r="B338" s="14" t="s">
        <v>3703</v>
      </c>
      <c r="C338" s="14" t="s">
        <v>3703</v>
      </c>
      <c r="D338" s="16" t="s">
        <v>3604</v>
      </c>
      <c r="E338" s="16"/>
      <c r="F338" s="14" t="s">
        <v>3669</v>
      </c>
      <c r="G338" s="14">
        <v>686930</v>
      </c>
      <c r="H338" s="14" t="s">
        <v>3670</v>
      </c>
      <c r="I338" s="15">
        <v>19.2</v>
      </c>
      <c r="J338" s="77" t="s">
        <v>3121</v>
      </c>
      <c r="K338" s="92"/>
    </row>
    <row r="339" spans="1:11" ht="22.5" x14ac:dyDescent="0.2">
      <c r="A339" s="14" t="s">
        <v>3028</v>
      </c>
      <c r="B339" s="14" t="s">
        <v>3704</v>
      </c>
      <c r="C339" s="14" t="s">
        <v>3704</v>
      </c>
      <c r="D339" s="16" t="s">
        <v>3705</v>
      </c>
      <c r="E339" s="16"/>
      <c r="F339" s="14" t="s">
        <v>3706</v>
      </c>
      <c r="G339" s="14">
        <v>585441</v>
      </c>
      <c r="H339" s="14" t="s">
        <v>3707</v>
      </c>
      <c r="I339" s="15">
        <v>50.18</v>
      </c>
      <c r="J339" s="77" t="s">
        <v>3034</v>
      </c>
      <c r="K339" s="92"/>
    </row>
    <row r="340" spans="1:11" ht="22.5" x14ac:dyDescent="0.2">
      <c r="A340" s="14" t="s">
        <v>3028</v>
      </c>
      <c r="B340" s="14" t="s">
        <v>3708</v>
      </c>
      <c r="C340" s="14" t="s">
        <v>3708</v>
      </c>
      <c r="D340" s="16" t="s">
        <v>3060</v>
      </c>
      <c r="E340" s="16"/>
      <c r="F340" s="14" t="s">
        <v>3709</v>
      </c>
      <c r="G340" s="14">
        <v>585441</v>
      </c>
      <c r="H340" s="14" t="s">
        <v>3707</v>
      </c>
      <c r="I340" s="15">
        <v>100.8</v>
      </c>
      <c r="J340" s="77" t="s">
        <v>153</v>
      </c>
      <c r="K340" s="92"/>
    </row>
    <row r="341" spans="1:11" ht="22.5" x14ac:dyDescent="0.2">
      <c r="A341" s="14" t="s">
        <v>3028</v>
      </c>
      <c r="B341" s="14" t="s">
        <v>3710</v>
      </c>
      <c r="C341" s="14" t="s">
        <v>3710</v>
      </c>
      <c r="D341" s="16" t="s">
        <v>3221</v>
      </c>
      <c r="E341" s="16"/>
      <c r="F341" s="14" t="s">
        <v>3711</v>
      </c>
      <c r="G341" s="14">
        <v>585441</v>
      </c>
      <c r="H341" s="14" t="s">
        <v>3707</v>
      </c>
      <c r="I341" s="15">
        <v>288.29000000000002</v>
      </c>
      <c r="J341" s="77" t="s">
        <v>153</v>
      </c>
      <c r="K341" s="92"/>
    </row>
    <row r="342" spans="1:11" ht="22.5" x14ac:dyDescent="0.2">
      <c r="A342" s="14" t="s">
        <v>3028</v>
      </c>
      <c r="B342" s="14" t="s">
        <v>3712</v>
      </c>
      <c r="C342" s="14" t="s">
        <v>3712</v>
      </c>
      <c r="D342" s="16" t="s">
        <v>3221</v>
      </c>
      <c r="E342" s="16"/>
      <c r="F342" s="14" t="s">
        <v>3713</v>
      </c>
      <c r="G342" s="14">
        <v>585441</v>
      </c>
      <c r="H342" s="14" t="s">
        <v>3707</v>
      </c>
      <c r="I342" s="15">
        <v>80.08</v>
      </c>
      <c r="J342" s="77" t="s">
        <v>153</v>
      </c>
      <c r="K342" s="92"/>
    </row>
    <row r="343" spans="1:11" ht="22.5" x14ac:dyDescent="0.2">
      <c r="A343" s="14" t="s">
        <v>3028</v>
      </c>
      <c r="B343" s="14" t="s">
        <v>3714</v>
      </c>
      <c r="C343" s="14" t="s">
        <v>3714</v>
      </c>
      <c r="D343" s="16" t="s">
        <v>3366</v>
      </c>
      <c r="E343" s="16"/>
      <c r="F343" s="14" t="s">
        <v>3715</v>
      </c>
      <c r="G343" s="14">
        <v>585441</v>
      </c>
      <c r="H343" s="14" t="s">
        <v>3707</v>
      </c>
      <c r="I343" s="15">
        <v>141.12</v>
      </c>
      <c r="J343" s="77" t="s">
        <v>153</v>
      </c>
      <c r="K343" s="92"/>
    </row>
    <row r="344" spans="1:11" ht="22.5" x14ac:dyDescent="0.2">
      <c r="A344" s="14" t="s">
        <v>3028</v>
      </c>
      <c r="B344" s="14" t="s">
        <v>3716</v>
      </c>
      <c r="C344" s="14" t="s">
        <v>3716</v>
      </c>
      <c r="D344" s="16" t="s">
        <v>3416</v>
      </c>
      <c r="E344" s="16"/>
      <c r="F344" s="14" t="s">
        <v>3717</v>
      </c>
      <c r="G344" s="14">
        <v>585441</v>
      </c>
      <c r="H344" s="14" t="s">
        <v>3707</v>
      </c>
      <c r="I344" s="15">
        <v>235.87</v>
      </c>
      <c r="J344" s="77" t="s">
        <v>153</v>
      </c>
      <c r="K344" s="92"/>
    </row>
    <row r="345" spans="1:11" ht="22.5" x14ac:dyDescent="0.2">
      <c r="A345" s="14" t="s">
        <v>3028</v>
      </c>
      <c r="B345" s="14" t="s">
        <v>3718</v>
      </c>
      <c r="C345" s="14" t="s">
        <v>3718</v>
      </c>
      <c r="D345" s="16" t="s">
        <v>3416</v>
      </c>
      <c r="E345" s="16"/>
      <c r="F345" s="14" t="s">
        <v>3719</v>
      </c>
      <c r="G345" s="14">
        <v>585441</v>
      </c>
      <c r="H345" s="14" t="s">
        <v>3707</v>
      </c>
      <c r="I345" s="15">
        <v>131.04</v>
      </c>
      <c r="J345" s="77" t="s">
        <v>153</v>
      </c>
      <c r="K345" s="92"/>
    </row>
    <row r="346" spans="1:11" ht="22.5" x14ac:dyDescent="0.2">
      <c r="A346" s="14" t="s">
        <v>3028</v>
      </c>
      <c r="B346" s="14" t="s">
        <v>3720</v>
      </c>
      <c r="C346" s="14" t="s">
        <v>3720</v>
      </c>
      <c r="D346" s="16" t="s">
        <v>3470</v>
      </c>
      <c r="E346" s="16"/>
      <c r="F346" s="14" t="s">
        <v>3721</v>
      </c>
      <c r="G346" s="14">
        <v>585441</v>
      </c>
      <c r="H346" s="14" t="s">
        <v>3707</v>
      </c>
      <c r="I346" s="15">
        <v>196.17</v>
      </c>
      <c r="J346" s="77" t="s">
        <v>3121</v>
      </c>
      <c r="K346" s="92"/>
    </row>
    <row r="347" spans="1:11" ht="22.5" x14ac:dyDescent="0.2">
      <c r="A347" s="14" t="s">
        <v>3028</v>
      </c>
      <c r="B347" s="14" t="s">
        <v>3722</v>
      </c>
      <c r="C347" s="14" t="s">
        <v>3722</v>
      </c>
      <c r="D347" s="16" t="s">
        <v>3723</v>
      </c>
      <c r="E347" s="16"/>
      <c r="F347" s="14" t="s">
        <v>3724</v>
      </c>
      <c r="G347" s="14">
        <v>585441</v>
      </c>
      <c r="H347" s="14" t="s">
        <v>3707</v>
      </c>
      <c r="I347" s="15">
        <v>76.39</v>
      </c>
      <c r="J347" s="77" t="s">
        <v>3121</v>
      </c>
      <c r="K347" s="92"/>
    </row>
    <row r="348" spans="1:11" ht="22.5" x14ac:dyDescent="0.2">
      <c r="A348" s="14" t="s">
        <v>3028</v>
      </c>
      <c r="B348" s="14" t="s">
        <v>3725</v>
      </c>
      <c r="C348" s="14" t="s">
        <v>3725</v>
      </c>
      <c r="D348" s="16" t="s">
        <v>3723</v>
      </c>
      <c r="E348" s="16"/>
      <c r="F348" s="14" t="s">
        <v>3721</v>
      </c>
      <c r="G348" s="14">
        <v>585441</v>
      </c>
      <c r="H348" s="14" t="s">
        <v>3707</v>
      </c>
      <c r="I348" s="15">
        <v>196.17</v>
      </c>
      <c r="J348" s="77" t="s">
        <v>3121</v>
      </c>
      <c r="K348" s="92"/>
    </row>
    <row r="349" spans="1:11" ht="22.5" x14ac:dyDescent="0.2">
      <c r="A349" s="14" t="s">
        <v>3028</v>
      </c>
      <c r="B349" s="14" t="s">
        <v>3726</v>
      </c>
      <c r="C349" s="14" t="s">
        <v>3726</v>
      </c>
      <c r="D349" s="16" t="s">
        <v>3393</v>
      </c>
      <c r="E349" s="16"/>
      <c r="F349" s="14" t="s">
        <v>3727</v>
      </c>
      <c r="G349" s="14">
        <v>585441</v>
      </c>
      <c r="H349" s="14" t="s">
        <v>3707</v>
      </c>
      <c r="I349" s="15">
        <v>207.94</v>
      </c>
      <c r="J349" s="77" t="s">
        <v>3121</v>
      </c>
      <c r="K349" s="92"/>
    </row>
    <row r="350" spans="1:11" ht="22.5" x14ac:dyDescent="0.2">
      <c r="A350" s="14" t="s">
        <v>3028</v>
      </c>
      <c r="B350" s="14" t="s">
        <v>3728</v>
      </c>
      <c r="C350" s="14" t="s">
        <v>3729</v>
      </c>
      <c r="D350" s="16" t="s">
        <v>3730</v>
      </c>
      <c r="E350" s="16"/>
      <c r="F350" s="14" t="s">
        <v>3731</v>
      </c>
      <c r="G350" s="14" t="s">
        <v>3732</v>
      </c>
      <c r="H350" s="14" t="s">
        <v>3733</v>
      </c>
      <c r="I350" s="15">
        <v>890.1</v>
      </c>
      <c r="J350" s="77" t="s">
        <v>3734</v>
      </c>
      <c r="K350" s="92"/>
    </row>
    <row r="351" spans="1:11" ht="22.5" x14ac:dyDescent="0.2">
      <c r="A351" s="14" t="s">
        <v>3028</v>
      </c>
      <c r="B351" s="14" t="s">
        <v>3728</v>
      </c>
      <c r="C351" s="14" t="s">
        <v>3729</v>
      </c>
      <c r="D351" s="16" t="s">
        <v>3735</v>
      </c>
      <c r="E351" s="16"/>
      <c r="F351" s="14" t="s">
        <v>3736</v>
      </c>
      <c r="G351" s="14" t="s">
        <v>3732</v>
      </c>
      <c r="H351" s="14" t="s">
        <v>3733</v>
      </c>
      <c r="I351" s="15">
        <v>204.72</v>
      </c>
      <c r="J351" s="77" t="s">
        <v>3734</v>
      </c>
      <c r="K351" s="92"/>
    </row>
    <row r="352" spans="1:11" ht="22.5" x14ac:dyDescent="0.2">
      <c r="A352" s="14" t="s">
        <v>3028</v>
      </c>
      <c r="B352" s="14" t="s">
        <v>3737</v>
      </c>
      <c r="C352" s="14" t="s">
        <v>3737</v>
      </c>
      <c r="D352" s="16" t="s">
        <v>3565</v>
      </c>
      <c r="E352" s="16"/>
      <c r="F352" s="14" t="s">
        <v>3738</v>
      </c>
      <c r="G352" s="14" t="s">
        <v>3739</v>
      </c>
      <c r="H352" s="14" t="s">
        <v>3740</v>
      </c>
      <c r="I352" s="15">
        <v>45.91</v>
      </c>
      <c r="J352" s="77" t="s">
        <v>3734</v>
      </c>
      <c r="K352" s="92"/>
    </row>
    <row r="353" spans="1:11" ht="22.5" x14ac:dyDescent="0.2">
      <c r="A353" s="14" t="s">
        <v>3028</v>
      </c>
      <c r="B353" s="14" t="s">
        <v>3741</v>
      </c>
      <c r="C353" s="14" t="s">
        <v>3741</v>
      </c>
      <c r="D353" s="16" t="s">
        <v>3742</v>
      </c>
      <c r="E353" s="16"/>
      <c r="F353" s="14" t="s">
        <v>3743</v>
      </c>
      <c r="G353" s="14" t="s">
        <v>3744</v>
      </c>
      <c r="H353" s="14" t="s">
        <v>3745</v>
      </c>
      <c r="I353" s="15">
        <v>122.4</v>
      </c>
      <c r="J353" s="77" t="s">
        <v>3734</v>
      </c>
      <c r="K353" s="92"/>
    </row>
    <row r="354" spans="1:11" ht="22.5" x14ac:dyDescent="0.2">
      <c r="A354" s="14" t="s">
        <v>3028</v>
      </c>
      <c r="B354" s="14" t="s">
        <v>3746</v>
      </c>
      <c r="C354" s="14" t="s">
        <v>3746</v>
      </c>
      <c r="D354" s="16" t="s">
        <v>3474</v>
      </c>
      <c r="E354" s="16"/>
      <c r="F354" s="14" t="s">
        <v>3747</v>
      </c>
      <c r="G354" s="14" t="s">
        <v>3744</v>
      </c>
      <c r="H354" s="14" t="s">
        <v>3745</v>
      </c>
      <c r="I354" s="15">
        <v>47.03</v>
      </c>
      <c r="J354" s="77" t="s">
        <v>3734</v>
      </c>
      <c r="K354" s="92"/>
    </row>
    <row r="355" spans="1:11" ht="22.5" x14ac:dyDescent="0.2">
      <c r="A355" s="14" t="s">
        <v>3028</v>
      </c>
      <c r="B355" s="14" t="s">
        <v>3748</v>
      </c>
      <c r="C355" s="14" t="s">
        <v>3748</v>
      </c>
      <c r="D355" s="16" t="s">
        <v>3575</v>
      </c>
      <c r="E355" s="16"/>
      <c r="F355" s="14" t="s">
        <v>3749</v>
      </c>
      <c r="G355" s="14" t="s">
        <v>3750</v>
      </c>
      <c r="H355" s="14" t="s">
        <v>3749</v>
      </c>
      <c r="I355" s="15">
        <v>48.75</v>
      </c>
      <c r="J355" s="77" t="s">
        <v>3734</v>
      </c>
      <c r="K355" s="92"/>
    </row>
    <row r="356" spans="1:11" ht="12.75" x14ac:dyDescent="0.2">
      <c r="A356" s="14" t="s">
        <v>3028</v>
      </c>
      <c r="B356" s="14" t="s">
        <v>3751</v>
      </c>
      <c r="C356" s="14" t="s">
        <v>3751</v>
      </c>
      <c r="D356" s="16" t="s">
        <v>3752</v>
      </c>
      <c r="E356" s="16"/>
      <c r="F356" s="14" t="s">
        <v>3753</v>
      </c>
      <c r="G356" s="14" t="s">
        <v>3739</v>
      </c>
      <c r="H356" s="14" t="s">
        <v>3740</v>
      </c>
      <c r="I356" s="15">
        <v>78.78</v>
      </c>
      <c r="J356" s="77" t="s">
        <v>3734</v>
      </c>
      <c r="K356" s="92"/>
    </row>
    <row r="357" spans="1:11" ht="22.5" x14ac:dyDescent="0.2">
      <c r="A357" s="14" t="s">
        <v>3028</v>
      </c>
      <c r="B357" s="14" t="s">
        <v>3754</v>
      </c>
      <c r="C357" s="14" t="s">
        <v>3754</v>
      </c>
      <c r="D357" s="16" t="s">
        <v>3755</v>
      </c>
      <c r="E357" s="16"/>
      <c r="F357" s="14" t="s">
        <v>3756</v>
      </c>
      <c r="G357" s="14" t="s">
        <v>3744</v>
      </c>
      <c r="H357" s="14" t="s">
        <v>3745</v>
      </c>
      <c r="I357" s="15">
        <v>49.52</v>
      </c>
      <c r="J357" s="77" t="s">
        <v>3734</v>
      </c>
      <c r="K357" s="92"/>
    </row>
    <row r="358" spans="1:11" ht="22.5" x14ac:dyDescent="0.2">
      <c r="A358" s="14" t="s">
        <v>3028</v>
      </c>
      <c r="B358" s="14" t="s">
        <v>3757</v>
      </c>
      <c r="C358" s="14" t="s">
        <v>3757</v>
      </c>
      <c r="D358" s="16" t="s">
        <v>3758</v>
      </c>
      <c r="E358" s="16"/>
      <c r="F358" s="14" t="s">
        <v>3759</v>
      </c>
      <c r="G358" s="14" t="s">
        <v>3075</v>
      </c>
      <c r="H358" s="14" t="s">
        <v>3076</v>
      </c>
      <c r="I358" s="15">
        <v>39.82</v>
      </c>
      <c r="J358" s="77" t="s">
        <v>3734</v>
      </c>
      <c r="K358" s="92"/>
    </row>
    <row r="359" spans="1:11" ht="22.5" x14ac:dyDescent="0.2">
      <c r="A359" s="14" t="s">
        <v>3028</v>
      </c>
      <c r="B359" s="14" t="s">
        <v>3760</v>
      </c>
      <c r="C359" s="14" t="s">
        <v>3734</v>
      </c>
      <c r="D359" s="16" t="s">
        <v>3761</v>
      </c>
      <c r="E359" s="16"/>
      <c r="F359" s="14" t="s">
        <v>3762</v>
      </c>
      <c r="G359" s="14"/>
      <c r="H359" s="14" t="s">
        <v>3763</v>
      </c>
      <c r="I359" s="15">
        <v>1619</v>
      </c>
      <c r="J359" s="77" t="s">
        <v>3734</v>
      </c>
      <c r="K359" s="92"/>
    </row>
    <row r="360" spans="1:11" ht="22.5" x14ac:dyDescent="0.2">
      <c r="A360" s="14" t="s">
        <v>3028</v>
      </c>
      <c r="B360" s="14" t="s">
        <v>3764</v>
      </c>
      <c r="C360" s="14" t="s">
        <v>3765</v>
      </c>
      <c r="D360" s="16" t="s">
        <v>3761</v>
      </c>
      <c r="E360" s="16"/>
      <c r="F360" s="14" t="s">
        <v>3766</v>
      </c>
      <c r="G360" s="14" t="s">
        <v>3767</v>
      </c>
      <c r="H360" s="14" t="s">
        <v>3768</v>
      </c>
      <c r="I360" s="15">
        <v>242</v>
      </c>
      <c r="J360" s="77" t="s">
        <v>3734</v>
      </c>
      <c r="K360" s="92"/>
    </row>
    <row r="361" spans="1:11" ht="12.75" x14ac:dyDescent="0.2">
      <c r="A361" s="14" t="s">
        <v>3028</v>
      </c>
      <c r="B361" s="14" t="s">
        <v>3769</v>
      </c>
      <c r="C361" s="14" t="s">
        <v>3769</v>
      </c>
      <c r="D361" s="16" t="s">
        <v>3474</v>
      </c>
      <c r="E361" s="16"/>
      <c r="F361" s="14" t="s">
        <v>3770</v>
      </c>
      <c r="G361" s="14" t="s">
        <v>3744</v>
      </c>
      <c r="H361" s="14" t="s">
        <v>3745</v>
      </c>
      <c r="I361" s="15">
        <v>98.99</v>
      </c>
      <c r="J361" s="77" t="s">
        <v>3734</v>
      </c>
      <c r="K361" s="92"/>
    </row>
    <row r="362" spans="1:11" ht="22.5" x14ac:dyDescent="0.2">
      <c r="A362" s="14" t="s">
        <v>3028</v>
      </c>
      <c r="B362" s="14" t="s">
        <v>3771</v>
      </c>
      <c r="C362" s="14" t="s">
        <v>3771</v>
      </c>
      <c r="D362" s="16" t="s">
        <v>3129</v>
      </c>
      <c r="E362" s="16"/>
      <c r="F362" s="14" t="s">
        <v>3772</v>
      </c>
      <c r="G362" s="14" t="s">
        <v>3744</v>
      </c>
      <c r="H362" s="14" t="s">
        <v>3745</v>
      </c>
      <c r="I362" s="15">
        <v>50.92</v>
      </c>
      <c r="J362" s="77" t="s">
        <v>3734</v>
      </c>
      <c r="K362" s="92"/>
    </row>
    <row r="363" spans="1:11" ht="22.5" x14ac:dyDescent="0.2">
      <c r="A363" s="14" t="s">
        <v>3028</v>
      </c>
      <c r="B363" s="14" t="s">
        <v>3773</v>
      </c>
      <c r="C363" s="14" t="s">
        <v>3773</v>
      </c>
      <c r="D363" s="16" t="s">
        <v>3774</v>
      </c>
      <c r="E363" s="16"/>
      <c r="F363" s="14" t="s">
        <v>3775</v>
      </c>
      <c r="G363" s="14" t="s">
        <v>3776</v>
      </c>
      <c r="H363" s="14" t="s">
        <v>3777</v>
      </c>
      <c r="I363" s="15">
        <v>42.96</v>
      </c>
      <c r="J363" s="77" t="s">
        <v>3734</v>
      </c>
      <c r="K363" s="92"/>
    </row>
    <row r="364" spans="1:11" ht="22.5" x14ac:dyDescent="0.2">
      <c r="A364" s="14" t="s">
        <v>3028</v>
      </c>
      <c r="B364" s="14" t="s">
        <v>3778</v>
      </c>
      <c r="C364" s="14" t="s">
        <v>3778</v>
      </c>
      <c r="D364" s="16" t="s">
        <v>3036</v>
      </c>
      <c r="E364" s="16"/>
      <c r="F364" s="14" t="s">
        <v>3779</v>
      </c>
      <c r="G364" s="14" t="s">
        <v>3780</v>
      </c>
      <c r="H364" s="14" t="s">
        <v>3781</v>
      </c>
      <c r="I364" s="15">
        <v>165.3</v>
      </c>
      <c r="J364" s="77" t="s">
        <v>3734</v>
      </c>
      <c r="K364" s="92"/>
    </row>
    <row r="365" spans="1:11" ht="22.5" x14ac:dyDescent="0.2">
      <c r="A365" s="14" t="s">
        <v>3028</v>
      </c>
      <c r="B365" s="14" t="s">
        <v>3782</v>
      </c>
      <c r="C365" s="14" t="s">
        <v>3782</v>
      </c>
      <c r="D365" s="16" t="s">
        <v>3098</v>
      </c>
      <c r="E365" s="16"/>
      <c r="F365" s="14" t="s">
        <v>3783</v>
      </c>
      <c r="G365" s="14" t="s">
        <v>3784</v>
      </c>
      <c r="H365" s="14" t="s">
        <v>3785</v>
      </c>
      <c r="I365" s="15">
        <v>18.899999999999999</v>
      </c>
      <c r="J365" s="77" t="s">
        <v>3734</v>
      </c>
      <c r="K365" s="92"/>
    </row>
    <row r="366" spans="1:11" ht="22.5" x14ac:dyDescent="0.2">
      <c r="A366" s="14" t="s">
        <v>3028</v>
      </c>
      <c r="B366" s="14" t="s">
        <v>3786</v>
      </c>
      <c r="C366" s="14" t="s">
        <v>3786</v>
      </c>
      <c r="D366" s="16" t="s">
        <v>3787</v>
      </c>
      <c r="E366" s="16"/>
      <c r="F366" s="14" t="s">
        <v>3788</v>
      </c>
      <c r="G366" s="14" t="s">
        <v>3776</v>
      </c>
      <c r="H366" s="14" t="s">
        <v>3777</v>
      </c>
      <c r="I366" s="15">
        <v>12.98</v>
      </c>
      <c r="J366" s="77" t="s">
        <v>3734</v>
      </c>
      <c r="K366" s="92"/>
    </row>
    <row r="367" spans="1:11" ht="22.5" x14ac:dyDescent="0.2">
      <c r="A367" s="14" t="s">
        <v>3028</v>
      </c>
      <c r="B367" s="14" t="s">
        <v>3789</v>
      </c>
      <c r="C367" s="14" t="s">
        <v>3789</v>
      </c>
      <c r="D367" s="16" t="s">
        <v>3790</v>
      </c>
      <c r="E367" s="16"/>
      <c r="F367" s="14" t="s">
        <v>3791</v>
      </c>
      <c r="G367" s="14"/>
      <c r="H367" s="14" t="s">
        <v>3792</v>
      </c>
      <c r="I367" s="15">
        <v>33</v>
      </c>
      <c r="J367" s="77" t="s">
        <v>3734</v>
      </c>
      <c r="K367" s="92"/>
    </row>
    <row r="368" spans="1:11" ht="22.5" x14ac:dyDescent="0.2">
      <c r="A368" s="14" t="s">
        <v>3028</v>
      </c>
      <c r="B368" s="14" t="s">
        <v>3789</v>
      </c>
      <c r="C368" s="14" t="s">
        <v>3789</v>
      </c>
      <c r="D368" s="16" t="s">
        <v>3790</v>
      </c>
      <c r="E368" s="16"/>
      <c r="F368" s="14" t="s">
        <v>3390</v>
      </c>
      <c r="G368" s="14"/>
      <c r="H368" s="14" t="s">
        <v>3262</v>
      </c>
      <c r="I368" s="15">
        <v>33</v>
      </c>
      <c r="J368" s="77" t="s">
        <v>3734</v>
      </c>
      <c r="K368" s="92"/>
    </row>
    <row r="369" spans="1:11" ht="22.5" x14ac:dyDescent="0.2">
      <c r="A369" s="14" t="s">
        <v>3028</v>
      </c>
      <c r="B369" s="14" t="s">
        <v>3789</v>
      </c>
      <c r="C369" s="14" t="s">
        <v>3789</v>
      </c>
      <c r="D369" s="16" t="s">
        <v>3790</v>
      </c>
      <c r="E369" s="16"/>
      <c r="F369" s="14" t="s">
        <v>3793</v>
      </c>
      <c r="G369" s="14"/>
      <c r="H369" s="14" t="s">
        <v>3274</v>
      </c>
      <c r="I369" s="15">
        <v>33</v>
      </c>
      <c r="J369" s="77" t="s">
        <v>3734</v>
      </c>
      <c r="K369" s="92"/>
    </row>
    <row r="370" spans="1:11" ht="22.5" x14ac:dyDescent="0.2">
      <c r="A370" s="14" t="s">
        <v>3028</v>
      </c>
      <c r="B370" s="14" t="s">
        <v>3789</v>
      </c>
      <c r="C370" s="14" t="s">
        <v>3789</v>
      </c>
      <c r="D370" s="16" t="s">
        <v>3790</v>
      </c>
      <c r="E370" s="16"/>
      <c r="F370" s="14" t="s">
        <v>3390</v>
      </c>
      <c r="G370" s="14"/>
      <c r="H370" s="14" t="s">
        <v>3171</v>
      </c>
      <c r="I370" s="15">
        <v>33</v>
      </c>
      <c r="J370" s="77" t="s">
        <v>3734</v>
      </c>
      <c r="K370" s="92"/>
    </row>
    <row r="371" spans="1:11" ht="22.5" x14ac:dyDescent="0.2">
      <c r="A371" s="14" t="s">
        <v>3028</v>
      </c>
      <c r="B371" s="14" t="s">
        <v>3794</v>
      </c>
      <c r="C371" s="14" t="s">
        <v>3794</v>
      </c>
      <c r="D371" s="16" t="s">
        <v>3790</v>
      </c>
      <c r="E371" s="16"/>
      <c r="F371" s="14" t="s">
        <v>3795</v>
      </c>
      <c r="G371" s="14"/>
      <c r="H371" s="14" t="s">
        <v>3796</v>
      </c>
      <c r="I371" s="15">
        <v>887.22</v>
      </c>
      <c r="J371" s="77" t="s">
        <v>3734</v>
      </c>
      <c r="K371" s="92"/>
    </row>
    <row r="372" spans="1:11" ht="22.5" x14ac:dyDescent="0.2">
      <c r="A372" s="14" t="s">
        <v>3028</v>
      </c>
      <c r="B372" s="14" t="s">
        <v>3797</v>
      </c>
      <c r="C372" s="14" t="s">
        <v>3797</v>
      </c>
      <c r="D372" s="16" t="s">
        <v>3790</v>
      </c>
      <c r="E372" s="16"/>
      <c r="F372" s="14" t="s">
        <v>3798</v>
      </c>
      <c r="G372" s="14"/>
      <c r="H372" s="14" t="s">
        <v>3293</v>
      </c>
      <c r="I372" s="15">
        <v>2156.12</v>
      </c>
      <c r="J372" s="77" t="s">
        <v>3734</v>
      </c>
      <c r="K372" s="92"/>
    </row>
    <row r="373" spans="1:11" ht="22.5" x14ac:dyDescent="0.2">
      <c r="A373" s="14" t="s">
        <v>3028</v>
      </c>
      <c r="B373" s="14" t="s">
        <v>3799</v>
      </c>
      <c r="C373" s="14" t="s">
        <v>3799</v>
      </c>
      <c r="D373" s="16" t="s">
        <v>3790</v>
      </c>
      <c r="E373" s="16"/>
      <c r="F373" s="14" t="s">
        <v>3800</v>
      </c>
      <c r="G373" s="14"/>
      <c r="H373" s="14" t="s">
        <v>3801</v>
      </c>
      <c r="I373" s="15">
        <v>9.4</v>
      </c>
      <c r="J373" s="77" t="s">
        <v>3734</v>
      </c>
      <c r="K373" s="92"/>
    </row>
    <row r="374" spans="1:11" ht="22.5" x14ac:dyDescent="0.2">
      <c r="A374" s="14" t="s">
        <v>3028</v>
      </c>
      <c r="B374" s="14" t="s">
        <v>3802</v>
      </c>
      <c r="C374" s="14" t="s">
        <v>3802</v>
      </c>
      <c r="D374" s="16" t="s">
        <v>3790</v>
      </c>
      <c r="E374" s="16"/>
      <c r="F374" s="14" t="s">
        <v>3803</v>
      </c>
      <c r="G374" s="14"/>
      <c r="H374" s="14" t="s">
        <v>3801</v>
      </c>
      <c r="I374" s="15">
        <v>13</v>
      </c>
      <c r="J374" s="77" t="s">
        <v>3734</v>
      </c>
      <c r="K374" s="92"/>
    </row>
    <row r="375" spans="1:11" ht="22.5" x14ac:dyDescent="0.2">
      <c r="A375" s="14" t="s">
        <v>3028</v>
      </c>
      <c r="B375" s="14" t="s">
        <v>3804</v>
      </c>
      <c r="C375" s="14" t="s">
        <v>3804</v>
      </c>
      <c r="D375" s="16" t="s">
        <v>3790</v>
      </c>
      <c r="E375" s="16"/>
      <c r="F375" s="14" t="s">
        <v>3805</v>
      </c>
      <c r="G375" s="14"/>
      <c r="H375" s="14" t="s">
        <v>3293</v>
      </c>
      <c r="I375" s="15">
        <v>48.59</v>
      </c>
      <c r="J375" s="77" t="s">
        <v>3734</v>
      </c>
      <c r="K375" s="92"/>
    </row>
    <row r="376" spans="1:11" ht="22.5" x14ac:dyDescent="0.2">
      <c r="A376" s="14" t="s">
        <v>3028</v>
      </c>
      <c r="B376" s="14" t="s">
        <v>3804</v>
      </c>
      <c r="C376" s="14" t="s">
        <v>3804</v>
      </c>
      <c r="D376" s="16" t="s">
        <v>3790</v>
      </c>
      <c r="E376" s="16"/>
      <c r="F376" s="14" t="s">
        <v>3806</v>
      </c>
      <c r="G376" s="14"/>
      <c r="H376" s="14" t="s">
        <v>3293</v>
      </c>
      <c r="I376" s="15">
        <v>46.49</v>
      </c>
      <c r="J376" s="77" t="s">
        <v>3734</v>
      </c>
      <c r="K376" s="92"/>
    </row>
    <row r="377" spans="1:11" ht="22.5" x14ac:dyDescent="0.2">
      <c r="A377" s="14" t="s">
        <v>3028</v>
      </c>
      <c r="B377" s="14" t="s">
        <v>3807</v>
      </c>
      <c r="C377" s="14" t="s">
        <v>3807</v>
      </c>
      <c r="D377" s="16" t="s">
        <v>3046</v>
      </c>
      <c r="E377" s="16"/>
      <c r="F377" s="14" t="s">
        <v>3808</v>
      </c>
      <c r="G377" s="14"/>
      <c r="H377" s="14" t="s">
        <v>3164</v>
      </c>
      <c r="I377" s="15">
        <v>6.03</v>
      </c>
      <c r="J377" s="77" t="s">
        <v>3734</v>
      </c>
      <c r="K377" s="92"/>
    </row>
    <row r="378" spans="1:11" ht="22.5" x14ac:dyDescent="0.2">
      <c r="A378" s="14" t="s">
        <v>3028</v>
      </c>
      <c r="B378" s="14" t="s">
        <v>3807</v>
      </c>
      <c r="C378" s="14" t="s">
        <v>3807</v>
      </c>
      <c r="D378" s="16" t="s">
        <v>3046</v>
      </c>
      <c r="E378" s="16"/>
      <c r="F378" s="14" t="s">
        <v>3390</v>
      </c>
      <c r="G378" s="14"/>
      <c r="H378" s="14" t="s">
        <v>3171</v>
      </c>
      <c r="I378" s="15">
        <v>6.03</v>
      </c>
      <c r="J378" s="77" t="s">
        <v>3734</v>
      </c>
      <c r="K378" s="92"/>
    </row>
    <row r="379" spans="1:11" ht="22.5" x14ac:dyDescent="0.2">
      <c r="A379" s="14" t="s">
        <v>3028</v>
      </c>
      <c r="B379" s="14" t="s">
        <v>3807</v>
      </c>
      <c r="C379" s="14" t="s">
        <v>3807</v>
      </c>
      <c r="D379" s="16" t="s">
        <v>3046</v>
      </c>
      <c r="E379" s="16"/>
      <c r="F379" s="14" t="s">
        <v>3390</v>
      </c>
      <c r="G379" s="14"/>
      <c r="H379" s="14" t="s">
        <v>3792</v>
      </c>
      <c r="I379" s="15">
        <v>6.03</v>
      </c>
      <c r="J379" s="77" t="s">
        <v>3734</v>
      </c>
      <c r="K379" s="92"/>
    </row>
    <row r="380" spans="1:11" ht="22.5" x14ac:dyDescent="0.2">
      <c r="A380" s="14" t="s">
        <v>3028</v>
      </c>
      <c r="B380" s="14" t="s">
        <v>3807</v>
      </c>
      <c r="C380" s="14" t="s">
        <v>3807</v>
      </c>
      <c r="D380" s="16" t="s">
        <v>3046</v>
      </c>
      <c r="E380" s="16"/>
      <c r="F380" s="14" t="s">
        <v>3390</v>
      </c>
      <c r="G380" s="14"/>
      <c r="H380" s="14" t="s">
        <v>3173</v>
      </c>
      <c r="I380" s="15">
        <v>6.03</v>
      </c>
      <c r="J380" s="77" t="s">
        <v>3734</v>
      </c>
      <c r="K380" s="92"/>
    </row>
    <row r="381" spans="1:11" ht="22.5" x14ac:dyDescent="0.2">
      <c r="A381" s="14" t="s">
        <v>3028</v>
      </c>
      <c r="B381" s="14" t="s">
        <v>3809</v>
      </c>
      <c r="C381" s="14" t="s">
        <v>3809</v>
      </c>
      <c r="D381" s="16" t="s">
        <v>3046</v>
      </c>
      <c r="E381" s="16"/>
      <c r="F381" s="14" t="s">
        <v>3810</v>
      </c>
      <c r="G381" s="14"/>
      <c r="H381" s="14" t="s">
        <v>3164</v>
      </c>
      <c r="I381" s="15">
        <v>39.99</v>
      </c>
      <c r="J381" s="77" t="s">
        <v>3734</v>
      </c>
      <c r="K381" s="92"/>
    </row>
    <row r="382" spans="1:11" ht="22.5" x14ac:dyDescent="0.2">
      <c r="A382" s="14" t="s">
        <v>3028</v>
      </c>
      <c r="B382" s="14" t="s">
        <v>3811</v>
      </c>
      <c r="C382" s="14" t="s">
        <v>3811</v>
      </c>
      <c r="D382" s="16" t="s">
        <v>3046</v>
      </c>
      <c r="E382" s="16"/>
      <c r="F382" s="14" t="s">
        <v>3812</v>
      </c>
      <c r="G382" s="14"/>
      <c r="H382" s="14" t="s">
        <v>3164</v>
      </c>
      <c r="I382" s="15">
        <v>14</v>
      </c>
      <c r="J382" s="77" t="s">
        <v>3734</v>
      </c>
      <c r="K382" s="92"/>
    </row>
    <row r="383" spans="1:11" ht="27" x14ac:dyDescent="0.2">
      <c r="A383" s="14" t="s">
        <v>3028</v>
      </c>
      <c r="B383" s="14" t="s">
        <v>3813</v>
      </c>
      <c r="C383" s="14" t="s">
        <v>3813</v>
      </c>
      <c r="D383" s="16" t="s">
        <v>3814</v>
      </c>
      <c r="E383" s="16"/>
      <c r="F383" s="14" t="s">
        <v>3815</v>
      </c>
      <c r="G383" s="14"/>
      <c r="H383" s="14" t="s">
        <v>3173</v>
      </c>
      <c r="I383" s="15">
        <v>225</v>
      </c>
      <c r="J383" s="77" t="s">
        <v>3734</v>
      </c>
      <c r="K383" s="92"/>
    </row>
    <row r="384" spans="1:11" ht="22.5" x14ac:dyDescent="0.2">
      <c r="A384" s="14" t="s">
        <v>3028</v>
      </c>
      <c r="B384" s="14" t="s">
        <v>3813</v>
      </c>
      <c r="C384" s="14" t="s">
        <v>3813</v>
      </c>
      <c r="D384" s="16" t="s">
        <v>3814</v>
      </c>
      <c r="E384" s="16"/>
      <c r="F384" s="14" t="s">
        <v>3390</v>
      </c>
      <c r="G384" s="14"/>
      <c r="H384" s="14" t="s">
        <v>3792</v>
      </c>
      <c r="I384" s="15">
        <v>225</v>
      </c>
      <c r="J384" s="77" t="s">
        <v>3734</v>
      </c>
      <c r="K384" s="92"/>
    </row>
    <row r="385" spans="1:11" ht="22.5" x14ac:dyDescent="0.2">
      <c r="A385" s="14" t="s">
        <v>3028</v>
      </c>
      <c r="B385" s="14" t="s">
        <v>3813</v>
      </c>
      <c r="C385" s="14" t="s">
        <v>3813</v>
      </c>
      <c r="D385" s="16" t="s">
        <v>3814</v>
      </c>
      <c r="E385" s="16"/>
      <c r="F385" s="14" t="s">
        <v>3390</v>
      </c>
      <c r="G385" s="14"/>
      <c r="H385" s="14" t="s">
        <v>3171</v>
      </c>
      <c r="I385" s="15">
        <v>225</v>
      </c>
      <c r="J385" s="77" t="s">
        <v>3734</v>
      </c>
      <c r="K385" s="92"/>
    </row>
    <row r="386" spans="1:11" ht="22.5" x14ac:dyDescent="0.2">
      <c r="A386" s="14" t="s">
        <v>3028</v>
      </c>
      <c r="B386" s="14" t="s">
        <v>3813</v>
      </c>
      <c r="C386" s="14" t="s">
        <v>3813</v>
      </c>
      <c r="D386" s="16" t="s">
        <v>3814</v>
      </c>
      <c r="E386" s="16"/>
      <c r="F386" s="14" t="s">
        <v>3816</v>
      </c>
      <c r="G386" s="14"/>
      <c r="H386" s="14" t="s">
        <v>3262</v>
      </c>
      <c r="I386" s="15">
        <v>225</v>
      </c>
      <c r="J386" s="77" t="s">
        <v>3734</v>
      </c>
      <c r="K386" s="92"/>
    </row>
    <row r="387" spans="1:11" ht="22.5" x14ac:dyDescent="0.2">
      <c r="A387" s="14" t="s">
        <v>3028</v>
      </c>
      <c r="B387" s="14" t="s">
        <v>3813</v>
      </c>
      <c r="C387" s="14" t="s">
        <v>3813</v>
      </c>
      <c r="D387" s="16" t="s">
        <v>3814</v>
      </c>
      <c r="E387" s="16"/>
      <c r="F387" s="14" t="s">
        <v>3390</v>
      </c>
      <c r="G387" s="14"/>
      <c r="H387" s="14" t="s">
        <v>3817</v>
      </c>
      <c r="I387" s="15">
        <v>225</v>
      </c>
      <c r="J387" s="77" t="s">
        <v>3734</v>
      </c>
      <c r="K387" s="92"/>
    </row>
    <row r="388" spans="1:11" ht="22.5" x14ac:dyDescent="0.2">
      <c r="A388" s="14" t="s">
        <v>3028</v>
      </c>
      <c r="B388" s="14" t="s">
        <v>3818</v>
      </c>
      <c r="C388" s="14" t="s">
        <v>3818</v>
      </c>
      <c r="D388" s="16" t="s">
        <v>3814</v>
      </c>
      <c r="E388" s="16"/>
      <c r="F388" s="14" t="s">
        <v>3819</v>
      </c>
      <c r="G388" s="14"/>
      <c r="H388" s="14" t="s">
        <v>3293</v>
      </c>
      <c r="I388" s="15">
        <v>616.4</v>
      </c>
      <c r="J388" s="77" t="s">
        <v>3734</v>
      </c>
      <c r="K388" s="92"/>
    </row>
    <row r="389" spans="1:11" ht="22.5" x14ac:dyDescent="0.2">
      <c r="A389" s="14" t="s">
        <v>3028</v>
      </c>
      <c r="B389" s="14" t="s">
        <v>3818</v>
      </c>
      <c r="C389" s="14" t="s">
        <v>3818</v>
      </c>
      <c r="D389" s="16" t="s">
        <v>3814</v>
      </c>
      <c r="E389" s="16"/>
      <c r="F389" s="14" t="s">
        <v>3820</v>
      </c>
      <c r="G389" s="14"/>
      <c r="H389" s="14" t="s">
        <v>3293</v>
      </c>
      <c r="I389" s="15">
        <v>34</v>
      </c>
      <c r="J389" s="77" t="s">
        <v>3734</v>
      </c>
      <c r="K389" s="92"/>
    </row>
    <row r="390" spans="1:11" ht="22.5" x14ac:dyDescent="0.2">
      <c r="A390" s="14" t="s">
        <v>3028</v>
      </c>
      <c r="B390" s="14" t="s">
        <v>3821</v>
      </c>
      <c r="C390" s="14" t="s">
        <v>3821</v>
      </c>
      <c r="D390" s="16" t="s">
        <v>3814</v>
      </c>
      <c r="E390" s="16"/>
      <c r="F390" s="14" t="s">
        <v>3822</v>
      </c>
      <c r="G390" s="14"/>
      <c r="H390" s="14" t="s">
        <v>3262</v>
      </c>
      <c r="I390" s="15">
        <v>126</v>
      </c>
      <c r="J390" s="77" t="s">
        <v>3734</v>
      </c>
      <c r="K390" s="92"/>
    </row>
    <row r="391" spans="1:11" ht="22.5" x14ac:dyDescent="0.2">
      <c r="A391" s="14" t="s">
        <v>3028</v>
      </c>
      <c r="B391" s="14" t="s">
        <v>3823</v>
      </c>
      <c r="C391" s="14" t="s">
        <v>3823</v>
      </c>
      <c r="D391" s="16" t="s">
        <v>3814</v>
      </c>
      <c r="E391" s="16"/>
      <c r="F391" s="14" t="s">
        <v>3824</v>
      </c>
      <c r="G391" s="14"/>
      <c r="H391" s="14" t="s">
        <v>3262</v>
      </c>
      <c r="I391" s="15">
        <v>99</v>
      </c>
      <c r="J391" s="77" t="s">
        <v>3734</v>
      </c>
      <c r="K391" s="92"/>
    </row>
    <row r="392" spans="1:11" ht="22.5" x14ac:dyDescent="0.2">
      <c r="A392" s="14" t="s">
        <v>3028</v>
      </c>
      <c r="B392" s="14" t="s">
        <v>3825</v>
      </c>
      <c r="C392" s="14" t="s">
        <v>3825</v>
      </c>
      <c r="D392" s="16" t="s">
        <v>3814</v>
      </c>
      <c r="E392" s="16"/>
      <c r="F392" s="14" t="s">
        <v>3826</v>
      </c>
      <c r="G392" s="14"/>
      <c r="H392" s="14" t="s">
        <v>3262</v>
      </c>
      <c r="I392" s="15">
        <v>20.03</v>
      </c>
      <c r="J392" s="77" t="s">
        <v>3734</v>
      </c>
      <c r="K392" s="92"/>
    </row>
    <row r="393" spans="1:11" ht="22.5" x14ac:dyDescent="0.2">
      <c r="A393" s="14" t="s">
        <v>3028</v>
      </c>
      <c r="B393" s="14" t="s">
        <v>3827</v>
      </c>
      <c r="C393" s="14" t="s">
        <v>3827</v>
      </c>
      <c r="D393" s="16" t="s">
        <v>3814</v>
      </c>
      <c r="E393" s="16"/>
      <c r="F393" s="14" t="s">
        <v>3828</v>
      </c>
      <c r="G393" s="14"/>
      <c r="H393" s="14" t="s">
        <v>3262</v>
      </c>
      <c r="I393" s="15">
        <v>50.01</v>
      </c>
      <c r="J393" s="77" t="s">
        <v>3734</v>
      </c>
      <c r="K393" s="92"/>
    </row>
    <row r="394" spans="1:11" ht="22.5" x14ac:dyDescent="0.2">
      <c r="A394" s="14" t="s">
        <v>3028</v>
      </c>
      <c r="B394" s="14" t="s">
        <v>3829</v>
      </c>
      <c r="C394" s="14" t="s">
        <v>3829</v>
      </c>
      <c r="D394" s="16" t="s">
        <v>3814</v>
      </c>
      <c r="E394" s="16"/>
      <c r="F394" s="14" t="s">
        <v>3830</v>
      </c>
      <c r="G394" s="14"/>
      <c r="H394" s="14" t="s">
        <v>3262</v>
      </c>
      <c r="I394" s="15">
        <v>12.4</v>
      </c>
      <c r="J394" s="77" t="s">
        <v>3734</v>
      </c>
      <c r="K394" s="92"/>
    </row>
    <row r="395" spans="1:11" ht="22.5" x14ac:dyDescent="0.2">
      <c r="A395" s="14" t="s">
        <v>3028</v>
      </c>
      <c r="B395" s="14" t="s">
        <v>3831</v>
      </c>
      <c r="C395" s="14" t="s">
        <v>3831</v>
      </c>
      <c r="D395" s="16" t="s">
        <v>3814</v>
      </c>
      <c r="E395" s="16"/>
      <c r="F395" s="14" t="s">
        <v>3832</v>
      </c>
      <c r="G395" s="14"/>
      <c r="H395" s="14" t="s">
        <v>3262</v>
      </c>
      <c r="I395" s="15">
        <v>10.199999999999999</v>
      </c>
      <c r="J395" s="77" t="s">
        <v>3734</v>
      </c>
      <c r="K395" s="92"/>
    </row>
    <row r="396" spans="1:11" ht="22.5" x14ac:dyDescent="0.2">
      <c r="A396" s="14" t="s">
        <v>3028</v>
      </c>
      <c r="B396" s="14" t="s">
        <v>3833</v>
      </c>
      <c r="C396" s="14" t="s">
        <v>3833</v>
      </c>
      <c r="D396" s="16" t="s">
        <v>3814</v>
      </c>
      <c r="E396" s="16"/>
      <c r="F396" s="14" t="s">
        <v>3832</v>
      </c>
      <c r="G396" s="14"/>
      <c r="H396" s="14" t="s">
        <v>3262</v>
      </c>
      <c r="I396" s="15">
        <v>2.2000000000000002</v>
      </c>
      <c r="J396" s="77" t="s">
        <v>3734</v>
      </c>
      <c r="K396" s="92"/>
    </row>
    <row r="397" spans="1:11" ht="22.5" x14ac:dyDescent="0.2">
      <c r="A397" s="14" t="s">
        <v>3028</v>
      </c>
      <c r="B397" s="14" t="s">
        <v>3834</v>
      </c>
      <c r="C397" s="14" t="s">
        <v>3834</v>
      </c>
      <c r="D397" s="16" t="s">
        <v>3814</v>
      </c>
      <c r="E397" s="16"/>
      <c r="F397" s="14" t="s">
        <v>3832</v>
      </c>
      <c r="G397" s="14"/>
      <c r="H397" s="14" t="s">
        <v>3262</v>
      </c>
      <c r="I397" s="15">
        <v>12</v>
      </c>
      <c r="J397" s="77" t="s">
        <v>3734</v>
      </c>
      <c r="K397" s="92"/>
    </row>
    <row r="398" spans="1:11" ht="22.5" x14ac:dyDescent="0.2">
      <c r="A398" s="14" t="s">
        <v>3028</v>
      </c>
      <c r="B398" s="14" t="s">
        <v>3835</v>
      </c>
      <c r="C398" s="14" t="s">
        <v>3835</v>
      </c>
      <c r="D398" s="16" t="s">
        <v>3836</v>
      </c>
      <c r="E398" s="16"/>
      <c r="F398" s="14" t="s">
        <v>3837</v>
      </c>
      <c r="G398" s="14"/>
      <c r="H398" s="14" t="s">
        <v>3792</v>
      </c>
      <c r="I398" s="15">
        <v>38</v>
      </c>
      <c r="J398" s="77" t="s">
        <v>3734</v>
      </c>
      <c r="K398" s="92"/>
    </row>
    <row r="399" spans="1:11" ht="22.5" x14ac:dyDescent="0.2">
      <c r="A399" s="14" t="s">
        <v>3028</v>
      </c>
      <c r="B399" s="14" t="s">
        <v>3835</v>
      </c>
      <c r="C399" s="14" t="s">
        <v>3835</v>
      </c>
      <c r="D399" s="16" t="s">
        <v>3836</v>
      </c>
      <c r="E399" s="16"/>
      <c r="F399" s="14" t="s">
        <v>3390</v>
      </c>
      <c r="G399" s="14"/>
      <c r="H399" s="14" t="s">
        <v>3173</v>
      </c>
      <c r="I399" s="15">
        <v>38</v>
      </c>
      <c r="J399" s="77" t="s">
        <v>3734</v>
      </c>
      <c r="K399" s="92"/>
    </row>
    <row r="400" spans="1:11" ht="22.5" x14ac:dyDescent="0.2">
      <c r="A400" s="14" t="s">
        <v>3028</v>
      </c>
      <c r="B400" s="14" t="s">
        <v>3835</v>
      </c>
      <c r="C400" s="14" t="s">
        <v>3835</v>
      </c>
      <c r="D400" s="16" t="s">
        <v>3836</v>
      </c>
      <c r="E400" s="16"/>
      <c r="F400" s="14" t="s">
        <v>3793</v>
      </c>
      <c r="G400" s="14"/>
      <c r="H400" s="14" t="s">
        <v>3164</v>
      </c>
      <c r="I400" s="15">
        <v>38</v>
      </c>
      <c r="J400" s="77" t="s">
        <v>3734</v>
      </c>
      <c r="K400" s="92"/>
    </row>
    <row r="401" spans="1:11" ht="22.5" x14ac:dyDescent="0.2">
      <c r="A401" s="14" t="s">
        <v>3028</v>
      </c>
      <c r="B401" s="14" t="s">
        <v>3835</v>
      </c>
      <c r="C401" s="14" t="s">
        <v>3835</v>
      </c>
      <c r="D401" s="16" t="s">
        <v>3836</v>
      </c>
      <c r="E401" s="16"/>
      <c r="F401" s="14" t="s">
        <v>3390</v>
      </c>
      <c r="G401" s="14"/>
      <c r="H401" s="14" t="s">
        <v>3171</v>
      </c>
      <c r="I401" s="15">
        <v>38</v>
      </c>
      <c r="J401" s="77" t="s">
        <v>3734</v>
      </c>
      <c r="K401" s="92"/>
    </row>
    <row r="402" spans="1:11" ht="22.5" x14ac:dyDescent="0.2">
      <c r="A402" s="14" t="s">
        <v>3028</v>
      </c>
      <c r="B402" s="14" t="s">
        <v>3838</v>
      </c>
      <c r="C402" s="14" t="s">
        <v>3838</v>
      </c>
      <c r="D402" s="16" t="s">
        <v>3836</v>
      </c>
      <c r="E402" s="16"/>
      <c r="F402" s="14" t="s">
        <v>3839</v>
      </c>
      <c r="G402" s="14"/>
      <c r="H402" s="14" t="s">
        <v>3840</v>
      </c>
      <c r="I402" s="15">
        <v>16</v>
      </c>
      <c r="J402" s="77" t="s">
        <v>3734</v>
      </c>
      <c r="K402" s="92"/>
    </row>
    <row r="403" spans="1:11" ht="22.5" x14ac:dyDescent="0.2">
      <c r="A403" s="14" t="s">
        <v>3028</v>
      </c>
      <c r="B403" s="14" t="s">
        <v>3841</v>
      </c>
      <c r="C403" s="14" t="s">
        <v>3841</v>
      </c>
      <c r="D403" s="16" t="s">
        <v>3836</v>
      </c>
      <c r="E403" s="16"/>
      <c r="F403" s="14" t="s">
        <v>3842</v>
      </c>
      <c r="G403" s="14"/>
      <c r="H403" s="14" t="s">
        <v>3164</v>
      </c>
      <c r="I403" s="15">
        <v>16</v>
      </c>
      <c r="J403" s="77" t="s">
        <v>3734</v>
      </c>
      <c r="K403" s="92"/>
    </row>
    <row r="404" spans="1:11" ht="12.75" x14ac:dyDescent="0.2">
      <c r="A404" s="14" t="s">
        <v>3028</v>
      </c>
      <c r="B404" s="14" t="s">
        <v>3843</v>
      </c>
      <c r="C404" s="14" t="s">
        <v>3843</v>
      </c>
      <c r="D404" s="16" t="s">
        <v>3844</v>
      </c>
      <c r="E404" s="16"/>
      <c r="F404" s="14" t="s">
        <v>3845</v>
      </c>
      <c r="G404" s="14" t="s">
        <v>3846</v>
      </c>
      <c r="H404" s="14" t="s">
        <v>3847</v>
      </c>
      <c r="I404" s="15">
        <v>10</v>
      </c>
      <c r="J404" s="77" t="s">
        <v>3734</v>
      </c>
      <c r="K404" s="92"/>
    </row>
    <row r="405" spans="1:11" ht="12.75" x14ac:dyDescent="0.2">
      <c r="A405" s="14" t="s">
        <v>3028</v>
      </c>
      <c r="B405" s="14" t="s">
        <v>3848</v>
      </c>
      <c r="C405" s="14" t="s">
        <v>3848</v>
      </c>
      <c r="D405" s="16" t="s">
        <v>3849</v>
      </c>
      <c r="E405" s="16"/>
      <c r="F405" s="14" t="s">
        <v>3850</v>
      </c>
      <c r="G405" s="14" t="s">
        <v>3851</v>
      </c>
      <c r="H405" s="14" t="s">
        <v>3852</v>
      </c>
      <c r="I405" s="15">
        <v>50</v>
      </c>
      <c r="J405" s="77" t="s">
        <v>3734</v>
      </c>
      <c r="K405" s="92"/>
    </row>
    <row r="406" spans="1:11" ht="12.75" x14ac:dyDescent="0.2">
      <c r="A406" s="14" t="s">
        <v>3028</v>
      </c>
      <c r="B406" s="14" t="s">
        <v>3853</v>
      </c>
      <c r="C406" s="14" t="s">
        <v>3853</v>
      </c>
      <c r="D406" s="16" t="s">
        <v>3854</v>
      </c>
      <c r="E406" s="16"/>
      <c r="F406" s="14" t="s">
        <v>3855</v>
      </c>
      <c r="G406" s="14" t="s">
        <v>3851</v>
      </c>
      <c r="H406" s="14" t="s">
        <v>3852</v>
      </c>
      <c r="I406" s="15">
        <v>50</v>
      </c>
      <c r="J406" s="77" t="s">
        <v>3734</v>
      </c>
      <c r="K406" s="92"/>
    </row>
    <row r="407" spans="1:11" ht="12.75" x14ac:dyDescent="0.2">
      <c r="A407" s="14" t="s">
        <v>3028</v>
      </c>
      <c r="B407" s="14" t="s">
        <v>3856</v>
      </c>
      <c r="C407" s="14" t="s">
        <v>3856</v>
      </c>
      <c r="D407" s="16" t="s">
        <v>3377</v>
      </c>
      <c r="E407" s="16"/>
      <c r="F407" s="14" t="s">
        <v>3857</v>
      </c>
      <c r="G407" s="14" t="s">
        <v>3851</v>
      </c>
      <c r="H407" s="14" t="s">
        <v>3852</v>
      </c>
      <c r="I407" s="15">
        <v>5.5</v>
      </c>
      <c r="J407" s="77" t="s">
        <v>3734</v>
      </c>
      <c r="K407" s="92"/>
    </row>
    <row r="408" spans="1:11" ht="12.75" x14ac:dyDescent="0.2">
      <c r="A408" s="14" t="s">
        <v>3028</v>
      </c>
      <c r="B408" s="14" t="s">
        <v>3858</v>
      </c>
      <c r="C408" s="14" t="s">
        <v>3858</v>
      </c>
      <c r="D408" s="16" t="s">
        <v>3859</v>
      </c>
      <c r="E408" s="16"/>
      <c r="F408" s="14" t="s">
        <v>3860</v>
      </c>
      <c r="G408" s="14" t="s">
        <v>3851</v>
      </c>
      <c r="H408" s="14" t="s">
        <v>3852</v>
      </c>
      <c r="I408" s="15">
        <v>11</v>
      </c>
      <c r="J408" s="77" t="s">
        <v>3734</v>
      </c>
      <c r="K408" s="92"/>
    </row>
    <row r="409" spans="1:11" ht="12.75" x14ac:dyDescent="0.2">
      <c r="A409" s="14" t="s">
        <v>3028</v>
      </c>
      <c r="B409" s="14" t="s">
        <v>3861</v>
      </c>
      <c r="C409" s="14" t="s">
        <v>3861</v>
      </c>
      <c r="D409" s="16" t="s">
        <v>3862</v>
      </c>
      <c r="E409" s="16"/>
      <c r="F409" s="14" t="s">
        <v>3857</v>
      </c>
      <c r="G409" s="14" t="s">
        <v>3863</v>
      </c>
      <c r="H409" s="14" t="s">
        <v>3864</v>
      </c>
      <c r="I409" s="15">
        <v>10</v>
      </c>
      <c r="J409" s="77" t="s">
        <v>3734</v>
      </c>
      <c r="K409" s="92"/>
    </row>
    <row r="410" spans="1:11" ht="12.75" x14ac:dyDescent="0.2">
      <c r="A410" s="14" t="s">
        <v>3028</v>
      </c>
      <c r="B410" s="14" t="s">
        <v>3865</v>
      </c>
      <c r="C410" s="14" t="s">
        <v>3865</v>
      </c>
      <c r="D410" s="16" t="s">
        <v>3866</v>
      </c>
      <c r="E410" s="16"/>
      <c r="F410" s="14" t="s">
        <v>3857</v>
      </c>
      <c r="G410" s="14" t="s">
        <v>3851</v>
      </c>
      <c r="H410" s="14" t="s">
        <v>3852</v>
      </c>
      <c r="I410" s="15">
        <v>5.5</v>
      </c>
      <c r="J410" s="77" t="s">
        <v>3734</v>
      </c>
      <c r="K410" s="92"/>
    </row>
    <row r="411" spans="1:11" ht="12.75" x14ac:dyDescent="0.2">
      <c r="A411" s="14" t="s">
        <v>3028</v>
      </c>
      <c r="B411" s="14" t="s">
        <v>3867</v>
      </c>
      <c r="C411" s="14" t="s">
        <v>3868</v>
      </c>
      <c r="D411" s="16" t="s">
        <v>3528</v>
      </c>
      <c r="E411" s="16"/>
      <c r="F411" s="14" t="s">
        <v>3869</v>
      </c>
      <c r="G411" s="14" t="s">
        <v>3870</v>
      </c>
      <c r="H411" s="14" t="s">
        <v>3871</v>
      </c>
      <c r="I411" s="15">
        <v>231</v>
      </c>
      <c r="J411" s="77" t="s">
        <v>3734</v>
      </c>
      <c r="K411" s="92"/>
    </row>
    <row r="412" spans="1:11" ht="12.75" x14ac:dyDescent="0.2">
      <c r="A412" s="14" t="s">
        <v>3028</v>
      </c>
      <c r="B412" s="14" t="s">
        <v>3872</v>
      </c>
      <c r="C412" s="14" t="s">
        <v>3873</v>
      </c>
      <c r="D412" s="16" t="s">
        <v>3687</v>
      </c>
      <c r="E412" s="16"/>
      <c r="F412" s="14" t="s">
        <v>3874</v>
      </c>
      <c r="G412" s="14" t="s">
        <v>3870</v>
      </c>
      <c r="H412" s="14" t="s">
        <v>3871</v>
      </c>
      <c r="I412" s="15">
        <v>297</v>
      </c>
      <c r="J412" s="77" t="s">
        <v>3734</v>
      </c>
      <c r="K412" s="92"/>
    </row>
    <row r="413" spans="1:11" ht="12.75" x14ac:dyDescent="0.2">
      <c r="A413" s="14" t="s">
        <v>3028</v>
      </c>
      <c r="B413" s="14" t="s">
        <v>3875</v>
      </c>
      <c r="C413" s="14" t="s">
        <v>3876</v>
      </c>
      <c r="D413" s="16" t="s">
        <v>3108</v>
      </c>
      <c r="E413" s="16"/>
      <c r="F413" s="14" t="s">
        <v>3877</v>
      </c>
      <c r="G413" s="14" t="s">
        <v>3870</v>
      </c>
      <c r="H413" s="14" t="s">
        <v>3871</v>
      </c>
      <c r="I413" s="15">
        <v>330</v>
      </c>
      <c r="J413" s="77" t="s">
        <v>3734</v>
      </c>
      <c r="K413" s="92"/>
    </row>
    <row r="414" spans="1:11" ht="12.75" x14ac:dyDescent="0.2">
      <c r="A414" s="14" t="s">
        <v>3028</v>
      </c>
      <c r="B414" s="14" t="s">
        <v>3878</v>
      </c>
      <c r="C414" s="14" t="s">
        <v>3879</v>
      </c>
      <c r="D414" s="16" t="s">
        <v>3880</v>
      </c>
      <c r="E414" s="16"/>
      <c r="F414" s="14" t="s">
        <v>3881</v>
      </c>
      <c r="G414" s="14" t="s">
        <v>3882</v>
      </c>
      <c r="H414" s="14" t="s">
        <v>3618</v>
      </c>
      <c r="I414" s="15">
        <v>450</v>
      </c>
      <c r="J414" s="77" t="s">
        <v>3734</v>
      </c>
      <c r="K414" s="92"/>
    </row>
    <row r="415" spans="1:11" ht="12.75" x14ac:dyDescent="0.2">
      <c r="A415" s="14" t="s">
        <v>3028</v>
      </c>
      <c r="B415" s="14" t="s">
        <v>3883</v>
      </c>
      <c r="C415" s="14" t="s">
        <v>3884</v>
      </c>
      <c r="D415" s="16" t="s">
        <v>3687</v>
      </c>
      <c r="E415" s="16"/>
      <c r="F415" s="14" t="s">
        <v>3617</v>
      </c>
      <c r="G415" s="14" t="s">
        <v>3882</v>
      </c>
      <c r="H415" s="14" t="s">
        <v>3618</v>
      </c>
      <c r="I415" s="15">
        <v>450</v>
      </c>
      <c r="J415" s="77" t="s">
        <v>3734</v>
      </c>
      <c r="K415" s="92"/>
    </row>
    <row r="416" spans="1:11" ht="12.75" x14ac:dyDescent="0.2">
      <c r="A416" s="14" t="s">
        <v>3028</v>
      </c>
      <c r="B416" s="14" t="s">
        <v>3885</v>
      </c>
      <c r="C416" s="14" t="s">
        <v>3885</v>
      </c>
      <c r="D416" s="16" t="s">
        <v>3125</v>
      </c>
      <c r="E416" s="16"/>
      <c r="F416" s="14" t="s">
        <v>3886</v>
      </c>
      <c r="G416" s="14" t="s">
        <v>3887</v>
      </c>
      <c r="H416" s="14" t="s">
        <v>3888</v>
      </c>
      <c r="I416" s="15">
        <v>21</v>
      </c>
      <c r="J416" s="77" t="s">
        <v>3734</v>
      </c>
      <c r="K416" s="92"/>
    </row>
    <row r="417" spans="1:11" ht="22.5" x14ac:dyDescent="0.2">
      <c r="A417" s="14" t="s">
        <v>3028</v>
      </c>
      <c r="B417" s="14" t="s">
        <v>3889</v>
      </c>
      <c r="C417" s="14" t="s">
        <v>3889</v>
      </c>
      <c r="D417" s="16" t="s">
        <v>3890</v>
      </c>
      <c r="E417" s="16"/>
      <c r="F417" s="14" t="s">
        <v>3891</v>
      </c>
      <c r="G417" s="14" t="s">
        <v>3892</v>
      </c>
      <c r="H417" s="14" t="s">
        <v>3052</v>
      </c>
      <c r="I417" s="15">
        <v>48.54</v>
      </c>
      <c r="J417" s="77" t="s">
        <v>3734</v>
      </c>
      <c r="K417" s="92"/>
    </row>
    <row r="418" spans="1:11" ht="22.5" x14ac:dyDescent="0.2">
      <c r="A418" s="14" t="s">
        <v>3028</v>
      </c>
      <c r="B418" s="14" t="s">
        <v>3893</v>
      </c>
      <c r="C418" s="14" t="s">
        <v>3893</v>
      </c>
      <c r="D418" s="16" t="s">
        <v>3894</v>
      </c>
      <c r="E418" s="16"/>
      <c r="F418" s="14" t="s">
        <v>3895</v>
      </c>
      <c r="G418" s="14" t="s">
        <v>3577</v>
      </c>
      <c r="H418" s="14" t="s">
        <v>3586</v>
      </c>
      <c r="I418" s="15">
        <v>28</v>
      </c>
      <c r="J418" s="77" t="s">
        <v>3734</v>
      </c>
      <c r="K418" s="92"/>
    </row>
    <row r="419" spans="1:11" ht="22.5" x14ac:dyDescent="0.2">
      <c r="A419" s="14" t="s">
        <v>3028</v>
      </c>
      <c r="B419" s="14" t="s">
        <v>3896</v>
      </c>
      <c r="C419" s="14" t="s">
        <v>3897</v>
      </c>
      <c r="D419" s="16" t="s">
        <v>3890</v>
      </c>
      <c r="E419" s="16"/>
      <c r="F419" s="14" t="s">
        <v>3898</v>
      </c>
      <c r="G419" s="14"/>
      <c r="H419" s="14" t="s">
        <v>3899</v>
      </c>
      <c r="I419" s="15">
        <v>129.21</v>
      </c>
      <c r="J419" s="77" t="s">
        <v>3734</v>
      </c>
      <c r="K419" s="92"/>
    </row>
    <row r="420" spans="1:11" ht="22.5" x14ac:dyDescent="0.2">
      <c r="A420" s="14" t="s">
        <v>3028</v>
      </c>
      <c r="B420" s="14" t="s">
        <v>3900</v>
      </c>
      <c r="C420" s="14" t="s">
        <v>3900</v>
      </c>
      <c r="D420" s="16" t="s">
        <v>3901</v>
      </c>
      <c r="E420" s="16"/>
      <c r="F420" s="14" t="s">
        <v>3902</v>
      </c>
      <c r="G420" s="14" t="s">
        <v>3903</v>
      </c>
      <c r="H420" s="14" t="s">
        <v>3048</v>
      </c>
      <c r="I420" s="15">
        <v>1199</v>
      </c>
      <c r="J420" s="77" t="s">
        <v>3734</v>
      </c>
      <c r="K420" s="92"/>
    </row>
    <row r="421" spans="1:11" ht="33.75" x14ac:dyDescent="0.2">
      <c r="A421" s="14" t="s">
        <v>3904</v>
      </c>
      <c r="B421" s="14" t="s">
        <v>3905</v>
      </c>
      <c r="C421" s="14" t="s">
        <v>3906</v>
      </c>
      <c r="D421" s="16" t="s">
        <v>3907</v>
      </c>
      <c r="E421" s="16"/>
      <c r="F421" s="14" t="s">
        <v>3908</v>
      </c>
      <c r="G421" s="14"/>
      <c r="H421" s="14" t="s">
        <v>3909</v>
      </c>
      <c r="I421" s="15">
        <v>4.29</v>
      </c>
      <c r="J421" s="77" t="s">
        <v>153</v>
      </c>
      <c r="K421" s="92"/>
    </row>
    <row r="422" spans="1:11" ht="33.75" x14ac:dyDescent="0.2">
      <c r="A422" s="14" t="s">
        <v>3904</v>
      </c>
      <c r="B422" s="14" t="s">
        <v>3910</v>
      </c>
      <c r="C422" s="14" t="s">
        <v>3911</v>
      </c>
      <c r="D422" s="16" t="s">
        <v>3907</v>
      </c>
      <c r="E422" s="16"/>
      <c r="F422" s="14" t="s">
        <v>3912</v>
      </c>
      <c r="G422" s="14"/>
      <c r="H422" s="14" t="s">
        <v>3909</v>
      </c>
      <c r="I422" s="15">
        <v>4.32</v>
      </c>
      <c r="J422" s="77" t="s">
        <v>153</v>
      </c>
      <c r="K422" s="92"/>
    </row>
    <row r="423" spans="1:11" ht="33.75" x14ac:dyDescent="0.2">
      <c r="A423" s="14" t="s">
        <v>3904</v>
      </c>
      <c r="B423" s="14" t="s">
        <v>3913</v>
      </c>
      <c r="C423" s="14" t="s">
        <v>3914</v>
      </c>
      <c r="D423" s="16" t="s">
        <v>3907</v>
      </c>
      <c r="E423" s="16"/>
      <c r="F423" s="14" t="s">
        <v>3915</v>
      </c>
      <c r="G423" s="14"/>
      <c r="H423" s="14" t="s">
        <v>3909</v>
      </c>
      <c r="I423" s="15">
        <v>4.32</v>
      </c>
      <c r="J423" s="77" t="s">
        <v>153</v>
      </c>
      <c r="K423" s="92"/>
    </row>
    <row r="424" spans="1:11" ht="33.75" x14ac:dyDescent="0.2">
      <c r="A424" s="14" t="s">
        <v>3904</v>
      </c>
      <c r="B424" s="14" t="s">
        <v>3916</v>
      </c>
      <c r="C424" s="14" t="s">
        <v>3917</v>
      </c>
      <c r="D424" s="16" t="s">
        <v>3148</v>
      </c>
      <c r="E424" s="16"/>
      <c r="F424" s="14" t="s">
        <v>3918</v>
      </c>
      <c r="G424" s="14"/>
      <c r="H424" s="14" t="s">
        <v>3919</v>
      </c>
      <c r="I424" s="15">
        <v>34.72</v>
      </c>
      <c r="J424" s="77" t="s">
        <v>153</v>
      </c>
      <c r="K424" s="92"/>
    </row>
    <row r="425" spans="1:11" ht="33.75" x14ac:dyDescent="0.2">
      <c r="A425" s="14" t="s">
        <v>3904</v>
      </c>
      <c r="B425" s="14" t="s">
        <v>3920</v>
      </c>
      <c r="C425" s="14" t="s">
        <v>3921</v>
      </c>
      <c r="D425" s="16" t="s">
        <v>3148</v>
      </c>
      <c r="E425" s="16"/>
      <c r="F425" s="14" t="s">
        <v>3922</v>
      </c>
      <c r="G425" s="14"/>
      <c r="H425" s="14" t="s">
        <v>3919</v>
      </c>
      <c r="I425" s="15">
        <v>34.72</v>
      </c>
      <c r="J425" s="77" t="s">
        <v>153</v>
      </c>
      <c r="K425" s="92"/>
    </row>
    <row r="426" spans="1:11" ht="33.75" x14ac:dyDescent="0.2">
      <c r="A426" s="14" t="s">
        <v>3904</v>
      </c>
      <c r="B426" s="14" t="s">
        <v>3923</v>
      </c>
      <c r="C426" s="14" t="s">
        <v>3924</v>
      </c>
      <c r="D426" s="16" t="s">
        <v>3402</v>
      </c>
      <c r="E426" s="16"/>
      <c r="F426" s="14" t="s">
        <v>3925</v>
      </c>
      <c r="G426" s="14"/>
      <c r="H426" s="14" t="s">
        <v>3909</v>
      </c>
      <c r="I426" s="15">
        <v>4.33</v>
      </c>
      <c r="J426" s="77" t="s">
        <v>153</v>
      </c>
      <c r="K426" s="92"/>
    </row>
    <row r="427" spans="1:11" ht="33.75" x14ac:dyDescent="0.2">
      <c r="A427" s="14" t="s">
        <v>3904</v>
      </c>
      <c r="B427" s="14" t="s">
        <v>3926</v>
      </c>
      <c r="C427" s="14" t="s">
        <v>3927</v>
      </c>
      <c r="D427" s="16" t="s">
        <v>3402</v>
      </c>
      <c r="E427" s="16"/>
      <c r="F427" s="14" t="s">
        <v>3928</v>
      </c>
      <c r="G427" s="14"/>
      <c r="H427" s="14" t="s">
        <v>3919</v>
      </c>
      <c r="I427" s="15">
        <v>34.119999999999997</v>
      </c>
      <c r="J427" s="77" t="s">
        <v>153</v>
      </c>
      <c r="K427" s="92"/>
    </row>
    <row r="428" spans="1:11" ht="33.75" x14ac:dyDescent="0.2">
      <c r="A428" s="14" t="s">
        <v>3904</v>
      </c>
      <c r="B428" s="14" t="s">
        <v>3929</v>
      </c>
      <c r="C428" s="14" t="s">
        <v>3930</v>
      </c>
      <c r="D428" s="16" t="s">
        <v>3393</v>
      </c>
      <c r="E428" s="16"/>
      <c r="F428" s="14" t="s">
        <v>3931</v>
      </c>
      <c r="G428" s="14">
        <v>35697300</v>
      </c>
      <c r="H428" s="14" t="s">
        <v>3462</v>
      </c>
      <c r="I428" s="15">
        <v>2910</v>
      </c>
      <c r="J428" s="77" t="s">
        <v>153</v>
      </c>
      <c r="K428" s="92"/>
    </row>
    <row r="429" spans="1:11" ht="33.75" x14ac:dyDescent="0.2">
      <c r="A429" s="14" t="s">
        <v>3904</v>
      </c>
      <c r="B429" s="14" t="s">
        <v>3932</v>
      </c>
      <c r="C429" s="14" t="s">
        <v>3933</v>
      </c>
      <c r="D429" s="16" t="s">
        <v>3451</v>
      </c>
      <c r="E429" s="16"/>
      <c r="F429" s="14" t="s">
        <v>3934</v>
      </c>
      <c r="G429" s="14">
        <v>35697300</v>
      </c>
      <c r="H429" s="14" t="s">
        <v>3462</v>
      </c>
      <c r="I429" s="15">
        <v>1580</v>
      </c>
      <c r="J429" s="77" t="s">
        <v>153</v>
      </c>
      <c r="K429" s="92"/>
    </row>
    <row r="430" spans="1:11" ht="33.75" x14ac:dyDescent="0.2">
      <c r="A430" s="14" t="s">
        <v>3904</v>
      </c>
      <c r="B430" s="14" t="s">
        <v>3935</v>
      </c>
      <c r="C430" s="14" t="s">
        <v>3936</v>
      </c>
      <c r="D430" s="16" t="s">
        <v>3115</v>
      </c>
      <c r="E430" s="16"/>
      <c r="F430" s="14" t="s">
        <v>3937</v>
      </c>
      <c r="G430" s="14" t="s">
        <v>3652</v>
      </c>
      <c r="H430" s="14" t="s">
        <v>3653</v>
      </c>
      <c r="I430" s="15">
        <v>105</v>
      </c>
      <c r="J430" s="77" t="s">
        <v>153</v>
      </c>
      <c r="K430" s="92"/>
    </row>
    <row r="431" spans="1:11" ht="33.75" x14ac:dyDescent="0.2">
      <c r="A431" s="14" t="s">
        <v>3904</v>
      </c>
      <c r="B431" s="14" t="s">
        <v>3938</v>
      </c>
      <c r="C431" s="14" t="s">
        <v>3939</v>
      </c>
      <c r="D431" s="16" t="s">
        <v>3940</v>
      </c>
      <c r="E431" s="16"/>
      <c r="F431" s="14" t="s">
        <v>3941</v>
      </c>
      <c r="G431" s="14" t="s">
        <v>3652</v>
      </c>
      <c r="H431" s="14" t="s">
        <v>3653</v>
      </c>
      <c r="I431" s="15">
        <v>105</v>
      </c>
      <c r="J431" s="77" t="s">
        <v>153</v>
      </c>
      <c r="K431" s="92"/>
    </row>
    <row r="432" spans="1:11" ht="33.75" x14ac:dyDescent="0.2">
      <c r="A432" s="14" t="s">
        <v>3904</v>
      </c>
      <c r="B432" s="14" t="s">
        <v>3942</v>
      </c>
      <c r="C432" s="14" t="s">
        <v>3942</v>
      </c>
      <c r="D432" s="16" t="s">
        <v>3940</v>
      </c>
      <c r="E432" s="16"/>
      <c r="F432" s="14" t="s">
        <v>3943</v>
      </c>
      <c r="G432" s="14"/>
      <c r="H432" s="14" t="s">
        <v>3223</v>
      </c>
      <c r="I432" s="15">
        <v>45</v>
      </c>
      <c r="J432" s="77" t="s">
        <v>153</v>
      </c>
      <c r="K432" s="92"/>
    </row>
    <row r="433" spans="1:11" ht="33.75" x14ac:dyDescent="0.2">
      <c r="A433" s="14" t="s">
        <v>3904</v>
      </c>
      <c r="B433" s="14" t="s">
        <v>3942</v>
      </c>
      <c r="C433" s="14" t="s">
        <v>3942</v>
      </c>
      <c r="D433" s="16" t="s">
        <v>3940</v>
      </c>
      <c r="E433" s="16"/>
      <c r="F433" s="14" t="s">
        <v>3351</v>
      </c>
      <c r="G433" s="14"/>
      <c r="H433" s="14" t="s">
        <v>3199</v>
      </c>
      <c r="I433" s="15">
        <v>45</v>
      </c>
      <c r="J433" s="77" t="s">
        <v>153</v>
      </c>
      <c r="K433" s="92"/>
    </row>
    <row r="434" spans="1:11" ht="33.75" x14ac:dyDescent="0.2">
      <c r="A434" s="14" t="s">
        <v>3904</v>
      </c>
      <c r="B434" s="14" t="s">
        <v>3942</v>
      </c>
      <c r="C434" s="14" t="s">
        <v>3942</v>
      </c>
      <c r="D434" s="16" t="s">
        <v>3940</v>
      </c>
      <c r="E434" s="16"/>
      <c r="F434" s="14" t="s">
        <v>3351</v>
      </c>
      <c r="G434" s="14"/>
      <c r="H434" s="14" t="s">
        <v>3198</v>
      </c>
      <c r="I434" s="15">
        <v>45</v>
      </c>
      <c r="J434" s="77" t="s">
        <v>153</v>
      </c>
      <c r="K434" s="92"/>
    </row>
    <row r="435" spans="1:11" ht="33.75" x14ac:dyDescent="0.2">
      <c r="A435" s="14" t="s">
        <v>3904</v>
      </c>
      <c r="B435" s="14" t="s">
        <v>3942</v>
      </c>
      <c r="C435" s="14" t="s">
        <v>3942</v>
      </c>
      <c r="D435" s="16" t="s">
        <v>3940</v>
      </c>
      <c r="E435" s="16"/>
      <c r="F435" s="14" t="s">
        <v>3351</v>
      </c>
      <c r="G435" s="14"/>
      <c r="H435" s="14" t="s">
        <v>3164</v>
      </c>
      <c r="I435" s="15">
        <v>45</v>
      </c>
      <c r="J435" s="77" t="s">
        <v>153</v>
      </c>
      <c r="K435" s="92"/>
    </row>
    <row r="436" spans="1:11" ht="33.75" x14ac:dyDescent="0.2">
      <c r="A436" s="14" t="s">
        <v>3904</v>
      </c>
      <c r="B436" s="14" t="s">
        <v>3944</v>
      </c>
      <c r="C436" s="14" t="s">
        <v>3944</v>
      </c>
      <c r="D436" s="16" t="s">
        <v>3940</v>
      </c>
      <c r="E436" s="16"/>
      <c r="F436" s="14" t="s">
        <v>3351</v>
      </c>
      <c r="G436" s="14"/>
      <c r="H436" s="14" t="s">
        <v>3223</v>
      </c>
      <c r="I436" s="15">
        <v>823.75</v>
      </c>
      <c r="J436" s="77" t="s">
        <v>153</v>
      </c>
      <c r="K436" s="92"/>
    </row>
    <row r="437" spans="1:11" ht="33.75" x14ac:dyDescent="0.2">
      <c r="A437" s="14" t="s">
        <v>3904</v>
      </c>
      <c r="B437" s="14" t="s">
        <v>3944</v>
      </c>
      <c r="C437" s="14" t="s">
        <v>3944</v>
      </c>
      <c r="D437" s="16" t="s">
        <v>3940</v>
      </c>
      <c r="E437" s="16"/>
      <c r="F437" s="14" t="s">
        <v>3351</v>
      </c>
      <c r="G437" s="14"/>
      <c r="H437" s="14" t="s">
        <v>3198</v>
      </c>
      <c r="I437" s="15">
        <v>823.75</v>
      </c>
      <c r="J437" s="77" t="s">
        <v>153</v>
      </c>
      <c r="K437" s="92"/>
    </row>
    <row r="438" spans="1:11" ht="33.75" x14ac:dyDescent="0.2">
      <c r="A438" s="14" t="s">
        <v>3904</v>
      </c>
      <c r="B438" s="14" t="s">
        <v>3944</v>
      </c>
      <c r="C438" s="14" t="s">
        <v>3944</v>
      </c>
      <c r="D438" s="16" t="s">
        <v>3940</v>
      </c>
      <c r="E438" s="16"/>
      <c r="F438" s="14" t="s">
        <v>3351</v>
      </c>
      <c r="G438" s="14"/>
      <c r="H438" s="14" t="s">
        <v>3199</v>
      </c>
      <c r="I438" s="15">
        <v>823.75</v>
      </c>
      <c r="J438" s="77" t="s">
        <v>153</v>
      </c>
      <c r="K438" s="92"/>
    </row>
    <row r="439" spans="1:11" ht="33.75" x14ac:dyDescent="0.2">
      <c r="A439" s="14" t="s">
        <v>3904</v>
      </c>
      <c r="B439" s="14" t="s">
        <v>3944</v>
      </c>
      <c r="C439" s="14" t="s">
        <v>3944</v>
      </c>
      <c r="D439" s="16" t="s">
        <v>3940</v>
      </c>
      <c r="E439" s="16"/>
      <c r="F439" s="14" t="s">
        <v>3351</v>
      </c>
      <c r="G439" s="14"/>
      <c r="H439" s="14" t="s">
        <v>3164</v>
      </c>
      <c r="I439" s="15">
        <v>823.75</v>
      </c>
      <c r="J439" s="77" t="s">
        <v>153</v>
      </c>
      <c r="K439" s="92"/>
    </row>
    <row r="440" spans="1:11" ht="33.75" x14ac:dyDescent="0.2">
      <c r="A440" s="14" t="s">
        <v>3904</v>
      </c>
      <c r="B440" s="14" t="s">
        <v>3945</v>
      </c>
      <c r="C440" s="14" t="s">
        <v>3945</v>
      </c>
      <c r="D440" s="16" t="s">
        <v>3940</v>
      </c>
      <c r="E440" s="16"/>
      <c r="F440" s="14" t="s">
        <v>3351</v>
      </c>
      <c r="G440" s="14"/>
      <c r="H440" s="14" t="s">
        <v>3198</v>
      </c>
      <c r="I440" s="15">
        <v>40.19</v>
      </c>
      <c r="J440" s="77" t="s">
        <v>153</v>
      </c>
      <c r="K440" s="92"/>
    </row>
    <row r="441" spans="1:11" ht="33.75" x14ac:dyDescent="0.2">
      <c r="A441" s="14" t="s">
        <v>3904</v>
      </c>
      <c r="B441" s="14" t="s">
        <v>3945</v>
      </c>
      <c r="C441" s="14" t="s">
        <v>3945</v>
      </c>
      <c r="D441" s="16" t="s">
        <v>3940</v>
      </c>
      <c r="E441" s="16"/>
      <c r="F441" s="14" t="s">
        <v>3351</v>
      </c>
      <c r="G441" s="14"/>
      <c r="H441" s="14" t="s">
        <v>3199</v>
      </c>
      <c r="I441" s="15">
        <v>40.19</v>
      </c>
      <c r="J441" s="77" t="s">
        <v>153</v>
      </c>
      <c r="K441" s="92"/>
    </row>
    <row r="442" spans="1:11" ht="33.75" x14ac:dyDescent="0.2">
      <c r="A442" s="14" t="s">
        <v>3904</v>
      </c>
      <c r="B442" s="14" t="s">
        <v>3945</v>
      </c>
      <c r="C442" s="14" t="s">
        <v>3945</v>
      </c>
      <c r="D442" s="16" t="s">
        <v>3940</v>
      </c>
      <c r="E442" s="16"/>
      <c r="F442" s="14" t="s">
        <v>3351</v>
      </c>
      <c r="G442" s="14"/>
      <c r="H442" s="14" t="s">
        <v>3223</v>
      </c>
      <c r="I442" s="15">
        <v>40.19</v>
      </c>
      <c r="J442" s="77" t="s">
        <v>153</v>
      </c>
      <c r="K442" s="92"/>
    </row>
    <row r="443" spans="1:11" ht="33.75" x14ac:dyDescent="0.2">
      <c r="A443" s="14" t="s">
        <v>3904</v>
      </c>
      <c r="B443" s="14" t="s">
        <v>3945</v>
      </c>
      <c r="C443" s="14" t="s">
        <v>3945</v>
      </c>
      <c r="D443" s="16" t="s">
        <v>3940</v>
      </c>
      <c r="E443" s="16"/>
      <c r="F443" s="14" t="s">
        <v>3351</v>
      </c>
      <c r="G443" s="14"/>
      <c r="H443" s="14" t="s">
        <v>3164</v>
      </c>
      <c r="I443" s="15">
        <v>40.19</v>
      </c>
      <c r="J443" s="77" t="s">
        <v>153</v>
      </c>
      <c r="K443" s="92"/>
    </row>
    <row r="444" spans="1:11" ht="33.75" x14ac:dyDescent="0.2">
      <c r="A444" s="14" t="s">
        <v>3904</v>
      </c>
      <c r="B444" s="14" t="s">
        <v>3946</v>
      </c>
      <c r="C444" s="14" t="s">
        <v>3947</v>
      </c>
      <c r="D444" s="16" t="s">
        <v>3402</v>
      </c>
      <c r="E444" s="16" t="s">
        <v>3115</v>
      </c>
      <c r="F444" s="14" t="s">
        <v>3948</v>
      </c>
      <c r="G444" s="14"/>
      <c r="H444" s="14" t="s">
        <v>3949</v>
      </c>
      <c r="I444" s="15">
        <v>4355.3999999999996</v>
      </c>
      <c r="J444" s="77" t="s">
        <v>153</v>
      </c>
      <c r="K444" s="92"/>
    </row>
    <row r="445" spans="1:11" ht="33.75" x14ac:dyDescent="0.2">
      <c r="A445" s="14" t="s">
        <v>3904</v>
      </c>
      <c r="B445" s="14" t="s">
        <v>3946</v>
      </c>
      <c r="C445" s="14" t="s">
        <v>3947</v>
      </c>
      <c r="D445" s="16" t="s">
        <v>3366</v>
      </c>
      <c r="E445" s="16"/>
      <c r="F445" s="14" t="s">
        <v>3950</v>
      </c>
      <c r="G445" s="14"/>
      <c r="H445" s="14" t="s">
        <v>3949</v>
      </c>
      <c r="I445" s="15">
        <v>1088.8499999999999</v>
      </c>
      <c r="J445" s="77" t="s">
        <v>153</v>
      </c>
      <c r="K445" s="92"/>
    </row>
    <row r="446" spans="1:11" ht="33.75" x14ac:dyDescent="0.2">
      <c r="A446" s="14" t="s">
        <v>3904</v>
      </c>
      <c r="B446" s="14" t="s">
        <v>3951</v>
      </c>
      <c r="C446" s="14" t="s">
        <v>3952</v>
      </c>
      <c r="D446" s="16" t="s">
        <v>3433</v>
      </c>
      <c r="E446" s="16"/>
      <c r="F446" s="14" t="s">
        <v>3953</v>
      </c>
      <c r="G446" s="14"/>
      <c r="H446" s="14" t="s">
        <v>3211</v>
      </c>
      <c r="I446" s="15">
        <v>124.56</v>
      </c>
      <c r="J446" s="77" t="s">
        <v>153</v>
      </c>
      <c r="K446" s="92"/>
    </row>
    <row r="447" spans="1:11" ht="33.75" x14ac:dyDescent="0.2">
      <c r="A447" s="14" t="s">
        <v>3904</v>
      </c>
      <c r="B447" s="14" t="s">
        <v>3954</v>
      </c>
      <c r="C447" s="14" t="s">
        <v>3955</v>
      </c>
      <c r="D447" s="16" t="s">
        <v>3604</v>
      </c>
      <c r="E447" s="16"/>
      <c r="F447" s="14" t="s">
        <v>3956</v>
      </c>
      <c r="G447" s="14"/>
      <c r="H447" s="14" t="s">
        <v>3957</v>
      </c>
      <c r="I447" s="15">
        <v>100</v>
      </c>
      <c r="J447" s="77" t="s">
        <v>153</v>
      </c>
      <c r="K447" s="92"/>
    </row>
    <row r="448" spans="1:11" ht="33.75" x14ac:dyDescent="0.2">
      <c r="A448" s="14" t="s">
        <v>3904</v>
      </c>
      <c r="B448" s="14" t="s">
        <v>3958</v>
      </c>
      <c r="C448" s="14" t="s">
        <v>3959</v>
      </c>
      <c r="D448" s="16" t="s">
        <v>3960</v>
      </c>
      <c r="E448" s="16"/>
      <c r="F448" s="14" t="s">
        <v>3961</v>
      </c>
      <c r="G448" s="14"/>
      <c r="H448" s="14" t="s">
        <v>3298</v>
      </c>
      <c r="I448" s="15">
        <v>1430.75</v>
      </c>
      <c r="J448" s="77" t="s">
        <v>153</v>
      </c>
      <c r="K448" s="92"/>
    </row>
    <row r="449" spans="1:11" ht="33.75" x14ac:dyDescent="0.2">
      <c r="A449" s="14" t="s">
        <v>3904</v>
      </c>
      <c r="B449" s="14" t="s">
        <v>3962</v>
      </c>
      <c r="C449" s="14" t="s">
        <v>3962</v>
      </c>
      <c r="D449" s="16" t="s">
        <v>3154</v>
      </c>
      <c r="E449" s="16"/>
      <c r="F449" s="14" t="s">
        <v>3963</v>
      </c>
      <c r="G449" s="14"/>
      <c r="H449" s="14" t="s">
        <v>3964</v>
      </c>
      <c r="I449" s="15">
        <v>31.65</v>
      </c>
      <c r="J449" s="77" t="s">
        <v>153</v>
      </c>
      <c r="K449" s="92"/>
    </row>
    <row r="450" spans="1:11" ht="33.75" x14ac:dyDescent="0.2">
      <c r="A450" s="14" t="s">
        <v>3904</v>
      </c>
      <c r="B450" s="14" t="s">
        <v>3965</v>
      </c>
      <c r="C450" s="14" t="s">
        <v>3965</v>
      </c>
      <c r="D450" s="16" t="s">
        <v>3940</v>
      </c>
      <c r="E450" s="16"/>
      <c r="F450" s="14" t="s">
        <v>3963</v>
      </c>
      <c r="G450" s="14"/>
      <c r="H450" s="14" t="s">
        <v>3964</v>
      </c>
      <c r="I450" s="15">
        <v>20.68</v>
      </c>
      <c r="J450" s="77" t="s">
        <v>153</v>
      </c>
      <c r="K450" s="92"/>
    </row>
    <row r="451" spans="1:11" ht="33.75" x14ac:dyDescent="0.2">
      <c r="A451" s="14" t="s">
        <v>3904</v>
      </c>
      <c r="B451" s="14" t="s">
        <v>3966</v>
      </c>
      <c r="C451" s="14" t="s">
        <v>3967</v>
      </c>
      <c r="D451" s="16" t="s">
        <v>3968</v>
      </c>
      <c r="E451" s="16"/>
      <c r="F451" s="14" t="s">
        <v>3969</v>
      </c>
      <c r="G451" s="14"/>
      <c r="H451" s="14" t="s">
        <v>3970</v>
      </c>
      <c r="I451" s="15">
        <v>37.479999999999997</v>
      </c>
      <c r="J451" s="77" t="s">
        <v>153</v>
      </c>
      <c r="K451" s="92"/>
    </row>
    <row r="452" spans="1:11" ht="33.75" x14ac:dyDescent="0.2">
      <c r="A452" s="14" t="s">
        <v>3904</v>
      </c>
      <c r="B452" s="14" t="s">
        <v>3971</v>
      </c>
      <c r="C452" s="14" t="s">
        <v>3972</v>
      </c>
      <c r="D452" s="16" t="s">
        <v>3154</v>
      </c>
      <c r="E452" s="16"/>
      <c r="F452" s="14" t="s">
        <v>3973</v>
      </c>
      <c r="G452" s="14"/>
      <c r="H452" s="14" t="s">
        <v>3974</v>
      </c>
      <c r="I452" s="15">
        <v>25.74</v>
      </c>
      <c r="J452" s="77" t="s">
        <v>153</v>
      </c>
      <c r="K452" s="92"/>
    </row>
    <row r="453" spans="1:11" ht="33.75" x14ac:dyDescent="0.2">
      <c r="A453" s="14" t="s">
        <v>3904</v>
      </c>
      <c r="B453" s="14" t="s">
        <v>3975</v>
      </c>
      <c r="C453" s="14" t="s">
        <v>3976</v>
      </c>
      <c r="D453" s="16" t="s">
        <v>3977</v>
      </c>
      <c r="E453" s="16"/>
      <c r="F453" s="14" t="s">
        <v>3978</v>
      </c>
      <c r="G453" s="14"/>
      <c r="H453" s="14" t="s">
        <v>3979</v>
      </c>
      <c r="I453" s="15">
        <v>296.94</v>
      </c>
      <c r="J453" s="77" t="s">
        <v>153</v>
      </c>
      <c r="K453" s="92"/>
    </row>
    <row r="454" spans="1:11" ht="33.75" x14ac:dyDescent="0.2">
      <c r="A454" s="14" t="s">
        <v>3904</v>
      </c>
      <c r="B454" s="14" t="s">
        <v>3980</v>
      </c>
      <c r="C454" s="14" t="s">
        <v>3981</v>
      </c>
      <c r="D454" s="16" t="s">
        <v>3977</v>
      </c>
      <c r="E454" s="16"/>
      <c r="F454" s="14" t="s">
        <v>3978</v>
      </c>
      <c r="G454" s="14"/>
      <c r="H454" s="14" t="s">
        <v>3982</v>
      </c>
      <c r="I454" s="15">
        <v>77.23</v>
      </c>
      <c r="J454" s="77" t="s">
        <v>153</v>
      </c>
      <c r="K454" s="92"/>
    </row>
    <row r="455" spans="1:11" ht="33.75" x14ac:dyDescent="0.2">
      <c r="A455" s="14" t="s">
        <v>3904</v>
      </c>
      <c r="B455" s="14" t="s">
        <v>3983</v>
      </c>
      <c r="C455" s="14" t="s">
        <v>3984</v>
      </c>
      <c r="D455" s="16" t="s">
        <v>3968</v>
      </c>
      <c r="E455" s="16"/>
      <c r="F455" s="14" t="s">
        <v>3985</v>
      </c>
      <c r="G455" s="14"/>
      <c r="H455" s="14" t="s">
        <v>3986</v>
      </c>
      <c r="I455" s="15">
        <v>23.34</v>
      </c>
      <c r="J455" s="77" t="s">
        <v>153</v>
      </c>
      <c r="K455" s="92"/>
    </row>
    <row r="456" spans="1:11" ht="33.75" x14ac:dyDescent="0.2">
      <c r="A456" s="14" t="s">
        <v>3904</v>
      </c>
      <c r="B456" s="14" t="s">
        <v>3987</v>
      </c>
      <c r="C456" s="14" t="s">
        <v>3988</v>
      </c>
      <c r="D456" s="16" t="s">
        <v>3989</v>
      </c>
      <c r="E456" s="16"/>
      <c r="F456" s="14" t="s">
        <v>3990</v>
      </c>
      <c r="G456" s="14"/>
      <c r="H456" s="14" t="s">
        <v>3986</v>
      </c>
      <c r="I456" s="15">
        <v>11.67</v>
      </c>
      <c r="J456" s="77" t="s">
        <v>153</v>
      </c>
      <c r="K456" s="92"/>
    </row>
    <row r="457" spans="1:11" ht="33.75" x14ac:dyDescent="0.2">
      <c r="A457" s="14" t="s">
        <v>3904</v>
      </c>
      <c r="B457" s="14" t="s">
        <v>3991</v>
      </c>
      <c r="C457" s="14" t="s">
        <v>3992</v>
      </c>
      <c r="D457" s="16" t="s">
        <v>3993</v>
      </c>
      <c r="E457" s="16"/>
      <c r="F457" s="14" t="s">
        <v>3994</v>
      </c>
      <c r="G457" s="14"/>
      <c r="H457" s="14" t="s">
        <v>3986</v>
      </c>
      <c r="I457" s="15">
        <v>11.67</v>
      </c>
      <c r="J457" s="77" t="s">
        <v>153</v>
      </c>
      <c r="K457" s="92"/>
    </row>
    <row r="458" spans="1:11" ht="33.75" x14ac:dyDescent="0.2">
      <c r="A458" s="14" t="s">
        <v>3904</v>
      </c>
      <c r="B458" s="14" t="s">
        <v>3995</v>
      </c>
      <c r="C458" s="14" t="s">
        <v>3996</v>
      </c>
      <c r="D458" s="16" t="s">
        <v>3993</v>
      </c>
      <c r="E458" s="16"/>
      <c r="F458" s="14" t="s">
        <v>3990</v>
      </c>
      <c r="G458" s="14"/>
      <c r="H458" s="14" t="s">
        <v>3986</v>
      </c>
      <c r="I458" s="15">
        <v>11.67</v>
      </c>
      <c r="J458" s="77" t="s">
        <v>153</v>
      </c>
      <c r="K458" s="92"/>
    </row>
    <row r="459" spans="1:11" ht="33.75" x14ac:dyDescent="0.2">
      <c r="A459" s="14" t="s">
        <v>3904</v>
      </c>
      <c r="B459" s="14" t="s">
        <v>3997</v>
      </c>
      <c r="C459" s="14" t="s">
        <v>3997</v>
      </c>
      <c r="D459" s="16" t="s">
        <v>3998</v>
      </c>
      <c r="E459" s="16"/>
      <c r="F459" s="14" t="s">
        <v>3999</v>
      </c>
      <c r="G459" s="14"/>
      <c r="H459" s="14" t="s">
        <v>3199</v>
      </c>
      <c r="I459" s="15">
        <v>48.37</v>
      </c>
      <c r="J459" s="77" t="s">
        <v>153</v>
      </c>
      <c r="K459" s="92"/>
    </row>
    <row r="460" spans="1:11" ht="33.75" x14ac:dyDescent="0.2">
      <c r="A460" s="14" t="s">
        <v>3904</v>
      </c>
      <c r="B460" s="14" t="s">
        <v>3997</v>
      </c>
      <c r="C460" s="14" t="s">
        <v>3997</v>
      </c>
      <c r="D460" s="16" t="s">
        <v>3998</v>
      </c>
      <c r="E460" s="16"/>
      <c r="F460" s="14" t="s">
        <v>3351</v>
      </c>
      <c r="G460" s="14"/>
      <c r="H460" s="14" t="s">
        <v>3223</v>
      </c>
      <c r="I460" s="15">
        <v>48.37</v>
      </c>
      <c r="J460" s="77" t="s">
        <v>153</v>
      </c>
      <c r="K460" s="92"/>
    </row>
    <row r="461" spans="1:11" ht="33.75" x14ac:dyDescent="0.2">
      <c r="A461" s="14" t="s">
        <v>3904</v>
      </c>
      <c r="B461" s="14" t="s">
        <v>3997</v>
      </c>
      <c r="C461" s="14" t="s">
        <v>3997</v>
      </c>
      <c r="D461" s="16" t="s">
        <v>3998</v>
      </c>
      <c r="E461" s="16"/>
      <c r="F461" s="14" t="s">
        <v>3351</v>
      </c>
      <c r="G461" s="14"/>
      <c r="H461" s="14" t="s">
        <v>3164</v>
      </c>
      <c r="I461" s="15">
        <v>6.35</v>
      </c>
      <c r="J461" s="77" t="s">
        <v>153</v>
      </c>
      <c r="K461" s="92"/>
    </row>
    <row r="462" spans="1:11" ht="33.75" x14ac:dyDescent="0.2">
      <c r="A462" s="14" t="s">
        <v>3904</v>
      </c>
      <c r="B462" s="14" t="s">
        <v>3997</v>
      </c>
      <c r="C462" s="14" t="s">
        <v>3997</v>
      </c>
      <c r="D462" s="16" t="s">
        <v>3998</v>
      </c>
      <c r="E462" s="16"/>
      <c r="F462" s="14" t="s">
        <v>3351</v>
      </c>
      <c r="G462" s="14"/>
      <c r="H462" s="14" t="s">
        <v>3198</v>
      </c>
      <c r="I462" s="15">
        <v>48.37</v>
      </c>
      <c r="J462" s="77" t="s">
        <v>153</v>
      </c>
      <c r="K462" s="92"/>
    </row>
    <row r="463" spans="1:11" ht="33.75" x14ac:dyDescent="0.2">
      <c r="A463" s="14" t="s">
        <v>3904</v>
      </c>
      <c r="B463" s="14" t="s">
        <v>4000</v>
      </c>
      <c r="C463" s="14" t="s">
        <v>4001</v>
      </c>
      <c r="D463" s="16" t="s">
        <v>4002</v>
      </c>
      <c r="E463" s="16"/>
      <c r="F463" s="14" t="s">
        <v>4003</v>
      </c>
      <c r="G463" s="14"/>
      <c r="H463" s="14" t="s">
        <v>3293</v>
      </c>
      <c r="I463" s="15">
        <v>1314.72</v>
      </c>
      <c r="J463" s="77" t="s">
        <v>153</v>
      </c>
      <c r="K463" s="92"/>
    </row>
    <row r="464" spans="1:11" ht="33.75" x14ac:dyDescent="0.2">
      <c r="A464" s="14" t="s">
        <v>3904</v>
      </c>
      <c r="B464" s="14" t="s">
        <v>4000</v>
      </c>
      <c r="C464" s="14" t="s">
        <v>4001</v>
      </c>
      <c r="D464" s="16" t="s">
        <v>3960</v>
      </c>
      <c r="E464" s="16"/>
      <c r="F464" s="14" t="s">
        <v>4004</v>
      </c>
      <c r="G464" s="14"/>
      <c r="H464" s="14" t="s">
        <v>3293</v>
      </c>
      <c r="I464" s="15">
        <v>360</v>
      </c>
      <c r="J464" s="77" t="s">
        <v>153</v>
      </c>
      <c r="K464" s="92"/>
    </row>
    <row r="465" spans="1:11" ht="33.75" x14ac:dyDescent="0.2">
      <c r="A465" s="14" t="s">
        <v>3904</v>
      </c>
      <c r="B465" s="14" t="s">
        <v>4005</v>
      </c>
      <c r="C465" s="14" t="s">
        <v>4006</v>
      </c>
      <c r="D465" s="16" t="s">
        <v>3998</v>
      </c>
      <c r="E465" s="16"/>
      <c r="F465" s="14" t="s">
        <v>4007</v>
      </c>
      <c r="G465" s="14"/>
      <c r="H465" s="14" t="s">
        <v>3211</v>
      </c>
      <c r="I465" s="15">
        <v>183.2</v>
      </c>
      <c r="J465" s="77" t="s">
        <v>153</v>
      </c>
      <c r="K465" s="92"/>
    </row>
    <row r="466" spans="1:11" ht="33.75" x14ac:dyDescent="0.2">
      <c r="A466" s="14" t="s">
        <v>3904</v>
      </c>
      <c r="B466" s="14" t="s">
        <v>4008</v>
      </c>
      <c r="C466" s="14" t="s">
        <v>4009</v>
      </c>
      <c r="D466" s="16" t="s">
        <v>4010</v>
      </c>
      <c r="E466" s="16"/>
      <c r="F466" s="14" t="s">
        <v>4011</v>
      </c>
      <c r="G466" s="14"/>
      <c r="H466" s="14" t="s">
        <v>4012</v>
      </c>
      <c r="I466" s="15">
        <v>4.54</v>
      </c>
      <c r="J466" s="77" t="s">
        <v>153</v>
      </c>
      <c r="K466" s="92"/>
    </row>
    <row r="467" spans="1:11" ht="33.75" x14ac:dyDescent="0.2">
      <c r="A467" s="14" t="s">
        <v>3904</v>
      </c>
      <c r="B467" s="14" t="s">
        <v>4008</v>
      </c>
      <c r="C467" s="14" t="s">
        <v>4009</v>
      </c>
      <c r="D467" s="16" t="s">
        <v>4010</v>
      </c>
      <c r="E467" s="16"/>
      <c r="F467" s="14" t="s">
        <v>4013</v>
      </c>
      <c r="G467" s="14"/>
      <c r="H467" s="14" t="s">
        <v>4012</v>
      </c>
      <c r="I467" s="15">
        <v>99.92</v>
      </c>
      <c r="J467" s="77" t="s">
        <v>153</v>
      </c>
      <c r="K467" s="92"/>
    </row>
    <row r="468" spans="1:11" ht="33.75" x14ac:dyDescent="0.2">
      <c r="A468" s="14" t="s">
        <v>3904</v>
      </c>
      <c r="B468" s="14" t="s">
        <v>4014</v>
      </c>
      <c r="C468" s="14" t="s">
        <v>4015</v>
      </c>
      <c r="D468" s="16" t="s">
        <v>3960</v>
      </c>
      <c r="E468" s="16"/>
      <c r="F468" s="14" t="s">
        <v>4016</v>
      </c>
      <c r="G468" s="14"/>
      <c r="H468" s="14" t="s">
        <v>3203</v>
      </c>
      <c r="I468" s="15">
        <v>12.35</v>
      </c>
      <c r="J468" s="77" t="s">
        <v>153</v>
      </c>
      <c r="K468" s="92"/>
    </row>
    <row r="469" spans="1:11" ht="33.75" x14ac:dyDescent="0.2">
      <c r="A469" s="14" t="s">
        <v>3904</v>
      </c>
      <c r="B469" s="14" t="s">
        <v>4017</v>
      </c>
      <c r="C469" s="14" t="s">
        <v>4018</v>
      </c>
      <c r="D469" s="16" t="s">
        <v>3960</v>
      </c>
      <c r="E469" s="16"/>
      <c r="F469" s="14" t="s">
        <v>4019</v>
      </c>
      <c r="G469" s="14"/>
      <c r="H469" s="14" t="s">
        <v>3140</v>
      </c>
      <c r="I469" s="15">
        <v>50.02</v>
      </c>
      <c r="J469" s="77" t="s">
        <v>153</v>
      </c>
      <c r="K469" s="92"/>
    </row>
    <row r="470" spans="1:11" ht="33.75" x14ac:dyDescent="0.2">
      <c r="A470" s="14" t="s">
        <v>3904</v>
      </c>
      <c r="B470" s="14" t="s">
        <v>4017</v>
      </c>
      <c r="C470" s="14" t="s">
        <v>4018</v>
      </c>
      <c r="D470" s="16" t="s">
        <v>3960</v>
      </c>
      <c r="E470" s="16"/>
      <c r="F470" s="14" t="s">
        <v>4020</v>
      </c>
      <c r="G470" s="14"/>
      <c r="H470" s="14" t="s">
        <v>3140</v>
      </c>
      <c r="I470" s="15">
        <v>7.49</v>
      </c>
      <c r="J470" s="77" t="s">
        <v>153</v>
      </c>
      <c r="K470" s="92"/>
    </row>
    <row r="471" spans="1:11" ht="33.75" x14ac:dyDescent="0.2">
      <c r="A471" s="14" t="s">
        <v>3904</v>
      </c>
      <c r="B471" s="14" t="s">
        <v>4021</v>
      </c>
      <c r="C471" s="14" t="s">
        <v>4022</v>
      </c>
      <c r="D471" s="16" t="s">
        <v>4023</v>
      </c>
      <c r="E471" s="16"/>
      <c r="F471" s="14" t="s">
        <v>4024</v>
      </c>
      <c r="G471" s="14"/>
      <c r="H471" s="14" t="s">
        <v>3120</v>
      </c>
      <c r="I471" s="15">
        <v>70.010000000000005</v>
      </c>
      <c r="J471" s="77" t="s">
        <v>153</v>
      </c>
      <c r="K471" s="92"/>
    </row>
    <row r="472" spans="1:11" ht="33.75" x14ac:dyDescent="0.2">
      <c r="A472" s="14" t="s">
        <v>3904</v>
      </c>
      <c r="B472" s="14" t="s">
        <v>4025</v>
      </c>
      <c r="C472" s="14" t="s">
        <v>3734</v>
      </c>
      <c r="D472" s="16" t="s">
        <v>3998</v>
      </c>
      <c r="E472" s="16"/>
      <c r="F472" s="14" t="s">
        <v>4026</v>
      </c>
      <c r="G472" s="14"/>
      <c r="H472" s="14" t="s">
        <v>4027</v>
      </c>
      <c r="I472" s="15">
        <v>60</v>
      </c>
      <c r="J472" s="77" t="s">
        <v>153</v>
      </c>
      <c r="K472" s="92"/>
    </row>
    <row r="473" spans="1:11" ht="33.75" x14ac:dyDescent="0.2">
      <c r="A473" s="14" t="s">
        <v>3904</v>
      </c>
      <c r="B473" s="14" t="s">
        <v>4028</v>
      </c>
      <c r="C473" s="14" t="s">
        <v>4029</v>
      </c>
      <c r="D473" s="16" t="s">
        <v>4030</v>
      </c>
      <c r="E473" s="16"/>
      <c r="F473" s="14" t="s">
        <v>4031</v>
      </c>
      <c r="G473" s="14"/>
      <c r="H473" s="14" t="s">
        <v>3293</v>
      </c>
      <c r="I473" s="15">
        <v>436.59</v>
      </c>
      <c r="J473" s="77" t="s">
        <v>153</v>
      </c>
      <c r="K473" s="92"/>
    </row>
    <row r="474" spans="1:11" ht="33.75" x14ac:dyDescent="0.2">
      <c r="A474" s="14" t="s">
        <v>3904</v>
      </c>
      <c r="B474" s="14" t="s">
        <v>4032</v>
      </c>
      <c r="C474" s="14" t="s">
        <v>4033</v>
      </c>
      <c r="D474" s="16" t="s">
        <v>4034</v>
      </c>
      <c r="E474" s="16"/>
      <c r="F474" s="14" t="s">
        <v>4035</v>
      </c>
      <c r="G474" s="14"/>
      <c r="H474" s="14" t="s">
        <v>3211</v>
      </c>
      <c r="I474" s="15">
        <v>463.83</v>
      </c>
      <c r="J474" s="77" t="s">
        <v>153</v>
      </c>
      <c r="K474" s="92"/>
    </row>
    <row r="475" spans="1:11" ht="33.75" x14ac:dyDescent="0.2">
      <c r="A475" s="14" t="s">
        <v>3904</v>
      </c>
      <c r="B475" s="14" t="s">
        <v>4036</v>
      </c>
      <c r="C475" s="14" t="s">
        <v>4037</v>
      </c>
      <c r="D475" s="16" t="s">
        <v>4034</v>
      </c>
      <c r="E475" s="16"/>
      <c r="F475" s="14" t="s">
        <v>4038</v>
      </c>
      <c r="G475" s="14"/>
      <c r="H475" s="14" t="s">
        <v>3211</v>
      </c>
      <c r="I475" s="15">
        <v>92.55</v>
      </c>
      <c r="J475" s="77" t="s">
        <v>153</v>
      </c>
      <c r="K475" s="92"/>
    </row>
    <row r="476" spans="1:11" ht="33.75" x14ac:dyDescent="0.2">
      <c r="A476" s="14" t="s">
        <v>3904</v>
      </c>
      <c r="B476" s="14" t="s">
        <v>4039</v>
      </c>
      <c r="C476" s="14" t="s">
        <v>4040</v>
      </c>
      <c r="D476" s="16" t="s">
        <v>4034</v>
      </c>
      <c r="E476" s="16"/>
      <c r="F476" s="14" t="s">
        <v>4041</v>
      </c>
      <c r="G476" s="14"/>
      <c r="H476" s="14" t="s">
        <v>3368</v>
      </c>
      <c r="I476" s="15">
        <v>31.8</v>
      </c>
      <c r="J476" s="77" t="s">
        <v>153</v>
      </c>
      <c r="K476" s="92"/>
    </row>
    <row r="477" spans="1:11" ht="33.75" x14ac:dyDescent="0.2">
      <c r="A477" s="14" t="s">
        <v>3904</v>
      </c>
      <c r="B477" s="14" t="s">
        <v>4042</v>
      </c>
      <c r="C477" s="14" t="s">
        <v>4043</v>
      </c>
      <c r="D477" s="16" t="s">
        <v>4044</v>
      </c>
      <c r="E477" s="16"/>
      <c r="F477" s="14" t="s">
        <v>4045</v>
      </c>
      <c r="G477" s="14"/>
      <c r="H477" s="14" t="s">
        <v>3443</v>
      </c>
      <c r="I477" s="15">
        <v>126</v>
      </c>
      <c r="J477" s="77" t="s">
        <v>153</v>
      </c>
      <c r="K477" s="92"/>
    </row>
    <row r="478" spans="1:11" ht="33.75" x14ac:dyDescent="0.2">
      <c r="A478" s="14" t="s">
        <v>3904</v>
      </c>
      <c r="B478" s="14" t="s">
        <v>4046</v>
      </c>
      <c r="C478" s="14" t="s">
        <v>4047</v>
      </c>
      <c r="D478" s="16" t="s">
        <v>4044</v>
      </c>
      <c r="E478" s="16"/>
      <c r="F478" s="14" t="s">
        <v>4048</v>
      </c>
      <c r="G478" s="14"/>
      <c r="H478" s="14" t="s">
        <v>3439</v>
      </c>
      <c r="I478" s="15">
        <v>500</v>
      </c>
      <c r="J478" s="77" t="s">
        <v>153</v>
      </c>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4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7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7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75" x14ac:dyDescent="0.2">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75" x14ac:dyDescent="0.2">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75" x14ac:dyDescent="0.2">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75" x14ac:dyDescent="0.2">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75" x14ac:dyDescent="0.2">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75" x14ac:dyDescent="0.2">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75" x14ac:dyDescent="0.2">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7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2.5"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2.5"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ht="22.5"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7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7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7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2.5"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75" x14ac:dyDescent="0.2">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75" x14ac:dyDescent="0.2">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75" x14ac:dyDescent="0.2">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75" x14ac:dyDescent="0.2">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75" x14ac:dyDescent="0.2">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75" x14ac:dyDescent="0.2">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75" x14ac:dyDescent="0.2">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75" x14ac:dyDescent="0.2">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75" x14ac:dyDescent="0.2">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75" x14ac:dyDescent="0.2">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75" x14ac:dyDescent="0.2">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2.5"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ht="22.5"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ht="22.5"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ht="22.5"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1026</v>
      </c>
      <c r="B1" s="2"/>
      <c r="C1" s="2" t="s">
        <v>336</v>
      </c>
      <c r="D1" s="2" t="s">
        <v>1193</v>
      </c>
      <c r="E1" s="2" t="s">
        <v>1194</v>
      </c>
      <c r="F1" s="2" t="s">
        <v>315</v>
      </c>
      <c r="G1" s="2" t="s">
        <v>1195</v>
      </c>
      <c r="H1" s="2"/>
      <c r="I1" s="2" t="s">
        <v>315</v>
      </c>
      <c r="J1" s="2" t="s">
        <v>1196</v>
      </c>
      <c r="K1" s="2"/>
      <c r="L1" s="2"/>
      <c r="M1" s="2"/>
      <c r="N1" s="2"/>
    </row>
    <row r="2" spans="1:14" x14ac:dyDescent="0.2">
      <c r="A2" t="s">
        <v>1197</v>
      </c>
      <c r="C2" t="s">
        <v>339</v>
      </c>
      <c r="D2" t="s">
        <v>1198</v>
      </c>
      <c r="E2">
        <v>1</v>
      </c>
      <c r="F2" t="s">
        <v>319</v>
      </c>
      <c r="G2" t="s">
        <v>1199</v>
      </c>
      <c r="I2" t="s">
        <v>317</v>
      </c>
      <c r="J2" t="s">
        <v>1200</v>
      </c>
    </row>
    <row r="3" spans="1:14" x14ac:dyDescent="0.2">
      <c r="A3" t="s">
        <v>1032</v>
      </c>
      <c r="C3" t="s">
        <v>341</v>
      </c>
      <c r="D3" t="s">
        <v>1201</v>
      </c>
      <c r="E3">
        <v>1</v>
      </c>
      <c r="F3" t="s">
        <v>319</v>
      </c>
      <c r="G3" t="s">
        <v>1199</v>
      </c>
      <c r="I3" t="s">
        <v>319</v>
      </c>
      <c r="J3" t="s">
        <v>320</v>
      </c>
    </row>
    <row r="4" spans="1:14" x14ac:dyDescent="0.2">
      <c r="A4" t="s">
        <v>1097</v>
      </c>
      <c r="C4" t="s">
        <v>343</v>
      </c>
      <c r="D4" t="s">
        <v>1202</v>
      </c>
      <c r="E4">
        <v>1</v>
      </c>
      <c r="F4" t="s">
        <v>319</v>
      </c>
      <c r="G4" t="s">
        <v>1199</v>
      </c>
      <c r="I4" t="s">
        <v>321</v>
      </c>
      <c r="J4" t="s">
        <v>322</v>
      </c>
    </row>
    <row r="5" spans="1:14" x14ac:dyDescent="0.2">
      <c r="A5" t="s">
        <v>1052</v>
      </c>
      <c r="C5" t="s">
        <v>345</v>
      </c>
      <c r="D5" t="s">
        <v>1203</v>
      </c>
      <c r="E5">
        <v>1</v>
      </c>
      <c r="F5" t="s">
        <v>319</v>
      </c>
      <c r="G5" t="s">
        <v>1199</v>
      </c>
      <c r="I5" t="s">
        <v>323</v>
      </c>
      <c r="J5" t="s">
        <v>324</v>
      </c>
    </row>
    <row r="6" spans="1:14" x14ac:dyDescent="0.2">
      <c r="A6" t="s">
        <v>1204</v>
      </c>
      <c r="C6" t="s">
        <v>347</v>
      </c>
      <c r="D6" t="s">
        <v>1205</v>
      </c>
      <c r="E6">
        <v>1</v>
      </c>
      <c r="F6" t="s">
        <v>319</v>
      </c>
      <c r="G6" t="s">
        <v>1199</v>
      </c>
      <c r="I6" t="s">
        <v>325</v>
      </c>
      <c r="J6" t="s">
        <v>1206</v>
      </c>
    </row>
    <row r="7" spans="1:14" x14ac:dyDescent="0.2">
      <c r="A7" t="s">
        <v>1207</v>
      </c>
      <c r="C7" t="s">
        <v>349</v>
      </c>
      <c r="D7" t="s">
        <v>1208</v>
      </c>
      <c r="E7">
        <v>2</v>
      </c>
      <c r="F7" t="s">
        <v>321</v>
      </c>
      <c r="G7" t="s">
        <v>1209</v>
      </c>
    </row>
    <row r="8" spans="1:14" x14ac:dyDescent="0.2">
      <c r="A8" t="s">
        <v>1061</v>
      </c>
      <c r="C8" t="s">
        <v>351</v>
      </c>
      <c r="D8" t="s">
        <v>1210</v>
      </c>
      <c r="E8">
        <v>3</v>
      </c>
      <c r="F8" t="s">
        <v>321</v>
      </c>
      <c r="G8" t="s">
        <v>1211</v>
      </c>
    </row>
    <row r="9" spans="1:14" x14ac:dyDescent="0.2">
      <c r="A9" t="s">
        <v>1212</v>
      </c>
      <c r="C9" t="s">
        <v>353</v>
      </c>
      <c r="D9" t="s">
        <v>1213</v>
      </c>
      <c r="E9">
        <v>3</v>
      </c>
      <c r="F9" t="s">
        <v>321</v>
      </c>
      <c r="G9" t="s">
        <v>1214</v>
      </c>
    </row>
    <row r="10" spans="1:14" x14ac:dyDescent="0.2">
      <c r="A10" t="s">
        <v>1136</v>
      </c>
      <c r="C10" t="s">
        <v>355</v>
      </c>
      <c r="D10" t="s">
        <v>1215</v>
      </c>
      <c r="E10">
        <v>4</v>
      </c>
      <c r="F10" t="s">
        <v>321</v>
      </c>
      <c r="G10" t="s">
        <v>1216</v>
      </c>
    </row>
    <row r="11" spans="1:14" x14ac:dyDescent="0.2">
      <c r="A11" t="s">
        <v>1138</v>
      </c>
      <c r="C11" t="s">
        <v>356</v>
      </c>
      <c r="D11" t="s">
        <v>1217</v>
      </c>
      <c r="E11">
        <v>4</v>
      </c>
      <c r="F11" t="s">
        <v>317</v>
      </c>
      <c r="G11" t="s">
        <v>1216</v>
      </c>
    </row>
    <row r="12" spans="1:14" x14ac:dyDescent="0.2">
      <c r="A12" t="s">
        <v>1099</v>
      </c>
      <c r="C12" t="s">
        <v>358</v>
      </c>
      <c r="D12" t="s">
        <v>1218</v>
      </c>
      <c r="E12">
        <v>4</v>
      </c>
      <c r="F12" t="s">
        <v>317</v>
      </c>
      <c r="G12" t="s">
        <v>1216</v>
      </c>
    </row>
    <row r="13" spans="1:14" x14ac:dyDescent="0.2">
      <c r="A13" t="s">
        <v>1140</v>
      </c>
      <c r="C13" t="s">
        <v>360</v>
      </c>
      <c r="D13" t="s">
        <v>1219</v>
      </c>
      <c r="E13">
        <v>4</v>
      </c>
      <c r="F13" t="s">
        <v>325</v>
      </c>
      <c r="G13" t="s">
        <v>1216</v>
      </c>
    </row>
    <row r="14" spans="1:14" x14ac:dyDescent="0.2">
      <c r="A14" t="s">
        <v>1034</v>
      </c>
      <c r="C14" t="s">
        <v>362</v>
      </c>
      <c r="D14" t="s">
        <v>1220</v>
      </c>
      <c r="E14">
        <v>4</v>
      </c>
      <c r="F14" t="s">
        <v>321</v>
      </c>
      <c r="G14" t="s">
        <v>1216</v>
      </c>
    </row>
    <row r="15" spans="1:14" x14ac:dyDescent="0.2">
      <c r="A15" t="s">
        <v>1036</v>
      </c>
      <c r="C15" t="s">
        <v>364</v>
      </c>
    </row>
    <row r="16" spans="1:14" x14ac:dyDescent="0.2">
      <c r="A16" t="s">
        <v>1101</v>
      </c>
      <c r="C16" t="s">
        <v>365</v>
      </c>
    </row>
    <row r="17" spans="1:3" x14ac:dyDescent="0.2">
      <c r="A17" t="s">
        <v>1063</v>
      </c>
      <c r="C17" t="s">
        <v>366</v>
      </c>
    </row>
    <row r="18" spans="1:3" x14ac:dyDescent="0.2">
      <c r="A18" t="s">
        <v>1103</v>
      </c>
      <c r="C18" t="s">
        <v>367</v>
      </c>
    </row>
    <row r="19" spans="1:3" x14ac:dyDescent="0.2">
      <c r="A19" t="s">
        <v>1105</v>
      </c>
      <c r="C19" t="s">
        <v>368</v>
      </c>
    </row>
    <row r="20" spans="1:3" x14ac:dyDescent="0.2">
      <c r="A20" t="s">
        <v>1142</v>
      </c>
      <c r="C20" t="s">
        <v>1221</v>
      </c>
    </row>
    <row r="21" spans="1:3" x14ac:dyDescent="0.2">
      <c r="A21" t="s">
        <v>1222</v>
      </c>
      <c r="C21" t="s">
        <v>1223</v>
      </c>
    </row>
    <row r="22" spans="1:3" x14ac:dyDescent="0.2">
      <c r="A22" t="s">
        <v>1224</v>
      </c>
      <c r="C22" t="s">
        <v>1225</v>
      </c>
    </row>
    <row r="23" spans="1:3" x14ac:dyDescent="0.2">
      <c r="A23" t="s">
        <v>1144</v>
      </c>
      <c r="C23" t="s">
        <v>1226</v>
      </c>
    </row>
    <row r="24" spans="1:3" x14ac:dyDescent="0.2">
      <c r="A24" t="s">
        <v>1227</v>
      </c>
      <c r="C24" t="s">
        <v>1228</v>
      </c>
    </row>
    <row r="25" spans="1:3" x14ac:dyDescent="0.2">
      <c r="A25" t="s">
        <v>1146</v>
      </c>
      <c r="C25" t="s">
        <v>1229</v>
      </c>
    </row>
    <row r="26" spans="1:3" x14ac:dyDescent="0.2">
      <c r="A26" t="s">
        <v>1107</v>
      </c>
      <c r="C26" t="s">
        <v>1230</v>
      </c>
    </row>
    <row r="27" spans="1:3" x14ac:dyDescent="0.2">
      <c r="A27" t="s">
        <v>1048</v>
      </c>
      <c r="C27" t="s">
        <v>1231</v>
      </c>
    </row>
    <row r="28" spans="1:3" x14ac:dyDescent="0.2">
      <c r="A28" t="s">
        <v>1067</v>
      </c>
    </row>
    <row r="29" spans="1:3" x14ac:dyDescent="0.2">
      <c r="A29" t="s">
        <v>1069</v>
      </c>
    </row>
    <row r="30" spans="1:3" x14ac:dyDescent="0.2">
      <c r="A30" t="s">
        <v>1148</v>
      </c>
    </row>
    <row r="31" spans="1:3" x14ac:dyDescent="0.2">
      <c r="A31" t="s">
        <v>1109</v>
      </c>
    </row>
    <row r="32" spans="1:3" x14ac:dyDescent="0.2">
      <c r="A32" t="s">
        <v>1150</v>
      </c>
    </row>
    <row r="33" spans="1:1" x14ac:dyDescent="0.2">
      <c r="A33" t="s">
        <v>1073</v>
      </c>
    </row>
    <row r="34" spans="1:1" x14ac:dyDescent="0.2">
      <c r="A34" t="s">
        <v>1152</v>
      </c>
    </row>
    <row r="35" spans="1:1" x14ac:dyDescent="0.2">
      <c r="A35" t="s">
        <v>1172</v>
      </c>
    </row>
    <row r="36" spans="1:1" x14ac:dyDescent="0.2">
      <c r="A36" t="s">
        <v>1075</v>
      </c>
    </row>
    <row r="37" spans="1:1" x14ac:dyDescent="0.2">
      <c r="A37" t="s">
        <v>1154</v>
      </c>
    </row>
    <row r="38" spans="1:1" x14ac:dyDescent="0.2">
      <c r="A38" t="s">
        <v>1232</v>
      </c>
    </row>
    <row r="39" spans="1:1" x14ac:dyDescent="0.2">
      <c r="A39" t="s">
        <v>1156</v>
      </c>
    </row>
    <row r="40" spans="1:1" x14ac:dyDescent="0.2">
      <c r="A40" t="s">
        <v>1190</v>
      </c>
    </row>
    <row r="41" spans="1:1" x14ac:dyDescent="0.2">
      <c r="A41" t="s">
        <v>1050</v>
      </c>
    </row>
    <row r="42" spans="1:1" x14ac:dyDescent="0.2">
      <c r="A42" t="s">
        <v>1113</v>
      </c>
    </row>
    <row r="43" spans="1:1" x14ac:dyDescent="0.2">
      <c r="A43" t="s">
        <v>1233</v>
      </c>
    </row>
    <row r="44" spans="1:1" x14ac:dyDescent="0.2">
      <c r="A44" t="s">
        <v>1234</v>
      </c>
    </row>
    <row r="45" spans="1:1" x14ac:dyDescent="0.2">
      <c r="A45" t="s">
        <v>1235</v>
      </c>
    </row>
    <row r="46" spans="1:1" x14ac:dyDescent="0.2">
      <c r="A46" t="s">
        <v>1158</v>
      </c>
    </row>
    <row r="47" spans="1:1" x14ac:dyDescent="0.2">
      <c r="A47" t="s">
        <v>1077</v>
      </c>
    </row>
    <row r="48" spans="1:1" x14ac:dyDescent="0.2">
      <c r="A48" t="s">
        <v>1117</v>
      </c>
    </row>
    <row r="49" spans="1:1" x14ac:dyDescent="0.2">
      <c r="A49" t="s">
        <v>1115</v>
      </c>
    </row>
    <row r="50" spans="1:1" x14ac:dyDescent="0.2">
      <c r="A50" t="s">
        <v>1192</v>
      </c>
    </row>
    <row r="51" spans="1:1" x14ac:dyDescent="0.2">
      <c r="A51" t="s">
        <v>1160</v>
      </c>
    </row>
    <row r="52" spans="1:1" x14ac:dyDescent="0.2">
      <c r="A52" t="s">
        <v>1079</v>
      </c>
    </row>
    <row r="53" spans="1:1" x14ac:dyDescent="0.2">
      <c r="A53" t="s">
        <v>1236</v>
      </c>
    </row>
    <row r="54" spans="1:1" x14ac:dyDescent="0.2">
      <c r="A54" t="s">
        <v>1162</v>
      </c>
    </row>
    <row r="55" spans="1:1" x14ac:dyDescent="0.2">
      <c r="A55" t="s">
        <v>1237</v>
      </c>
    </row>
    <row r="56" spans="1:1" x14ac:dyDescent="0.2">
      <c r="A56" t="s">
        <v>1083</v>
      </c>
    </row>
    <row r="57" spans="1:1" x14ac:dyDescent="0.2">
      <c r="A57" t="s">
        <v>1238</v>
      </c>
    </row>
    <row r="58" spans="1:1" x14ac:dyDescent="0.2">
      <c r="A58" t="s">
        <v>1188</v>
      </c>
    </row>
    <row r="59" spans="1:1" x14ac:dyDescent="0.2">
      <c r="A59" t="s">
        <v>1239</v>
      </c>
    </row>
    <row r="60" spans="1:1" x14ac:dyDescent="0.2">
      <c r="A60" t="s">
        <v>1164</v>
      </c>
    </row>
    <row r="61" spans="1:1" x14ac:dyDescent="0.2">
      <c r="A61" t="s">
        <v>1240</v>
      </c>
    </row>
    <row r="62" spans="1:1" x14ac:dyDescent="0.2">
      <c r="A62" t="s">
        <v>1166</v>
      </c>
    </row>
    <row r="63" spans="1:1" x14ac:dyDescent="0.2">
      <c r="A63" t="s">
        <v>1241</v>
      </c>
    </row>
    <row r="64" spans="1:1" x14ac:dyDescent="0.2">
      <c r="A64" t="s">
        <v>1085</v>
      </c>
    </row>
    <row r="65" spans="1:1" x14ac:dyDescent="0.2">
      <c r="A65" t="s">
        <v>1168</v>
      </c>
    </row>
    <row r="66" spans="1:1" x14ac:dyDescent="0.2">
      <c r="A66" t="s">
        <v>1120</v>
      </c>
    </row>
    <row r="67" spans="1:1" x14ac:dyDescent="0.2">
      <c r="A67" t="s">
        <v>1242</v>
      </c>
    </row>
    <row r="68" spans="1:1" x14ac:dyDescent="0.2">
      <c r="A68" t="s">
        <v>1170</v>
      </c>
    </row>
    <row r="69" spans="1:1" x14ac:dyDescent="0.2">
      <c r="A69" t="s">
        <v>1243</v>
      </c>
    </row>
    <row r="70" spans="1:1" x14ac:dyDescent="0.2">
      <c r="A70" t="s">
        <v>1244</v>
      </c>
    </row>
    <row r="71" spans="1:1" x14ac:dyDescent="0.2">
      <c r="A71" t="s">
        <v>1044</v>
      </c>
    </row>
    <row r="72" spans="1:1" x14ac:dyDescent="0.2">
      <c r="A72" t="s">
        <v>1087</v>
      </c>
    </row>
    <row r="73" spans="1:1" x14ac:dyDescent="0.2">
      <c r="A73" t="s">
        <v>1245</v>
      </c>
    </row>
    <row r="74" spans="1:1" x14ac:dyDescent="0.2">
      <c r="A74" t="s">
        <v>1089</v>
      </c>
    </row>
    <row r="75" spans="1:1" x14ac:dyDescent="0.2">
      <c r="A75" t="s">
        <v>1091</v>
      </c>
    </row>
    <row r="76" spans="1:1" x14ac:dyDescent="0.2">
      <c r="A76" t="s">
        <v>1122</v>
      </c>
    </row>
    <row r="77" spans="1:1" x14ac:dyDescent="0.2">
      <c r="A77" t="s">
        <v>1124</v>
      </c>
    </row>
    <row r="78" spans="1:1" x14ac:dyDescent="0.2">
      <c r="A78" t="s">
        <v>1246</v>
      </c>
    </row>
    <row r="79" spans="1:1" x14ac:dyDescent="0.2">
      <c r="A79" t="s">
        <v>1247</v>
      </c>
    </row>
    <row r="80" spans="1:1" x14ac:dyDescent="0.2">
      <c r="A80" t="s">
        <v>1126</v>
      </c>
    </row>
    <row r="81" spans="1:1" x14ac:dyDescent="0.2">
      <c r="A81" t="s">
        <v>1128</v>
      </c>
    </row>
    <row r="82" spans="1:1" x14ac:dyDescent="0.2">
      <c r="A82" t="s">
        <v>1186</v>
      </c>
    </row>
    <row r="83" spans="1:1" x14ac:dyDescent="0.2">
      <c r="A83" t="s">
        <v>1248</v>
      </c>
    </row>
    <row r="84" spans="1:1" x14ac:dyDescent="0.2">
      <c r="A84" t="s">
        <v>1174</v>
      </c>
    </row>
    <row r="85" spans="1:1" x14ac:dyDescent="0.2">
      <c r="A85" t="s">
        <v>1046</v>
      </c>
    </row>
    <row r="86" spans="1:1" x14ac:dyDescent="0.2">
      <c r="A86" t="s">
        <v>1057</v>
      </c>
    </row>
    <row r="87" spans="1:1" x14ac:dyDescent="0.2">
      <c r="A87" t="s">
        <v>1176</v>
      </c>
    </row>
    <row r="88" spans="1:1" x14ac:dyDescent="0.2">
      <c r="A88" t="s">
        <v>1130</v>
      </c>
    </row>
    <row r="89" spans="1:1" x14ac:dyDescent="0.2">
      <c r="A89" t="s">
        <v>1081</v>
      </c>
    </row>
    <row r="90" spans="1:1" x14ac:dyDescent="0.2">
      <c r="A90" t="s">
        <v>1093</v>
      </c>
    </row>
    <row r="91" spans="1:1" x14ac:dyDescent="0.2">
      <c r="A91" t="s">
        <v>1132</v>
      </c>
    </row>
    <row r="92" spans="1:1" x14ac:dyDescent="0.2">
      <c r="A92" t="s">
        <v>1178</v>
      </c>
    </row>
    <row r="93" spans="1:1" x14ac:dyDescent="0.2">
      <c r="A93" t="s">
        <v>1249</v>
      </c>
    </row>
    <row r="94" spans="1:1" x14ac:dyDescent="0.2">
      <c r="A94" t="s">
        <v>1180</v>
      </c>
    </row>
    <row r="95" spans="1:1" x14ac:dyDescent="0.2">
      <c r="A95" t="s">
        <v>1095</v>
      </c>
    </row>
    <row r="96" spans="1:1" x14ac:dyDescent="0.2">
      <c r="A96" t="s">
        <v>1182</v>
      </c>
    </row>
    <row r="97" spans="1:1" x14ac:dyDescent="0.2">
      <c r="A97" t="s">
        <v>1038</v>
      </c>
    </row>
    <row r="98" spans="1:1" x14ac:dyDescent="0.2">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Slovenský zväz bobistov, Líščie údolie 134, Bratislava, 841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1250</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1251</v>
      </c>
      <c r="N5" s="137" t="str">
        <f t="shared" si="0"/>
        <v>e - rozvoj športov, ktoré nie sú uznanými podľa zákona č. 440/2015 Z. z.</v>
      </c>
      <c r="O5" s="137" t="s">
        <v>347</v>
      </c>
      <c r="P5" s="137" t="s">
        <v>352</v>
      </c>
    </row>
    <row r="6" spans="1:16" ht="30" x14ac:dyDescent="0.2">
      <c r="C6" s="138" t="s">
        <v>1252</v>
      </c>
      <c r="E6" s="140" t="s">
        <v>1253</v>
      </c>
      <c r="F6" s="149"/>
      <c r="N6" s="137" t="str">
        <f t="shared" si="0"/>
        <v>f - organizovanie významných a tradičných športových podujatí na území SR v roku 2020</v>
      </c>
      <c r="O6" s="137" t="s">
        <v>349</v>
      </c>
      <c r="P6" s="137" t="s">
        <v>1254</v>
      </c>
    </row>
    <row r="7" spans="1:16" x14ac:dyDescent="0.2">
      <c r="C7" s="138" t="s">
        <v>1255</v>
      </c>
      <c r="E7" s="140" t="s">
        <v>1256</v>
      </c>
      <c r="F7" s="150"/>
      <c r="N7" s="137" t="str">
        <f t="shared" si="0"/>
        <v>g - projekty školského, univerzitného športu a športu pre všetkých</v>
      </c>
      <c r="O7" s="137" t="s">
        <v>351</v>
      </c>
      <c r="P7" s="137" t="s">
        <v>1257</v>
      </c>
    </row>
    <row r="8" spans="1:16" x14ac:dyDescent="0.2">
      <c r="C8" s="138" t="s">
        <v>1668</v>
      </c>
      <c r="E8" s="140" t="s">
        <v>1258</v>
      </c>
      <c r="F8" s="151"/>
      <c r="N8" s="137" t="str">
        <f t="shared" si="0"/>
        <v>h - podpora a rozvoj turistických a cykloturistických trás</v>
      </c>
      <c r="O8" s="137" t="s">
        <v>353</v>
      </c>
      <c r="P8" s="137" t="s">
        <v>354</v>
      </c>
    </row>
    <row r="9" spans="1:16" x14ac:dyDescent="0.2">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
      <c r="N10" s="137" t="str">
        <f t="shared" si="0"/>
        <v>j - projekty pre popularizáciu pohybových aktivít detí, mládeže a seniorov</v>
      </c>
      <c r="O10" s="137" t="s">
        <v>356</v>
      </c>
      <c r="P10" s="137" t="s">
        <v>1261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1263</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25">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2"/>
      <c r="N17" s="137" t="str">
        <f t="shared" si="0"/>
        <v xml:space="preserve">q - </v>
      </c>
      <c r="O17" s="137" t="s">
        <v>367</v>
      </c>
    </row>
    <row r="18" spans="1:16" x14ac:dyDescent="0.2">
      <c r="B18" s="193" t="s">
        <v>1273</v>
      </c>
      <c r="C18" s="142" t="str">
        <f>Spolu!C4</f>
        <v>36067580</v>
      </c>
      <c r="E18" s="147" t="s">
        <v>1274</v>
      </c>
      <c r="F18" s="282">
        <v>421947749446</v>
      </c>
      <c r="N18" s="137" t="str">
        <f t="shared" si="0"/>
        <v xml:space="preserve">r - </v>
      </c>
      <c r="O18" s="137" t="s">
        <v>368</v>
      </c>
    </row>
    <row r="19" spans="1:16" x14ac:dyDescent="0.2">
      <c r="E19" s="147" t="s">
        <v>1275</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1276</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Zdenka</cp:lastModifiedBy>
  <cp:revision/>
  <cp:lastPrinted>2025-01-23T13:30:36Z</cp:lastPrinted>
  <dcterms:created xsi:type="dcterms:W3CDTF">2017-02-20T06:20:12Z</dcterms:created>
  <dcterms:modified xsi:type="dcterms:W3CDTF">2026-04-15T18:33:35Z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