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D:\Dokumenty C disk\SZB\Tabuľky\Vyúčtovanie dotácie 2025\"/>
    </mc:Choice>
  </mc:AlternateContent>
  <xr:revisionPtr revIDLastSave="0" documentId="13_ncr:1_{64367157-4EC1-4E2B-8F77-460987354BAB}"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 i="1" l="1"/>
  <c r="L57" i="1"/>
  <c r="M57" i="1"/>
  <c r="N57" i="1"/>
  <c r="I57" i="1"/>
  <c r="B57" i="1"/>
  <c r="J38" i="1" l="1"/>
  <c r="L38" i="1"/>
  <c r="I38" i="1"/>
  <c r="N38" i="1" s="1"/>
  <c r="B38" i="1"/>
  <c r="M38" i="1" s="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I95" i="1"/>
  <c r="N95" i="1" s="1"/>
  <c r="J95" i="1"/>
  <c r="B91" i="1"/>
  <c r="M91" i="1" s="1"/>
  <c r="B89" i="1"/>
  <c r="M89" i="1" s="1"/>
  <c r="B82" i="1"/>
  <c r="M82" i="1" s="1"/>
  <c r="B78" i="1"/>
  <c r="M78" i="1" s="1"/>
  <c r="B74" i="1"/>
  <c r="M74" i="1" s="1"/>
  <c r="B71" i="1"/>
  <c r="M71" i="1" s="1"/>
  <c r="B72" i="1"/>
  <c r="M72" i="1" s="1"/>
  <c r="B62" i="1"/>
  <c r="M62"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1" i="1"/>
  <c r="M41" i="1" s="1"/>
  <c r="B42" i="1"/>
  <c r="M42" i="1" s="1"/>
  <c r="B94" i="1"/>
  <c r="M94"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80" i="1"/>
  <c r="M80" i="1" s="1"/>
  <c r="B81" i="1"/>
  <c r="M81" i="1" s="1"/>
  <c r="B379" i="1"/>
  <c r="M379" i="1" s="1"/>
  <c r="B490" i="1"/>
  <c r="M490" i="1" s="1"/>
  <c r="B226" i="1"/>
  <c r="M226" i="1" s="1"/>
  <c r="B48" i="1"/>
  <c r="M48"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5" i="1"/>
  <c r="M65" i="1" s="1"/>
  <c r="B279" i="1"/>
  <c r="M279" i="1" s="1"/>
  <c r="B391" i="1"/>
  <c r="M391" i="1" s="1"/>
  <c r="B56" i="1"/>
  <c r="M56" i="1" s="1"/>
  <c r="B66" i="1"/>
  <c r="M66" i="1" s="1"/>
  <c r="B110" i="1"/>
  <c r="M110" i="1" s="1"/>
  <c r="B165" i="1"/>
  <c r="M165" i="1" s="1"/>
  <c r="B484" i="1"/>
  <c r="M484" i="1" s="1"/>
  <c r="B206" i="1"/>
  <c r="M206" i="1" s="1"/>
  <c r="B282" i="1"/>
  <c r="M282" i="1" s="1"/>
  <c r="B321" i="1"/>
  <c r="M321" i="1" s="1"/>
  <c r="B173" i="1"/>
  <c r="M173" i="1" s="1"/>
  <c r="B120" i="1"/>
  <c r="M120" i="1" s="1"/>
  <c r="B95" i="1"/>
  <c r="M95" i="1" s="1"/>
  <c r="B105" i="1"/>
  <c r="M105" i="1" s="1"/>
  <c r="B365" i="1"/>
  <c r="M365" i="1" s="1"/>
  <c r="B283" i="1"/>
  <c r="M283" i="1" s="1"/>
  <c r="B352" i="1"/>
  <c r="M352" i="1" s="1"/>
  <c r="B33" i="1"/>
  <c r="M33" i="1" s="1"/>
  <c r="B332" i="1"/>
  <c r="M332" i="1" s="1"/>
  <c r="B469" i="1"/>
  <c r="M469" i="1" s="1"/>
  <c r="B58" i="1"/>
  <c r="M58" i="1" s="1"/>
  <c r="B93" i="1"/>
  <c r="M93" i="1" s="1"/>
  <c r="B77" i="1"/>
  <c r="M77"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3" i="1"/>
  <c r="M73"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1" i="1"/>
  <c r="M61" i="1" s="1"/>
  <c r="B355" i="1"/>
  <c r="M355" i="1" s="1"/>
  <c r="L355" i="1"/>
  <c r="L316" i="1"/>
  <c r="L231" i="1"/>
  <c r="B175" i="1"/>
  <c r="M175" i="1" s="1"/>
  <c r="B183" i="1"/>
  <c r="M183" i="1" s="1"/>
  <c r="B376" i="1"/>
  <c r="M376" i="1" s="1"/>
  <c r="N376" i="1"/>
  <c r="L376" i="1"/>
  <c r="B252" i="1"/>
  <c r="M252" i="1" s="1"/>
  <c r="L252" i="1"/>
  <c r="B399" i="1"/>
  <c r="M399" i="1" s="1"/>
  <c r="L399" i="1"/>
  <c r="L505" i="1"/>
  <c r="B46" i="1"/>
  <c r="M46"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8" i="1"/>
  <c r="M68"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60" i="1"/>
  <c r="M60" i="1" s="1"/>
  <c r="B203" i="1"/>
  <c r="M203" i="1" s="1"/>
  <c r="B421" i="1"/>
  <c r="M421" i="1" s="1"/>
  <c r="L421" i="1"/>
  <c r="B166" i="1"/>
  <c r="M166" i="1" s="1"/>
  <c r="B185" i="1"/>
  <c r="M185" i="1" s="1"/>
  <c r="B70" i="1"/>
  <c r="M70"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7" i="1"/>
  <c r="M87" i="1" s="1"/>
  <c r="B161" i="1"/>
  <c r="M161" i="1" s="1"/>
  <c r="B92" i="1"/>
  <c r="M92"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3" i="1"/>
  <c r="M63" i="1" s="1"/>
  <c r="B79" i="1"/>
  <c r="M79" i="1" s="1"/>
  <c r="L282" i="1"/>
  <c r="B83" i="1"/>
  <c r="M83" i="1" s="1"/>
  <c r="B268" i="1"/>
  <c r="M268" i="1" s="1"/>
  <c r="L268" i="1"/>
  <c r="L269" i="1"/>
  <c r="B84" i="1"/>
  <c r="M84" i="1" s="1"/>
  <c r="B85" i="1"/>
  <c r="M85" i="1" s="1"/>
  <c r="L275" i="1"/>
  <c r="L321" i="1"/>
  <c r="L276" i="1"/>
  <c r="B90" i="1"/>
  <c r="M90"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6" i="1"/>
  <c r="M86" i="1" s="1"/>
  <c r="B88" i="1"/>
  <c r="M88" i="1" s="1"/>
  <c r="B160" i="1"/>
  <c r="M160" i="1" s="1"/>
  <c r="B374" i="1"/>
  <c r="M374" i="1" s="1"/>
  <c r="L374" i="1"/>
  <c r="B401" i="1"/>
  <c r="M401" i="1" s="1"/>
  <c r="L401" i="1"/>
  <c r="B403" i="1"/>
  <c r="M403" i="1" s="1"/>
  <c r="L403" i="1"/>
  <c r="B338" i="1"/>
  <c r="M338" i="1" s="1"/>
  <c r="L338" i="1"/>
  <c r="B360" i="1"/>
  <c r="M360" i="1" s="1"/>
  <c r="L360" i="1"/>
  <c r="B208" i="1"/>
  <c r="M208" i="1" s="1"/>
  <c r="B55" i="1"/>
  <c r="M55" i="1" s="1"/>
  <c r="B64" i="1"/>
  <c r="M64" i="1" s="1"/>
  <c r="B198" i="1"/>
  <c r="M198" i="1" s="1"/>
  <c r="B199" i="1"/>
  <c r="M199" i="1" s="1"/>
  <c r="B243" i="1"/>
  <c r="M243" i="1" s="1"/>
  <c r="L243" i="1"/>
  <c r="B255" i="1"/>
  <c r="M255" i="1" s="1"/>
  <c r="L255" i="1"/>
  <c r="B259" i="1"/>
  <c r="M259" i="1" s="1"/>
  <c r="L259" i="1"/>
  <c r="B296" i="1"/>
  <c r="M296" i="1" s="1"/>
  <c r="L296" i="1"/>
  <c r="B303" i="1"/>
  <c r="M303" i="1" s="1"/>
  <c r="L303" i="1"/>
  <c r="L2" i="1"/>
  <c r="B59" i="1"/>
  <c r="M59"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7" i="1"/>
  <c r="M67"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5" i="1"/>
  <c r="M75" i="1" s="1"/>
  <c r="B108" i="1"/>
  <c r="M108" i="1" s="1"/>
  <c r="B503" i="1"/>
  <c r="M503" i="1" s="1"/>
  <c r="L503" i="1"/>
  <c r="B495" i="1"/>
  <c r="M495" i="1" s="1"/>
  <c r="L495" i="1"/>
  <c r="B147" i="1"/>
  <c r="M147" i="1" s="1"/>
  <c r="B325" i="1"/>
  <c r="M325" i="1" s="1"/>
  <c r="L325" i="1"/>
  <c r="B76" i="1"/>
  <c r="M76"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9" i="1"/>
  <c r="M69"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7" i="1"/>
  <c r="M47" i="1" s="1"/>
  <c r="B192" i="1"/>
  <c r="M192" i="1" s="1"/>
  <c r="B171" i="1"/>
  <c r="M171" i="1" s="1"/>
  <c r="B119" i="1"/>
  <c r="M119" i="1" s="1"/>
  <c r="B272" i="1"/>
  <c r="M272" i="1" s="1"/>
  <c r="L272" i="1"/>
  <c r="B37" i="1"/>
  <c r="M37" i="1" s="1"/>
  <c r="B39" i="1"/>
  <c r="M39"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50" i="1"/>
  <c r="M50"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3" i="1"/>
  <c r="M43" i="1" s="1"/>
  <c r="B49" i="1"/>
  <c r="M49" i="1" s="1"/>
  <c r="B51" i="1"/>
  <c r="M51"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40" i="1"/>
  <c r="M40"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<sst xmlns="http://schemas.openxmlformats.org/spreadsheetml/2006/main" count="4463" uniqueCount="2187">
  <si>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</si>
  <si>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</si>
  <si>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</si>
  <si>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</si>
  <si>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</si>
  <si>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</si>
  <si>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</si>
  <si>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</si>
  <si>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</si>
  <si>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</si>
  <si>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</si>
  <si>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</si>
  <si>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</si>
  <si>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</si>
  <si>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</si>
  <si>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</si>
  <si>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</si>
  <si>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</si>
  <si>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</si>
  <si>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</si>
  <si>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</si>
  <si>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</si>
  <si>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</si>
  <si>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</si>
  <si>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</si>
  <si>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</si>
  <si>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</si>
  <si>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</si>
  <si>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</si>
  <si>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</si>
  <si>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</si>
  <si>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</si>
  <si>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</si>
  <si>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</si>
  <si>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</si>
  <si>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</si>
  <si>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</si>
  <si>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</si>
  <si>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</si>
  <si>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</si>
  <si>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</si>
  <si>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</si>
  <si>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</si>
  <si>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</si>
  <si>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</si>
  <si>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</si>
  <si>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</si>
  <si>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</si>
  <si>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</si>
  <si>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</si>
  <si>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</si>
  <si>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</si>
  <si>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</si>
  <si>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</si>
  <si>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</si>
  <si>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</si>
  <si>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</si>
  <si>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</si>
  <si>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</si>
  <si>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</si>
  <si>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</si>
  <si>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</si>
  <si>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</si>
  <si>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</si>
  <si>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</si>
  <si>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</si>
  <si>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</si>
  <si>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</si>
  <si>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</si>
  <si>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</si>
  <si>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</si>
  <si>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</si>
  <si>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</si>
  <si>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</si>
  <si>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</si>
  <si>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</si>
  <si>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</si>
  <si>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</si>
  <si>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</si>
  <si>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</si>
  <si>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</si>
  <si>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</si>
  <si>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</si>
  <si>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</si>
  <si>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</si>
  <si>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</si>
  <si>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</si>
  <si>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</si>
  <si>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</si>
  <si>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</si>
  <si>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</si>
  <si>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</si>
  <si>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</si>
  <si>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</si>
  <si>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</si>
  <si>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</si>
  <si>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</si>
  <si>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</si>
  <si>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</si>
  <si>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</si>
  <si>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</si>
  <si>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</si>
  <si>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</si>
  <si>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</si>
  <si>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</si>
  <si>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</si>
  <si>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</si>
  <si>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</si>
  <si>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</si>
  <si>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</si>
  <si>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</si>
  <si>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</si>
  <si>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</si>
  <si>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</si>
  <si>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</si>
  <si>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</si>
  <si>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</si>
  <si>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</si>
  <si>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</si>
  <si>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</si>
  <si>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</si>
  <si>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</si>
  <si>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</si>
  <si>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</si>
  <si>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</si>
  <si>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</si>
  <si>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</si>
  <si>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</si>
  <si>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</si>
  <si>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</si>
  <si>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</si>
  <si>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</si>
  <si>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</si>
  <si>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</si>
  <si>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</si>
  <si>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</si>
  <si>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</si>
  <si>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</si>
  <si>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</si>
  <si>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</si>
  <si>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</si>
  <si>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</si>
  <si>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</si>
  <si>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</si>
  <si>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</si>
  <si>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</si>
  <si>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</si>
  <si>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</si>
  <si>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</si>
  <si>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</si>
  <si>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</si>
  <si>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</si>
  <si>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</si>
  <si>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</si>
  <si>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</si>
  <si>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</si>
  <si>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</si>
  <si>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</si>
  <si>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</si>
  <si>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</si>
  <si>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</si>
  <si>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</si>
  <si>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</si>
  <si>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</si>
  <si>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</si>
  <si>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</si>
  <si>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</si>
  <si>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</si>
  <si>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</si>
  <si>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</si>
  <si>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</si>
  <si>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</si>
  <si>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</si>
  <si>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</si>
  <si>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</si>
  <si>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</si>
  <si>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</si>
  <si>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</si>
  <si>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</si>
  <si>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</si>
  <si>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</si>
  <si>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</si>
  <si>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</si>
  <si>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</si>
  <si>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</si>
  <si>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</si>
  <si>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</si>
  <si>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</si>
  <si>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</si>
  <si>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</si>
  <si>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</si>
  <si>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</si>
  <si>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</si>
  <si>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</si>
  <si>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</si>
  <si>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</si>
  <si>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</si>
  <si>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</si>
  <si>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</si>
  <si>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</si>
  <si>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</si>
  <si>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</si>
  <si>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</si>
  <si>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</si>
  <si>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</si>
  <si>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</si>
  <si>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</si>
  <si>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</si>
  <si>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</si>
  <si>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</si>
  <si>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</si>
  <si>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</si>
  <si>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</si>
  <si>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</si>
  <si>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</si>
  <si>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</si>
  <si>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</si>
  <si>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</si>
  <si>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</si>
  <si>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</si>
  <si>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</si>
  <si>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</si>
  <si>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</si>
  <si>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</si>
  <si>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</si>
  <si>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</si>
  <si>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</si>
  <si>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</si>
  <si>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</si>
  <si>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</si>
  <si>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</si>
  <si>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</si>
  <si>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</si>
  <si>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</si>
  <si>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</si>
  <si>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</si>
  <si>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</si>
  <si>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</si>
  <si>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</si>
  <si>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</si>
  <si>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</si>
  <si>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</si>
  <si>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</si>
  <si>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</si>
  <si>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</si>
  <si>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</si>
  <si>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</si>
  <si>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</si>
  <si>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</si>
  <si>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</si>
  <si>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</si>
  <si>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</si>
  <si>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</si>
  <si>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</si>
  <si>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</si>
  <si>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</si>
  <si>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</si>
  <si>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</si>
  <si>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</si>
  <si>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</si>
  <si>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</si>
  <si>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</si>
  <si>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</si>
  <si>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</si>
  <si>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</si>
  <si>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</si>
  <si>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</si>
  <si>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</si>
  <si>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</si>
  <si>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</si>
  <si>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</si>
  <si>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</si>
  <si>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</si>
  <si>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</si>
  <si>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</si>
  <si>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</si>
  <si>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</si>
  <si>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</si>
  <si>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</si>
  <si>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</si>
  <si>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</si>
  <si>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</si>
  <si>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</si>
  <si>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</si>
  <si>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</si>
  <si>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</si>
  <si>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</si>
  <si>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</si>
  <si>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</si>
  <si>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</si>
  <si>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</si>
  <si>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</si>
  <si>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</si>
  <si>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</si>
  <si>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</si>
  <si>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</si>
  <si>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</si>
  <si>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</si>
  <si>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</si>
  <si>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</si>
  <si>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</si>
  <si>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</si>
  <si>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</si>
  <si>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</si>
  <si>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</si>
  <si>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</si>
  <si>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</si>
  <si>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</si>
  <si>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</si>
  <si>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</si>
  <si>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</si>
  <si>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</si>
  <si>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</si>
  <si>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</si>
  <si>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</si>
  <si>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</si>
  <si>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</si>
  <si>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</si>
  <si>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</si>
  <si>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</si>
  <si>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</si>
  <si>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</si>
  <si>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</si>
  <si>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</si>
  <si>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</si>
  <si>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</si>
  <si>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</si>
  <si>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</si>
  <si>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</si>
  <si>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</si>
  <si>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</si>
  <si>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</si>
  <si>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</si>
  <si>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</si>
  <si>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</si>
  <si>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</si>
  <si>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</si>
  <si>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</si>
  <si>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</si>
  <si>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</si>
  <si>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</si>
  <si>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</si>
  <si>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</si>
  <si>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</si>
  <si>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</si>
  <si>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</si>
  <si>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</si>
  <si>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</si>
  <si>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</si>
  <si>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</si>
  <si>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</si>
  <si>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</si>
  <si>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</si>
  <si>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</si>
  <si>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</si>
  <si>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</si>
  <si>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</si>
  <si>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</si>
  <si>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</si>
  <si>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</si>
  <si>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</si>
  <si>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</si>
  <si>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</si>
  <si>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</si>
  <si>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</si>
  <si>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</si>
  <si>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</si>
  <si>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</si>
  <si>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</si>
  <si>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</si>
  <si>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</si>
  <si>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</si>
  <si>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</si>
  <si>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</si>
  <si>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</si>
  <si>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</si>
  <si>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</si>
  <si>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</si>
  <si>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</si>
  <si>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</si>
  <si>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</si>
  <si>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</si>
  <si>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</si>
  <si>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</si>
  <si>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</si>
  <si>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</si>
  <si>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</si>
  <si>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</si>
  <si>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</si>
  <si>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</si>
  <si>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</si>
  <si>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</si>
  <si>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</si>
  <si>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</si>
  <si>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</si>
  <si>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</si>
  <si>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</si>
  <si>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</si>
  <si>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</si>
  <si>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</si>
  <si>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</si>
  <si>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</si>
  <si>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</si>
  <si>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</si>
  <si>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</si>
  <si>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</si>
  <si>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</si>
  <si>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</si>
  <si>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</si>
  <si>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</si>
  <si>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</si>
  <si>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</si>
  <si>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</si>
  <si>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</si>
  <si>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</si>
  <si>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</si>
  <si>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</si>
  <si>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</si>
  <si>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</si>
  <si>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</si>
  <si>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</si>
  <si>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</si>
  <si>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</si>
  <si>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</si>
  <si>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</si>
  <si>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</si>
  <si>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</si>
  <si>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</si>
  <si>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</si>
  <si>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</si>
  <si>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</si>
  <si>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</si>
  <si>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</si>
  <si>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</si>
  <si>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</si>
  <si>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</si>
  <si>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</si>
  <si>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</si>
  <si>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</si>
  <si>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</si>
  <si>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</si>
  <si>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</si>
  <si>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</si>
  <si>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</si>
  <si>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</si>
  <si>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</si>
  <si>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</si>
  <si>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</si>
  <si>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</si>
  <si>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</si>
  <si>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</si>
  <si>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</si>
  <si>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</si>
  <si>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</si>
  <si>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</si>
  <si>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</si>
  <si>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</si>
  <si>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</si>
  <si>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</si>
  <si>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</si>
  <si>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</si>
  <si>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</si>
  <si>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</si>
  <si>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</si>
  <si>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</si>
  <si>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</si>
  <si>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</si>
  <si>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</si>
  <si>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</si>
  <si>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</si>
  <si>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</si>
  <si>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</si>
  <si>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</si>
  <si>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</si>
  <si>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</si>
  <si>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</si>
  <si>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</si>
  <si>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</si>
  <si>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</si>
  <si>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</si>
  <si>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</si>
  <si>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</si>
  <si>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</si>
  <si>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</si>
  <si>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</si>
  <si>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</si>
  <si>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</si>
  <si>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</si>
  <si>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</si>
  <si>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</si>
  <si>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</si>
  <si>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</si>
  <si>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</si>
  <si>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</si>
  <si>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</si>
  <si>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</si>
  <si>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</si>
  <si>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</si>
  <si>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</si>
  <si>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</si>
  <si>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</si>
  <si>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</si>
  <si>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</si>
  <si>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</si>
  <si>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</si>
  <si>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</si>
  <si>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</si>
  <si>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</si>
  <si>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</si>
  <si>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</si>
  <si>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</si>
  <si>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</si>
  <si>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</si>
  <si>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</si>
  <si>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</si>
  <si>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</si>
  <si>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</si>
  <si>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</si>
  <si>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</si>
  <si>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</si>
  <si>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</si>
  <si>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</si>
  <si>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</si>
  <si>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</si>
  <si>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</si>
  <si>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</si>
  <si>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</si>
  <si>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</si>
  <si>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</si>
  <si>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</si>
  <si>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</si>
  <si>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</si>
  <si>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</si>
  <si>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</si>
  <si>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</si>
  <si>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</si>
  <si>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</si>
  <si>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</si>
  <si>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</si>
  <si>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</si>
  <si>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</si>
  <si>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</si>
  <si>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</si>
  <si>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</si>
  <si>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</si>
  <si>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</si>
  <si>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</si>
  <si>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</si>
  <si>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</si>
  <si>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</si>
  <si>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</si>
  <si>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</si>
  <si>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</si>
  <si>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</si>
  <si>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</si>
  <si>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</si>
  <si>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</si>
  <si>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</si>
  <si>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</si>
  <si>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</si>
  <si>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</si>
  <si>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</si>
  <si>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</si>
  <si>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</si>
  <si>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</si>
  <si>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</si>
  <si>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</si>
  <si>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</si>
  <si>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</si>
  <si>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</si>
  <si>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</si>
  <si>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</si>
  <si>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</si>
  <si>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</si>
  <si>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</si>
  <si>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</si>
  <si>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</si>
  <si>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</si>
  <si>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</si>
  <si>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</si>
  <si>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</si>
  <si>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</si>
  <si>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</si>
  <si>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</si>
  <si>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</si>
  <si>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</si>
  <si>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</si>
  <si>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</si>
  <si>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</si>
  <si>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</si>
  <si>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</si>
  <si>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</si>
  <si>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</si>
  <si>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</si>
  <si>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</si>
  <si>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</si>
  <si>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</si>
  <si>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</si>
  <si>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</si>
  <si>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</si>
  <si>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</si>
  <si>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</si>
  <si>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</si>
  <si>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</si>
  <si>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</si>
  <si>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</si>
  <si>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</si>
  <si>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</si>
  <si>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</si>
  <si>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</si>
  <si>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</si>
  <si>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</si>
  <si>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</si>
  <si>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</si>
  <si>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</si>
  <si>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</si>
  <si>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</si>
  <si>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</si>
  <si>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</si>
  <si>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</si>
  <si>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</si>
  <si>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</si>
  <si>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</si>
  <si>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</si>
  <si>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</si>
  <si>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</si>
  <si>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</si>
  <si>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</si>
  <si>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</si>
  <si>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</si>
  <si>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</si>
  <si>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</si>
  <si>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</si>
  <si>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</si>
  <si>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</si>
  <si>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</si>
  <si>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</si>
  <si>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</si>
  <si>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</si>
  <si>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</si>
  <si>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</si>
  <si>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</si>
  <si>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</si>
  <si>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</si>
  <si>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</si>
  <si>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</si>
  <si>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</si>
  <si>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</si>
  <si>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</si>
  <si>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</si>
  <si>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</si>
  <si>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</si>
  <si>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</si>
  <si>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</si>
  <si>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</si>
  <si>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</si>
  <si>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</si>
  <si>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</si>
  <si>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</si>
  <si>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</si>
  <si>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</si>
  <si>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</si>
  <si>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</si>
  <si>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</si>
  <si>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</si>
  <si>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</si>
  <si>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</si>
  <si>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</si>
  <si>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</si>
  <si>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</si>
  <si>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</si>
  <si>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</si>
  <si>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</si>
  <si>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</si>
  <si>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</si>
  <si>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</si>
  <si>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</si>
  <si>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</si>
  <si>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</si>
  <si>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</si>
  <si>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</si>
  <si>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</si>
  <si>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</si>
  <si>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</si>
  <si>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</si>
  <si>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</si>
  <si>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</si>
  <si>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</si>
  <si>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</si>
  <si>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</si>
  <si>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</si>
  <si>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</si>
  <si>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</si>
  <si>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</si>
  <si>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</si>
  <si>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</si>
  <si>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</si>
  <si>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</si>
  <si>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</si>
  <si>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</si>
  <si>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</si>
  <si>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</si>
  <si>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</si>
  <si>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</si>
  <si>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</si>
  <si>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</si>
  <si>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</si>
  <si>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</si>
  <si>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</si>
  <si>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</si>
  <si>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</si>
  <si>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</si>
  <si>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</si>
  <si>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</si>
  <si>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</si>
  <si>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</si>
  <si>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</si>
  <si>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</si>
  <si>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</si>
  <si>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</si>
  <si>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</si>
  <si>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</si>
  <si>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</si>
  <si>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</si>
  <si>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</si>
  <si>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</si>
  <si>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</si>
  <si>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</si>
  <si>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</si>
  <si>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</si>
  <si>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</si>
  <si>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</si>
  <si>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</si>
  <si>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</si>
  <si>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</si>
  <si>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</si>
  <si>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</si>
  <si>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</si>
  <si>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</si>
  <si>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</si>
  <si>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</si>
  <si>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</si>
  <si>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</si>
  <si>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</si>
  <si>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</si>
  <si>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</si>
  <si>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</si>
  <si>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</si>
  <si>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</si>
  <si>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</si>
  <si>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</si>
  <si>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</si>
  <si>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</si>
  <si>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</si>
  <si>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</si>
  <si>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</si>
  <si>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</si>
  <si>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</si>
  <si>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</si>
  <si>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</si>
  <si>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</si>
  <si>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</si>
  <si>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</si>
  <si>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</si>
  <si>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</si>
  <si>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</si>
  <si>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</si>
  <si>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</si>
  <si>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</si>
  <si>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</si>
  <si>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</si>
  <si>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</si>
  <si>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</si>
  <si>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</si>
  <si>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</si>
  <si>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</si>
  <si>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</si>
  <si>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</si>
  <si>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</si>
  <si>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</si>
  <si>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</si>
  <si>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</si>
  <si>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</si>
  <si>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</si>
  <si>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</si>
  <si>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</si>
  <si>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</si>
  <si>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</si>
  <si>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</si>
  <si>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</si>
  <si>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</si>
  <si>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</si>
  <si>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</si>
  <si>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</si>
  <si>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</si>
  <si>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</si>
  <si>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</si>
  <si>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</si>
  <si>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</si>
  <si>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</si>
  <si>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</si>
  <si>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</si>
  <si>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</si>
  <si>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</si>
  <si>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</si>
  <si>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</si>
  <si>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</si>
  <si>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</si>
  <si>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</si>
  <si>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</si>
  <si>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</si>
  <si>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</si>
  <si>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</si>
  <si>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</si>
  <si>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</si>
  <si>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</si>
  <si>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</si>
  <si>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</si>
  <si>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</si>
  <si>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</si>
  <si>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</si>
  <si>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</si>
  <si>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</si>
  <si>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</si>
  <si>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</si>
  <si>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</si>
  <si>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</si>
  <si>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</si>
  <si>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</si>
  <si>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</si>
  <si>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</si>
  <si>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</si>
  <si>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</si>
  <si>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</si>
  <si>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</si>
  <si>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</si>
  <si>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</si>
  <si>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</si>
  <si>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</si>
  <si>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</si>
  <si>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</si>
  <si>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</si>
  <si>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</si>
  <si>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</si>
  <si>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</si>
  <si>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</si>
  <si>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</si>
  <si>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</si>
  <si>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</si>
  <si>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</si>
  <si>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</si>
  <si>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</si>
  <si>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</si>
  <si>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</si>
  <si>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</si>
  <si>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</si>
  <si>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</si>
  <si>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</si>
  <si>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</si>
  <si>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</si>
  <si>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</si>
  <si>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</si>
  <si>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</si>
  <si>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</si>
  <si>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</si>
  <si>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</si>
  <si>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</si>
  <si>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</si>
  <si>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</si>
  <si>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</si>
  <si>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</si>
  <si>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</si>
  <si>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</si>
  <si>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</si>
  <si>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</si>
  <si>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</si>
  <si>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</si>
  <si>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</si>
  <si>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</si>
  <si>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</si>
  <si>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</si>
  <si>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</si>
  <si>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</si>
  <si>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</si>
  <si>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</si>
  <si>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</si>
  <si>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</si>
  <si>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</si>
  <si>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</si>
  <si>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</si>
  <si>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</si>
  <si>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</si>
  <si>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</si>
  <si>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</si>
  <si>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</si>
  <si>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</si>
  <si>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</si>
  <si>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</si>
  <si>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</si>
  <si>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</si>
  <si>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</si>
  <si>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</si>
  <si>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</si>
  <si>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</si>
  <si>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</si>
  <si>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</si>
  <si>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</si>
  <si>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</si>
  <si>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</si>
  <si>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</si>
  <si>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</si>
  <si>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</si>
  <si>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</si>
  <si>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</si>
  <si>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</si>
  <si>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</si>
  <si>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</si>
  <si>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</si>
  <si>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</si>
  <si>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</si>
  <si>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</si>
  <si>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</si>
  <si>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</si>
  <si>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</si>
  <si>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</si>
  <si>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</si>
  <si>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</si>
  <si>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</si>
  <si>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</si>
  <si>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</si>
  <si>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</si>
  <si>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</si>
  <si>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</si>
  <si>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</si>
  <si>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</si>
  <si>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</si>
  <si>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</si>
  <si>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</si>
  <si>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</si>
  <si>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</si>
  <si>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</si>
  <si>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</si>
  <si>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</si>
  <si>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</si>
  <si>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</si>
  <si>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</si>
  <si>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</si>
  <si>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</si>
  <si>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</si>
  <si>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</si>
  <si>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</si>
  <si>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</si>
  <si>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</si>
  <si>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</si>
  <si>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</si>
  <si>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</si>
  <si>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</si>
  <si>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</si>
  <si>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</si>
  <si>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</si>
  <si>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</si>
  <si>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</si>
  <si>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</si>
  <si>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</si>
  <si>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</si>
  <si>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</si>
  <si>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</si>
  <si>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</si>
  <si>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</si>
  <si>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</si>
  <si>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</si>
  <si>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</si>
  <si>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</si>
  <si>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</si>
  <si>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</si>
  <si>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</si>
  <si>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</si>
  <si>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</si>
  <si>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</si>
  <si>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</si>
  <si>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</si>
  <si>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</si>
  <si>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</si>
  <si>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</si>
  <si>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</si>
  <si>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</si>
  <si>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</si>
  <si>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</si>
  <si>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</si>
  <si>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</si>
  <si>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</si>
  <si>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</si>
  <si>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</si>
  <si>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</si>
  <si>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</si>
  <si>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</si>
  <si>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</si>
  <si>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</si>
  <si>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</si>
  <si>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</si>
  <si>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</si>
  <si>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</si>
  <si>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</si>
  <si>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</si>
  <si>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</si>
  <si>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</si>
  <si>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</si>
  <si>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</si>
  <si>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</si>
  <si>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</si>
  <si>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</si>
  <si>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</si>
  <si>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</si>
  <si>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</si>
  <si>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</si>
  <si>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</si>
  <si>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</si>
  <si>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</si>
  <si>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</si>
  <si>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</si>
  <si>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</si>
  <si>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</si>
  <si>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</si>
  <si>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</si>
  <si>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</si>
  <si>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</si>
  <si>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</si>
  <si>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</si>
  <si>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</si>
  <si>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</si>
  <si>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</si>
  <si>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</si>
  <si>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</si>
  <si>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</si>
  <si>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</si>
  <si>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</si>
  <si>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</si>
  <si>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</si>
  <si>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</si>
  <si>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</si>
  <si>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</si>
  <si>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</si>
  <si>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</si>
  <si>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</si>
  <si>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</si>
  <si>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</si>
  <si>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</si>
  <si>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</si>
  <si>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</si>
  <si>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</si>
  <si>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</si>
  <si>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</si>
  <si>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</si>
  <si>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</si>
  <si>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</si>
  <si>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</si>
  <si>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</si>
  <si>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</si>
  <si>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</si>
  <si>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</si>
  <si>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</si>
  <si>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</si>
  <si>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</si>
  <si>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</si>
  <si>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</si>
  <si>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</si>
  <si>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</si>
  <si>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</si>
  <si>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</si>
  <si>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</si>
  <si>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</si>
  <si>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</si>
  <si>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</si>
  <si>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</si>
  <si>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</si>
  <si>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</si>
  <si>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</si>
  <si>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</si>
  <si>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</si>
  <si>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</si>
  <si>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</si>
  <si>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</si>
  <si>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</si>
  <si>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</si>
  <si>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</si>
  <si>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</si>
  <si>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</si>
  <si>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</si>
  <si>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</si>
  <si>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</si>
  <si>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</si>
  <si>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</si>
  <si>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</si>
  <si>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</si>
  <si>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</si>
  <si>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</si>
  <si>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</si>
  <si>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</si>
  <si>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</si>
  <si>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</si>
  <si>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</si>
  <si>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</si>
  <si>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</si>
  <si>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</si>
  <si>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</si>
  <si>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</si>
  <si>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</si>
  <si>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</si>
  <si>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</si>
  <si>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</si>
  <si>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</si>
  <si>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</si>
  <si>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</si>
  <si>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</si>
  <si>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</si>
  <si>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</si>
  <si>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</si>
  <si>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</si>
  <si>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</si>
  <si>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</si>
  <si>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</si>
  <si>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</si>
  <si>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</si>
  <si>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</si>
  <si>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</si>
  <si>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</si>
  <si>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</si>
  <si>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</si>
  <si>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</si>
  <si>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</si>
  <si>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</si>
  <si>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</si>
  <si>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</si>
  <si>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</si>
  <si>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</si>
  <si>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</si>
  <si>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</si>
  <si>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</si>
  <si>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</si>
  <si>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</si>
  <si>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</si>
  <si>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</si>
  <si>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</si>
  <si>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</si>
  <si>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</si>
  <si>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</si>
  <si>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</si>
  <si>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</si>
  <si>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</si>
  <si>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</si>
  <si>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</si>
  <si>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</si>
  <si>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</si>
  <si>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</si>
  <si>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</si>
  <si>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</si>
  <si>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</si>
  <si>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</si>
  <si>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</si>
  <si>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</si>
  <si>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</si>
  <si>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</si>
  <si>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</si>
  <si>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</si>
  <si>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</si>
  <si>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</si>
  <si>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</si>
  <si>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</si>
  <si>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</si>
  <si>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</si>
  <si>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</si>
  <si>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</si>
  <si>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</si>
  <si>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</si>
  <si>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</si>
  <si>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</si>
  <si>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</si>
  <si>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</si>
  <si>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</si>
  <si>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</si>
  <si>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</si>
  <si>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</si>
  <si>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</si>
  <si>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</si>
  <si>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</si>
  <si>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</si>
  <si>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</si>
  <si>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</si>
  <si>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</si>
  <si>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</si>
  <si>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</si>
  <si>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</si>
  <si>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</si>
  <si>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</si>
  <si>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</si>
  <si>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</si>
  <si>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</si>
  <si>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</si>
  <si>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</si>
  <si>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</si>
  <si>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</si>
  <si>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</si>
  <si>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</si>
  <si>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</si>
  <si>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</si>
  <si>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</si>
  <si>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</si>
  <si>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</si>
  <si>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</si>
  <si>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</si>
  <si>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</si>
  <si>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</si>
  <si>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</si>
  <si>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</si>
  <si>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</si>
  <si>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</si>
  <si>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</si>
  <si>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</si>
  <si>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</si>
  <si>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</si>
  <si>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</si>
  <si>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</si>
  <si>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</si>
  <si>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</si>
  <si>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</si>
  <si>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</si>
  <si>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</si>
  <si>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</si>
  <si>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</si>
  <si>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</si>
  <si>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</si>
  <si>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</si>
  <si>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</si>
  <si>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</si>
  <si>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</si>
  <si>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</si>
  <si>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</si>
  <si>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</si>
  <si>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</si>
  <si>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</si>
  <si>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</si>
  <si>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</si>
  <si>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</si>
  <si>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</si>
  <si>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</si>
  <si>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</si>
  <si>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</si>
  <si>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</si>
  <si>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</si>
  <si>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</si>
  <si>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</si>
  <si>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</si>
  <si>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</si>
  <si>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</si>
  <si>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</si>
  <si>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</si>
  <si>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</si>
  <si>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</si>
  <si>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</si>
  <si>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</si>
  <si>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</si>
  <si>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</si>
  <si>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</si>
  <si>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</si>
  <si>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</si>
  <si>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</si>
  <si>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</si>
  <si>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</si>
  <si>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</si>
  <si>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</si>
  <si>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</si>
  <si>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</si>
  <si>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</si>
  <si>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</si>
  <si>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</si>
  <si>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</si>
  <si>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</si>
  <si>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</si>
  <si>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</si>
  <si>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</si>
  <si>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</si>
  <si>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</si>
  <si>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</si>
  <si>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</si>
  <si>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</si>
  <si>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</si>
  <si>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</si>
  <si>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</si>
  <si>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</si>
  <si>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</si>
  <si>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</si>
  <si>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</si>
  <si>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</si>
  <si>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</si>
  <si>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</si>
  <si>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</si>
  <si>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</si>
  <si>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</si>
  <si>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</si>
  <si>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</si>
  <si>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</si>
  <si>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</si>
  <si>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</si>
  <si>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</si>
  <si>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</si>
  <si>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</si>
  <si>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</si>
  <si>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</si>
  <si>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</si>
  <si>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</si>
  <si>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</si>
  <si>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</si>
  <si>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</si>
  <si>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</si>
  <si>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</si>
  <si>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</si>
  <si>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</si>
  <si>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</si>
  <si>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</si>
  <si>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</si>
  <si>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</si>
  <si>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</si>
  <si>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</si>
  <si>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</si>
  <si>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</si>
  <si>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</si>
  <si>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</si>
  <si>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</si>
  <si>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</si>
  <si>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</si>
  <si>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</si>
  <si>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</si>
  <si>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</si>
  <si>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</si>
  <si>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</si>
  <si>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</si>
  <si>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</si>
  <si>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</si>
  <si>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</si>
  <si>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</si>
  <si>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</si>
  <si>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</si>
  <si>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</si>
  <si>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</si>
  <si>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</si>
  <si>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</si>
  <si>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</si>
  <si>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</si>
  <si>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</si>
  <si>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</si>
  <si>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</si>
  <si>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</si>
  <si>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</si>
  <si>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</si>
  <si>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</si>
  <si>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</si>
  <si>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</si>
  <si>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</si>
  <si>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</si>
  <si>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</si>
  <si>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</si>
  <si>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</si>
  <si>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</si>
  <si>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</si>
  <si>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</si>
  <si>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</si>
  <si>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</si>
  <si>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</si>
  <si>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</si>
  <si>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</si>
  <si>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</si>
  <si>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</si>
  <si>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</si>
  <si>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</si>
  <si>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</si>
  <si>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</si>
  <si>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</si>
  <si>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</si>
  <si>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</si>
  <si>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</si>
  <si>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</si>
  <si>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</si>
  <si>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</si>
  <si>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</si>
  <si>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</si>
  <si>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</si>
  <si>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</si>
  <si>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</si>
  <si>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</si>
  <si>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</si>
  <si>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</si>
  <si>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</si>
  <si>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</si>
  <si>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</si>
  <si>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</si>
  <si>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</si>
  <si>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</si>
  <si>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</si>
  <si>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</si>
  <si>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</si>
  <si>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</si>
  <si>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</si>
  <si>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</si>
  <si>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</si>
  <si>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</si>
  <si>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</si>
  <si>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</si>
  <si>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</si>
  <si>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</si>
  <si>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</si>
  <si>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</si>
  <si>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</si>
  <si>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</si>
  <si>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</si>
  <si>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</si>
  <si>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</si>
  <si>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</si>
  <si>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</si>
  <si>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</si>
  <si>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</si>
  <si>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</si>
  <si>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</si>
  <si>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</si>
  <si>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</si>
  <si>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</si>
  <si>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</si>
  <si>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</si>
  <si>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</si>
  <si>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</si>
  <si>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</si>
  <si>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</si>
  <si>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</si>
  <si>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</si>
  <si>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</si>
  <si>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</si>
  <si>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</si>
  <si>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</si>
  <si>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</si>
  <si>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</si>
  <si>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</si>
  <si>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</si>
  <si>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</si>
  <si>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</si>
  <si>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</si>
  <si>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</si>
  <si>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</si>
  <si>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</si>
  <si>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</si>
  <si>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</si>
  <si>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</si>
  <si>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</si>
  <si>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</si>
  <si>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</si>
  <si>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</si>
  <si>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</si>
  <si>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</si>
  <si>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</si>
  <si>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</si>
  <si>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</si>
  <si>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</si>
  <si>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</si>
  <si>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</si>
  <si>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</si>
  <si>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</si>
  <si>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</si>
  <si>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</si>
  <si>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</si>
  <si>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</si>
  <si>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</si>
  <si>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</si>
  <si>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</si>
  <si>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</si>
  <si>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</si>
  <si>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</si>
  <si>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</si>
  <si>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</si>
  <si>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</si>
  <si>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</si>
  <si>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</si>
  <si>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</si>
  <si>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</si>
  <si>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</si>
  <si>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</si>
  <si>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</si>
  <si>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</si>
  <si>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</si>
  <si>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</si>
  <si>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</si>
  <si>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</si>
  <si>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</si>
  <si>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</si>
  <si>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</si>
  <si>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</si>
  <si>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</si>
  <si>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</si>
  <si>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</si>
  <si>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</si>
  <si>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</si>
  <si>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</si>
  <si>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</si>
  <si>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</si>
  <si>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</si>
  <si>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</si>
  <si>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</si>
  <si>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</si>
  <si>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tenis - kapitálové transfery</t>
  </si>
  <si>
    <t>IDB-25-029</t>
  </si>
  <si>
    <t>20.05.2025</t>
  </si>
  <si>
    <t>22.05.2025</t>
  </si>
  <si>
    <t>IDB-25-030</t>
  </si>
  <si>
    <t>VEUR-25-034</t>
  </si>
  <si>
    <t>06.03.2025</t>
  </si>
  <si>
    <t>VEUR-25-056</t>
  </si>
  <si>
    <t>17.04.2025</t>
  </si>
  <si>
    <t>VEUR-25-093</t>
  </si>
  <si>
    <t>08.09.2025</t>
  </si>
  <si>
    <t>IDB-25-028</t>
  </si>
  <si>
    <t>VEUR-25-001</t>
  </si>
  <si>
    <t>02.01.2025</t>
  </si>
  <si>
    <t>IDB-25-008</t>
  </si>
  <si>
    <t>01.02.2025</t>
  </si>
  <si>
    <t>04.02.2025</t>
  </si>
  <si>
    <t>IDB-25-011</t>
  </si>
  <si>
    <t>21.02.2025</t>
  </si>
  <si>
    <t>10.03.2025</t>
  </si>
  <si>
    <t>IDB-25-013</t>
  </si>
  <si>
    <t>IDB-25-017</t>
  </si>
  <si>
    <t>26.03.2025</t>
  </si>
  <si>
    <t>28.03.2025</t>
  </si>
  <si>
    <t>IDB-25-021</t>
  </si>
  <si>
    <t>04.04.2025</t>
  </si>
  <si>
    <t>08.04.2025</t>
  </si>
  <si>
    <t>IDB-25-022</t>
  </si>
  <si>
    <t>22.04.2025</t>
  </si>
  <si>
    <t>24.4.2025</t>
  </si>
  <si>
    <t>IDB-25-024</t>
  </si>
  <si>
    <t>05.05.2025</t>
  </si>
  <si>
    <t>07.05.2025</t>
  </si>
  <si>
    <t>IDB-25-032</t>
  </si>
  <si>
    <t>05.06.2025</t>
  </si>
  <si>
    <t>16.05.2025</t>
  </si>
  <si>
    <t>IDB-25-083</t>
  </si>
  <si>
    <t>30.12.2025</t>
  </si>
  <si>
    <t>02.01.2026</t>
  </si>
  <si>
    <t>50-25-029</t>
  </si>
  <si>
    <t>2025028</t>
  </si>
  <si>
    <t>18.07.2025</t>
  </si>
  <si>
    <t>31.07.2025</t>
  </si>
  <si>
    <t>IDB-25-012</t>
  </si>
  <si>
    <t>27.02.2025</t>
  </si>
  <si>
    <t>03.03.2025</t>
  </si>
  <si>
    <t>IDzCP-25-01-14</t>
  </si>
  <si>
    <t>342499</t>
  </si>
  <si>
    <t>12.01.2025</t>
  </si>
  <si>
    <t>IDzCP-25-01-15</t>
  </si>
  <si>
    <t>18789</t>
  </si>
  <si>
    <t>IDzCP-25-01-16</t>
  </si>
  <si>
    <t>18175</t>
  </si>
  <si>
    <t>IDzCP-25-02-01</t>
  </si>
  <si>
    <t>20.01.2025</t>
  </si>
  <si>
    <t>IDzCP-25-02-02</t>
  </si>
  <si>
    <t>1156</t>
  </si>
  <si>
    <t>10.01.2025</t>
  </si>
  <si>
    <t>IDzCP-25-05-01</t>
  </si>
  <si>
    <t>03.02.2025</t>
  </si>
  <si>
    <t>IDzCP-25-05-04</t>
  </si>
  <si>
    <t>IDzCP-25-05-05</t>
  </si>
  <si>
    <t>IDzCP-25-05-06</t>
  </si>
  <si>
    <t>9</t>
  </si>
  <si>
    <t>05.02.2025</t>
  </si>
  <si>
    <t>IDzCP-25-05-07</t>
  </si>
  <si>
    <t>422424</t>
  </si>
  <si>
    <t>IDzCP-25-06-02</t>
  </si>
  <si>
    <t>SRGRNT</t>
  </si>
  <si>
    <t>17.02.2025</t>
  </si>
  <si>
    <t>IDzCP-25-06-03</t>
  </si>
  <si>
    <t>1052486080611</t>
  </si>
  <si>
    <t>11.02.2025</t>
  </si>
  <si>
    <t>IDzCP-25-06-04</t>
  </si>
  <si>
    <t>2502086112971</t>
  </si>
  <si>
    <t>IDzCP-25-06-05</t>
  </si>
  <si>
    <t>IDzCP-25-06-06</t>
  </si>
  <si>
    <t>27778287</t>
  </si>
  <si>
    <t>IDzCP-25-06-07</t>
  </si>
  <si>
    <t>13.02.2025</t>
  </si>
  <si>
    <t>IDzCP-25-06-10</t>
  </si>
  <si>
    <t>8426</t>
  </si>
  <si>
    <t>IDzCP-25-06-11</t>
  </si>
  <si>
    <t>20271</t>
  </si>
  <si>
    <t>05.03.2025</t>
  </si>
  <si>
    <t>IDzCP-25-09-01</t>
  </si>
  <si>
    <t>17.03.2025</t>
  </si>
  <si>
    <t>IDzCP-25-09-02</t>
  </si>
  <si>
    <t>04.03.2025</t>
  </si>
  <si>
    <t>IDzCP-25-09-03</t>
  </si>
  <si>
    <t>IDzCP-25-09-04</t>
  </si>
  <si>
    <t>4234</t>
  </si>
  <si>
    <t>11.03.2025</t>
  </si>
  <si>
    <t>IDzCP-25-09-05</t>
  </si>
  <si>
    <t>180278</t>
  </si>
  <si>
    <t>23.03.2025</t>
  </si>
  <si>
    <t>IDzCP-25-09-06</t>
  </si>
  <si>
    <t>18.03.2026</t>
  </si>
  <si>
    <t>IDzCP-25-09-07</t>
  </si>
  <si>
    <t>62951</t>
  </si>
  <si>
    <t>18.03.2025</t>
  </si>
  <si>
    <t>IDzCP-25-09-08</t>
  </si>
  <si>
    <t>02279</t>
  </si>
  <si>
    <t>19.03.2025</t>
  </si>
  <si>
    <t>IDzCP-25-09-09</t>
  </si>
  <si>
    <t>679924</t>
  </si>
  <si>
    <t>12.03.2025</t>
  </si>
  <si>
    <t>IDzCP-25-09-10</t>
  </si>
  <si>
    <t>0072</t>
  </si>
  <si>
    <t>IDzCP-25-09-11</t>
  </si>
  <si>
    <t>0076</t>
  </si>
  <si>
    <t>IDzCP-25-09-12</t>
  </si>
  <si>
    <t>226639</t>
  </si>
  <si>
    <t>IDzCP-25-10-01</t>
  </si>
  <si>
    <t>IDzCP-25-11-01</t>
  </si>
  <si>
    <t>02.05.2025</t>
  </si>
  <si>
    <t>IDzCP-25-11-02</t>
  </si>
  <si>
    <t>1280</t>
  </si>
  <si>
    <t>IDzCP-25-11-03</t>
  </si>
  <si>
    <t>IDzCP-25-12-01</t>
  </si>
  <si>
    <t>30.08.2025</t>
  </si>
  <si>
    <t>IDzCP-25-12-08</t>
  </si>
  <si>
    <t>1133110310809442</t>
  </si>
  <si>
    <t>IDzCP-25-12-09</t>
  </si>
  <si>
    <t>7911674025</t>
  </si>
  <si>
    <t>IDzCP-25-12-10</t>
  </si>
  <si>
    <t>60117328-CZ1125-1215</t>
  </si>
  <si>
    <t>IDzCP-25-12-11</t>
  </si>
  <si>
    <t>257776</t>
  </si>
  <si>
    <t>IDzCP-25-13-01</t>
  </si>
  <si>
    <t>13.09.2025</t>
  </si>
  <si>
    <t>IDzCP-25-13-02</t>
  </si>
  <si>
    <t>544/2025</t>
  </si>
  <si>
    <t>17.09.2025</t>
  </si>
  <si>
    <t>IDzCP-25-13-03</t>
  </si>
  <si>
    <t>231033</t>
  </si>
  <si>
    <t>IDzCP-25-13-04</t>
  </si>
  <si>
    <t>837576</t>
  </si>
  <si>
    <t>16.09.2025</t>
  </si>
  <si>
    <t>IDzCP-25-13-05</t>
  </si>
  <si>
    <t>60564500369881</t>
  </si>
  <si>
    <t>IDzCP-25-13-06</t>
  </si>
  <si>
    <t>168427</t>
  </si>
  <si>
    <t>IDzCP-25-14-01</t>
  </si>
  <si>
    <t>IDzCP-25-14-02</t>
  </si>
  <si>
    <t>177</t>
  </si>
  <si>
    <t>08.08.2025</t>
  </si>
  <si>
    <t>IDzCP-25-14-03</t>
  </si>
  <si>
    <t>4205</t>
  </si>
  <si>
    <t>12.09.2025</t>
  </si>
  <si>
    <t>IDzCP-25-14-04</t>
  </si>
  <si>
    <t>52449</t>
  </si>
  <si>
    <t>IDzCP-25-14-05</t>
  </si>
  <si>
    <t>60514000337834</t>
  </si>
  <si>
    <t>IDzCP-25-14-06</t>
  </si>
  <si>
    <t>1710-0004</t>
  </si>
  <si>
    <t>50-25-001</t>
  </si>
  <si>
    <t>1331678253</t>
  </si>
  <si>
    <t>05.01.2025</t>
  </si>
  <si>
    <t>50-25-005</t>
  </si>
  <si>
    <t>1451718342</t>
  </si>
  <si>
    <t>06.02.2025</t>
  </si>
  <si>
    <t>31.03.2025</t>
  </si>
  <si>
    <t>50-25-007</t>
  </si>
  <si>
    <t>1321747125</t>
  </si>
  <si>
    <t>50-25-014</t>
  </si>
  <si>
    <t>1341768542</t>
  </si>
  <si>
    <t>07.04.2025</t>
  </si>
  <si>
    <t>12.04.2025</t>
  </si>
  <si>
    <t>50-25-015</t>
  </si>
  <si>
    <t>52504002</t>
  </si>
  <si>
    <t>09.04.2025</t>
  </si>
  <si>
    <t>50-25-019</t>
  </si>
  <si>
    <t>1581784531</t>
  </si>
  <si>
    <t>13.05.2025</t>
  </si>
  <si>
    <t>VEUR-25-009</t>
  </si>
  <si>
    <t>14.01.2025</t>
  </si>
  <si>
    <t>50-25-004</t>
  </si>
  <si>
    <t>1025002</t>
  </si>
  <si>
    <t>50-25-006</t>
  </si>
  <si>
    <t>1025004</t>
  </si>
  <si>
    <t>02.03.2025</t>
  </si>
  <si>
    <t>50-25-013</t>
  </si>
  <si>
    <t>1025006</t>
  </si>
  <si>
    <t>03.04.2025</t>
  </si>
  <si>
    <t>50-25-018</t>
  </si>
  <si>
    <t>1025008</t>
  </si>
  <si>
    <t>IDV-25-001</t>
  </si>
  <si>
    <t>31.01.2025</t>
  </si>
  <si>
    <t>IDV-25-002</t>
  </si>
  <si>
    <t>IDV-25-003</t>
  </si>
  <si>
    <t>IDV-25-004</t>
  </si>
  <si>
    <t>30.04.2025</t>
  </si>
  <si>
    <t>09.05.2025</t>
  </si>
  <si>
    <t>IDV-25-005</t>
  </si>
  <si>
    <t>31.05.2025</t>
  </si>
  <si>
    <t>50-25-024</t>
  </si>
  <si>
    <t>9723001425</t>
  </si>
  <si>
    <t>16.06.2025</t>
  </si>
  <si>
    <t>11.06.2025</t>
  </si>
  <si>
    <t>60-25-001</t>
  </si>
  <si>
    <t>2025-0311</t>
  </si>
  <si>
    <t>21.03.2025</t>
  </si>
  <si>
    <t>VEUR-25-055</t>
  </si>
  <si>
    <t>VEUR-25-070</t>
  </si>
  <si>
    <t>14.07.2025</t>
  </si>
  <si>
    <t>VEUR-25-080</t>
  </si>
  <si>
    <t>18.08.2025</t>
  </si>
  <si>
    <t>VEUR-25-100</t>
  </si>
  <si>
    <t>VEUR-25-101</t>
  </si>
  <si>
    <t>VEUR-25-102</t>
  </si>
  <si>
    <t>VEUR-25-103</t>
  </si>
  <si>
    <t>18.09.2025</t>
  </si>
  <si>
    <t>VEUR-25-107</t>
  </si>
  <si>
    <t>22.09.2025</t>
  </si>
  <si>
    <t>VEUR-25-108</t>
  </si>
  <si>
    <t>23.09.2025</t>
  </si>
  <si>
    <t>VEUR-25-109</t>
  </si>
  <si>
    <t>24.09.2025</t>
  </si>
  <si>
    <t>50-25-010</t>
  </si>
  <si>
    <t>10250001</t>
  </si>
  <si>
    <t>20.03.2025</t>
  </si>
  <si>
    <t>22.03.2025</t>
  </si>
  <si>
    <t>50-25-025</t>
  </si>
  <si>
    <t>10250005</t>
  </si>
  <si>
    <t>20.06.2025</t>
  </si>
  <si>
    <t>23.06.2025</t>
  </si>
  <si>
    <t>50-25-033</t>
  </si>
  <si>
    <t>20250008</t>
  </si>
  <si>
    <t>26.08.2025</t>
  </si>
  <si>
    <t>27.08.2025</t>
  </si>
  <si>
    <t>60-25-002</t>
  </si>
  <si>
    <t>2025001</t>
  </si>
  <si>
    <t>01.08.2025</t>
  </si>
  <si>
    <t>14.08.2025</t>
  </si>
  <si>
    <t>50-25-009</t>
  </si>
  <si>
    <t>202540376</t>
  </si>
  <si>
    <t>07.03.2025</t>
  </si>
  <si>
    <t>50-25-011</t>
  </si>
  <si>
    <t>202540439</t>
  </si>
  <si>
    <t>50-25-012</t>
  </si>
  <si>
    <t>202505</t>
  </si>
  <si>
    <t>24.03.2025</t>
  </si>
  <si>
    <t>25.03.2025</t>
  </si>
  <si>
    <t>TB-01-008</t>
  </si>
  <si>
    <t>TB-01-011</t>
  </si>
  <si>
    <t>TB-01-012</t>
  </si>
  <si>
    <t>TB-01-013</t>
  </si>
  <si>
    <t>TB-02-015</t>
  </si>
  <si>
    <t>14.02.2025</t>
  </si>
  <si>
    <t>TB-02-028</t>
  </si>
  <si>
    <t>28.02.2025</t>
  </si>
  <si>
    <t>TB-02-029</t>
  </si>
  <si>
    <t>TB-02-030</t>
  </si>
  <si>
    <t>TB-02-031</t>
  </si>
  <si>
    <t>TB-03-009</t>
  </si>
  <si>
    <t>TB-03-021</t>
  </si>
  <si>
    <t>14.03.2025</t>
  </si>
  <si>
    <t>TB-03-036</t>
  </si>
  <si>
    <t>TB-03-037</t>
  </si>
  <si>
    <t>TB-03-038</t>
  </si>
  <si>
    <t>TB-03-039</t>
  </si>
  <si>
    <t>TB-04-010</t>
  </si>
  <si>
    <t>14.04.2025</t>
  </si>
  <si>
    <t>TB-04-015</t>
  </si>
  <si>
    <t>TB-04-016</t>
  </si>
  <si>
    <t>TB-04-017</t>
  </si>
  <si>
    <t>TB-05-010</t>
  </si>
  <si>
    <t>14.05.2025</t>
  </si>
  <si>
    <t>TB-05-018</t>
  </si>
  <si>
    <t>TB-05-019</t>
  </si>
  <si>
    <t>TB-05-021</t>
  </si>
  <si>
    <t>TB-06-013</t>
  </si>
  <si>
    <t>TB-06-019</t>
  </si>
  <si>
    <t>30.06.2025</t>
  </si>
  <si>
    <t>TB-06-020</t>
  </si>
  <si>
    <t>TB-06-021</t>
  </si>
  <si>
    <t>IDB-25-003</t>
  </si>
  <si>
    <t>IDB-25-005</t>
  </si>
  <si>
    <t>22.01.2025</t>
  </si>
  <si>
    <t>IDB-25-010</t>
  </si>
  <si>
    <t>08.02.2025</t>
  </si>
  <si>
    <t>IDB-25-015</t>
  </si>
  <si>
    <t>09.03.2025</t>
  </si>
  <si>
    <t>IDB-25-045</t>
  </si>
  <si>
    <t>22.08.2025</t>
  </si>
  <si>
    <t>23.08.2025</t>
  </si>
  <si>
    <t>IDB-25-048</t>
  </si>
  <si>
    <t>11.09.2025</t>
  </si>
  <si>
    <t>IDB-25-014</t>
  </si>
  <si>
    <t>IDB-25-016</t>
  </si>
  <si>
    <t>IDB-25-031</t>
  </si>
  <si>
    <t>02.06.2025</t>
  </si>
  <si>
    <t>13.06.2025</t>
  </si>
  <si>
    <t>V2-25-035</t>
  </si>
  <si>
    <t>V2-25-065</t>
  </si>
  <si>
    <t>12.06.2025</t>
  </si>
  <si>
    <t>V2-25-017</t>
  </si>
  <si>
    <t>15.02.2025</t>
  </si>
  <si>
    <t>V2-25-029</t>
  </si>
  <si>
    <t>V2-25-036</t>
  </si>
  <si>
    <t>27.03.2025</t>
  </si>
  <si>
    <t>V2-25-041</t>
  </si>
  <si>
    <t>V2-25-051</t>
  </si>
  <si>
    <t>29.04.2025</t>
  </si>
  <si>
    <t>583012025</t>
  </si>
  <si>
    <t>03.01.2025</t>
  </si>
  <si>
    <t>12503020000031479</t>
  </si>
  <si>
    <t>15201004086025</t>
  </si>
  <si>
    <t>IDBz-25-001</t>
  </si>
  <si>
    <t>04.01.2025</t>
  </si>
  <si>
    <t>IDBz-25-002</t>
  </si>
  <si>
    <t>06.01.2025</t>
  </si>
  <si>
    <t>IDBz-25-003</t>
  </si>
  <si>
    <t>V2-25-013</t>
  </si>
  <si>
    <t>28.01.2025</t>
  </si>
  <si>
    <t>V2-25-014</t>
  </si>
  <si>
    <t>V2-25-034</t>
  </si>
  <si>
    <t>V2-25-038</t>
  </si>
  <si>
    <t>V2-25-039</t>
  </si>
  <si>
    <t>02.04.2025</t>
  </si>
  <si>
    <t>V2-25-040</t>
  </si>
  <si>
    <t>V2-25-042</t>
  </si>
  <si>
    <t>V2-25-043</t>
  </si>
  <si>
    <t>V2-25-054</t>
  </si>
  <si>
    <t>12.05.2025</t>
  </si>
  <si>
    <t>V2-25-057</t>
  </si>
  <si>
    <t>V2-25-066</t>
  </si>
  <si>
    <t>21.06.2025</t>
  </si>
  <si>
    <t>50-25-002</t>
  </si>
  <si>
    <t>5408255294</t>
  </si>
  <si>
    <t>50-25-003</t>
  </si>
  <si>
    <t>250135</t>
  </si>
  <si>
    <t>15.01.2025</t>
  </si>
  <si>
    <t>5409043320</t>
  </si>
  <si>
    <t>10.02.2025</t>
  </si>
  <si>
    <t>2025072</t>
  </si>
  <si>
    <t>11.05.2025</t>
  </si>
  <si>
    <t>V2-25-008</t>
  </si>
  <si>
    <t>13.01.2025</t>
  </si>
  <si>
    <t>V2-25-016</t>
  </si>
  <si>
    <t>V2-25-018</t>
  </si>
  <si>
    <t>18.02.2025</t>
  </si>
  <si>
    <t>V2-25-025</t>
  </si>
  <si>
    <t>24.02.2025</t>
  </si>
  <si>
    <t>V2-25-026</t>
  </si>
  <si>
    <t>03.03.2026</t>
  </si>
  <si>
    <t>V2-25-027</t>
  </si>
  <si>
    <t>V2-25-028</t>
  </si>
  <si>
    <t>06.03.2026</t>
  </si>
  <si>
    <t>V2-25-050</t>
  </si>
  <si>
    <t>27.04.2025</t>
  </si>
  <si>
    <t>V2-25-052</t>
  </si>
  <si>
    <t>03.05.2025</t>
  </si>
  <si>
    <t>50-25-008</t>
  </si>
  <si>
    <t>42501</t>
  </si>
  <si>
    <t>10250002</t>
  </si>
  <si>
    <t>V2-25-059</t>
  </si>
  <si>
    <t>V2-25-062</t>
  </si>
  <si>
    <t>04.06.2025</t>
  </si>
  <si>
    <t>20250366</t>
  </si>
  <si>
    <t>VEUR-25-047</t>
  </si>
  <si>
    <t>VEUR-25-048</t>
  </si>
  <si>
    <t>VEUR-25-049</t>
  </si>
  <si>
    <t>VEUR-25-050</t>
  </si>
  <si>
    <t>VEUR-25-053</t>
  </si>
  <si>
    <t>VEUR-25-054</t>
  </si>
  <si>
    <t>VEUR-25-061</t>
  </si>
  <si>
    <t>Doplnky výživy - proteiny, creatiny, vitaminy</t>
  </si>
  <si>
    <t>36007820</t>
  </si>
  <si>
    <t>MLO SLOVAKIA, s.r.o.</t>
  </si>
  <si>
    <t>2</t>
  </si>
  <si>
    <t>Doplnky výživy - vitamíny C, B, magnezium</t>
  </si>
  <si>
    <t>47781629</t>
  </si>
  <si>
    <t>Dr.Max 71 s.r.o.</t>
  </si>
  <si>
    <t>Doplnky výživy</t>
  </si>
  <si>
    <t>Doplnky výživy - liver aid, active woman, immune+biotin</t>
  </si>
  <si>
    <t>KOMPAVA - doplnky výživy (maltodextrin 1500g)</t>
  </si>
  <si>
    <t>36293296</t>
  </si>
  <si>
    <t>Viktória Čerňanská</t>
  </si>
  <si>
    <t>Zdravotnícke pomôcky - bandáž na koleno, masážny roll-on, ma</t>
  </si>
  <si>
    <t>54174660</t>
  </si>
  <si>
    <t>SANLUX s. r. o.</t>
  </si>
  <si>
    <t>Technický materiál na boby</t>
  </si>
  <si>
    <t>OBI Slovakia s.r.o.</t>
  </si>
  <si>
    <t>PHM Toyota RAV4, BL518RT, 45,03l, 1,599eur/l</t>
  </si>
  <si>
    <t>SLOVNAFT, a.s.</t>
  </si>
  <si>
    <t>4</t>
  </si>
  <si>
    <t>PHM Toyota RAV4, BL518RT, 46,91l, 1,599eur/l</t>
  </si>
  <si>
    <t>PHM Toyota RAV4, BL518RT, 44,62l, 1,569eur/l</t>
  </si>
  <si>
    <t>Pumpa SK s.r.o.</t>
  </si>
  <si>
    <t>PHM Toyota RAV4, BL518RT, 45,16l, 1,55eur/l</t>
  </si>
  <si>
    <t>50963902</t>
  </si>
  <si>
    <t>VOMS SK,s.r.o.</t>
  </si>
  <si>
    <t>PHM Toyota RAV4, BL518RT, 43,51l, 1,494eur/l</t>
  </si>
  <si>
    <t>PHM Toyota RAV4, BL518RT, 44,52l, 1,494eur/l</t>
  </si>
  <si>
    <t>PHM Toyota RAV4, BL518RT, 45,59l, 1,509eur/l</t>
  </si>
  <si>
    <t>PHM Toyota RAV4, BL518RT, 20,49l, 1,464e/l</t>
  </si>
  <si>
    <t>Úložný prepravný box na boby 3,5 x 1 x 1 m - 2ks</t>
  </si>
  <si>
    <t>36964905</t>
  </si>
  <si>
    <t>Dušan Michalec - Brena</t>
  </si>
  <si>
    <t>Oprava Toyota RAV4, BL518RT - parkovacie senzory</t>
  </si>
  <si>
    <t>PPC TEAM plus s.r.o.</t>
  </si>
  <si>
    <t>SC - 4. SP St. Moritz, SUI 6.-12.1.2025 - Reg. a rehabilitácia - vstup do plavárne pre 2os. (24 CHF)</t>
  </si>
  <si>
    <t>Bellavita Erlebnisbad und Spa</t>
  </si>
  <si>
    <t>Parkovné (8 CHF)</t>
  </si>
  <si>
    <t>Športové potreby - plavky tréner (65 CHF)</t>
  </si>
  <si>
    <t>Gruber Sport AG</t>
  </si>
  <si>
    <t xml:space="preserve">SC - MSJ St. Moritz, SUI 12.1.-19.1.2025 (skeleton) - Diety športovca </t>
  </si>
  <si>
    <t>Jedinak Peter</t>
  </si>
  <si>
    <t>Vlak s miestenkou Jedinák BA-Innsbruck</t>
  </si>
  <si>
    <t>Železničná spoločnosť Slovensko, a.s.</t>
  </si>
  <si>
    <t>SC - MEJ + 6. a 7. EP Sigulda, LAT 27.1.-2.2.2025 -  Diety športovca</t>
  </si>
  <si>
    <t>BUS Bratislava-Schwechat</t>
  </si>
  <si>
    <t>flixbus</t>
  </si>
  <si>
    <t>BUS Schwechat-Bratislava</t>
  </si>
  <si>
    <t>Slovak Lines Express, a. s.</t>
  </si>
  <si>
    <t>Ubytovanie športovca v hoteli 6nocí s PP</t>
  </si>
  <si>
    <t>SIA BBS-DIZAIN - Aparjods</t>
  </si>
  <si>
    <t>Posilňovňa + športová hala - 1x vstup Jedinák</t>
  </si>
  <si>
    <t>SIA Siguldas Sporta Serviss</t>
  </si>
  <si>
    <t>SC - 8. EP Lillehammer, NOR 9.2.-15.2.2025 - Letenka športovca Viedeň-Oslo</t>
  </si>
  <si>
    <t>Norwegian air</t>
  </si>
  <si>
    <t>Letenka športovca Oslo-Helsinki-Viedeň</t>
  </si>
  <si>
    <t>Finnair</t>
  </si>
  <si>
    <t>BUS Bratislava-Viedeň letisko</t>
  </si>
  <si>
    <t>BUS Viedeň letisko-Bratislava</t>
  </si>
  <si>
    <t>BUS Oslo hotel-letisko Oslo</t>
  </si>
  <si>
    <t>Vy Buss AS</t>
  </si>
  <si>
    <t>Štartovné</t>
  </si>
  <si>
    <t>Lillehammer Olympiapark</t>
  </si>
  <si>
    <t>Vstup do posilňovne (70 NOK súkr. kartou)</t>
  </si>
  <si>
    <t>Olympiaparken</t>
  </si>
  <si>
    <t>Ubytovanie v hoteli s PP 1os./5 nocí</t>
  </si>
  <si>
    <t>Hafjell Hotel</t>
  </si>
  <si>
    <t>Jagnešáková Zdenka</t>
  </si>
  <si>
    <t>Diéty športovca</t>
  </si>
  <si>
    <t>Krajčík Michal</t>
  </si>
  <si>
    <t>Diéty trénera</t>
  </si>
  <si>
    <t>Jagnešák Milan</t>
  </si>
  <si>
    <t>Ivák Juraj</t>
  </si>
  <si>
    <t>Rutai Martin</t>
  </si>
  <si>
    <t>Ubytovanie v apartmáne pre 5os./7 nocí</t>
  </si>
  <si>
    <t>Résidence les gentianes</t>
  </si>
  <si>
    <t>Marquier Isabelle</t>
  </si>
  <si>
    <t>PHM Toyota Proace AA781BM, 8,24l, 1,529e/l</t>
  </si>
  <si>
    <t>Raststation Bodensee</t>
  </si>
  <si>
    <t>PHM Toyota Proace AA781BM, 68,18l, 1,628e/l</t>
  </si>
  <si>
    <t>SAS Petro Belemont</t>
  </si>
  <si>
    <t>PHM Toyota Proace AA781BM, 44,90l, 1,559e/l</t>
  </si>
  <si>
    <t>LHLM GmbH</t>
  </si>
  <si>
    <t>PHM Toyota Proace AA781BM, 56,20, 1,459e/l</t>
  </si>
  <si>
    <t>JURKI - HAYTON s.r.o.</t>
  </si>
  <si>
    <t>DZ Švajčiarsko ročná, AA781BM</t>
  </si>
  <si>
    <t>Dial. popl. FRA, AA781BM</t>
  </si>
  <si>
    <t>AREA</t>
  </si>
  <si>
    <t>Šport. odevy - mikiny 3ks pre športovcov</t>
  </si>
  <si>
    <t>Le Drugstore</t>
  </si>
  <si>
    <t>SC - Berchtesgaden 14.3.2025 (vyzdvihnutie skeletonu zo skladu v Nemecku) - Diéty trenera</t>
  </si>
  <si>
    <t>Jedinak st Peter</t>
  </si>
  <si>
    <t>SC Berchtesgaden 14.3.2025 (vyzdvihnutie skeletonu zo skladu v Nemecku) - Diéty športovca</t>
  </si>
  <si>
    <t>SC - 1-dň. Regegenerácia a rehabilitácia St. Martins, AUT - Diéty športovca</t>
  </si>
  <si>
    <t>Čerňanská Viktoria</t>
  </si>
  <si>
    <t>1-dň. Regegenerácia a rehabilitácia St. Martins, AUT - Diéty športovca</t>
  </si>
  <si>
    <t>Mokrášová Lucia</t>
  </si>
  <si>
    <t>PHM Mercedes S BL466OP 63,64l, 1,414eur/ll</t>
  </si>
  <si>
    <t>Vstup na plaváreň pre 2os.</t>
  </si>
  <si>
    <t>SC - DVP kemp IBSF Praha, CZE - Diéty športovca</t>
  </si>
  <si>
    <t>Vlak BA-PA Čerňanská</t>
  </si>
  <si>
    <t>Vlak PA-BA Čerňanská</t>
  </si>
  <si>
    <t>Regiojet cz</t>
  </si>
  <si>
    <t>Taxi na stanicu Praha (150 CZK)- Čerňanská s batožinou</t>
  </si>
  <si>
    <t>BOLT s.r.o.</t>
  </si>
  <si>
    <t>Fyzioterapia Mokrášová</t>
  </si>
  <si>
    <t>Body Solution Clinic, s.r.o.</t>
  </si>
  <si>
    <t>SC - MS v tlačení bob. Trenažéra Cortina, ITA - Diéty športovca</t>
  </si>
  <si>
    <t>Ubytovanie v kláštor. penzióne 2os./3 noci s raň.</t>
  </si>
  <si>
    <t>Istituto Orsoline Missionarie Del Sacro Cuore</t>
  </si>
  <si>
    <t>PHM vozidlo Mokrášová IL026DA 48,33l, 1,759eur/l</t>
  </si>
  <si>
    <t>Distributore IP</t>
  </si>
  <si>
    <t>DZ Rak. 10dň.</t>
  </si>
  <si>
    <t>Asfinag</t>
  </si>
  <si>
    <t>Dialn. popl. (ITA nár. park)</t>
  </si>
  <si>
    <t>Dialn. popl. (ITA nár. park) cesta späť</t>
  </si>
  <si>
    <t>Diéty trénera (čestného prezidenta zväzu)</t>
  </si>
  <si>
    <t>Diéty gen. sekretára</t>
  </si>
  <si>
    <t>Ubytovanie v hoteli Royal 1os./3 noci s raň.</t>
  </si>
  <si>
    <t>Fondazione Cortina</t>
  </si>
  <si>
    <t>PHM Mercedes S BL466OP, 59,02l, 1,669eur/l</t>
  </si>
  <si>
    <t>PHM Mercedes S BL466OP, 42,70l, 1,639eur/l</t>
  </si>
  <si>
    <t>DZ Rak. 1dň. (cesta späť)</t>
  </si>
  <si>
    <t>Dial popl. (ITA nár. park) cesta späť</t>
  </si>
  <si>
    <t>Športové odevy (tričko + mikina motív ZOH)</t>
  </si>
  <si>
    <t>La Cooperativa diCortina</t>
  </si>
  <si>
    <t>Telefónne poplatky za 1.12.-31.12.2024</t>
  </si>
  <si>
    <t>O2 Slovakia, s.r.o.</t>
  </si>
  <si>
    <t>Telefónne poplatky za 1.1.-31.1.2025</t>
  </si>
  <si>
    <t>Telefónne poplatky za 1.2.-28.2.2025</t>
  </si>
  <si>
    <t>Telefónne poplatky za 1.3.-31.3.2025</t>
  </si>
  <si>
    <t>44614586</t>
  </si>
  <si>
    <t>WSO s.r.o.</t>
  </si>
  <si>
    <t>Telefónne poplatky za 1.4.-30.4.2025</t>
  </si>
  <si>
    <t>Čistiareň - páperová bunda</t>
  </si>
  <si>
    <t>31325343</t>
  </si>
  <si>
    <t>F.L.U. spol. s r.o.</t>
  </si>
  <si>
    <t>Administratívne práce za 1/2025</t>
  </si>
  <si>
    <t>OLYMPIS, s.r.o.</t>
  </si>
  <si>
    <t>Administratívne práce za 2/2025</t>
  </si>
  <si>
    <t>Administratívne práce za 3/2025</t>
  </si>
  <si>
    <t>Administratívne práce za 4/2025</t>
  </si>
  <si>
    <t>Hrubá mzda za 1/2025</t>
  </si>
  <si>
    <t>Jagnešáková</t>
  </si>
  <si>
    <t>Hrubá mzda za 2/2025</t>
  </si>
  <si>
    <t>Hrubá mzda za 3/2025</t>
  </si>
  <si>
    <t>Hrubá mzda za 4/2025</t>
  </si>
  <si>
    <t>Hrubá mzda za 5/2025</t>
  </si>
  <si>
    <t>Dôvera organizácia za 1/2025</t>
  </si>
  <si>
    <t>Dôvera ZP</t>
  </si>
  <si>
    <t>Sociálna poisťovňa organizácia za 1/2025</t>
  </si>
  <si>
    <t>Dôvera organizácia za 2/2025</t>
  </si>
  <si>
    <t>Sociálna poisťovňa organizácia za 2/2025</t>
  </si>
  <si>
    <t>Dôvera organizácia za 3/2025</t>
  </si>
  <si>
    <t>Sociálna poisťovňa organizácia za 3/2025</t>
  </si>
  <si>
    <t>Sociálna poisťovňa organizácia za 4/2025</t>
  </si>
  <si>
    <t>Dôvera organizácia za 4/2025</t>
  </si>
  <si>
    <t>Prenájom športovísk - atletický štadión Mladá Garda 2os. (Če</t>
  </si>
  <si>
    <t>00397687</t>
  </si>
  <si>
    <t>Slovenská technická univerzita v Bratislave</t>
  </si>
  <si>
    <t>Prenájom monobobov 2ks počas DVP La Plagne 10-16.3.2025</t>
  </si>
  <si>
    <t>International  Bobsleigh &amp; Skeleton Federation</t>
  </si>
  <si>
    <t>Permanentka na ročný vstup do posilňovne - Jedinák</t>
  </si>
  <si>
    <t>51964317</t>
  </si>
  <si>
    <t>FITNESS PROGRES, s.r.o.</t>
  </si>
  <si>
    <t>Vstupy do fitnesscentra v Trenčíne - Mokrášová (apríl-júl)</t>
  </si>
  <si>
    <t>51694018</t>
  </si>
  <si>
    <t>Gymunion s.r.o.</t>
  </si>
  <si>
    <t>AJRon - 1-rázový vstup do fitnescentra (Čerňanská)</t>
  </si>
  <si>
    <t>52193632</t>
  </si>
  <si>
    <t>SQT gym - 1-ráz. vstup do posilňovne (Čerňanská)</t>
  </si>
  <si>
    <t>30868181</t>
  </si>
  <si>
    <t>SQT gym - 1-ráz. vstup do posilňovne (Mokrášová)</t>
  </si>
  <si>
    <t>Lucia Mokrášová</t>
  </si>
  <si>
    <t>Gymunion - 1-ráz. vstup do posilňovne (Mokrášová)</t>
  </si>
  <si>
    <t>Trénerské služby za 1Q 2025</t>
  </si>
  <si>
    <t>Jakub Lohyňa</t>
  </si>
  <si>
    <t>Trénerské služby za 2Q 2025</t>
  </si>
  <si>
    <t>Trénerské služby (špeciálna atletická príprava) za 7 a 8/202</t>
  </si>
  <si>
    <t>ŠVEPET, s.r.o.</t>
  </si>
  <si>
    <t>Trénerské služby počas tréningové kempu Riga, Lotyšsko (20.-27.7.2025)</t>
  </si>
  <si>
    <t>Janis Ozols</t>
  </si>
  <si>
    <t>Prenájom vozidla (9-miestne) Toyota Proace AA781BM 8.-17.3.2</t>
  </si>
  <si>
    <t>47550793</t>
  </si>
  <si>
    <t>Cestovná kancelária DAKA, s.r.o.</t>
  </si>
  <si>
    <t>Prenájom dodávky Renault Master BT656DH</t>
  </si>
  <si>
    <t>Švejk Pub, s.r.o.</t>
  </si>
  <si>
    <t>Bankové poplatky</t>
  </si>
  <si>
    <t>Tatrabanka</t>
  </si>
  <si>
    <t>Poistenie športovca Jedinák 12.1.-19.1.2025</t>
  </si>
  <si>
    <t>KOOPERATIVA poisťovňa, a.s. Vienna Insurance Group</t>
  </si>
  <si>
    <t>Poistenie športovcov Čerňanská, Mokrášová 22.1.-26.1.2025</t>
  </si>
  <si>
    <t>Poistenie športovca Jedinák 9.2.-15.2.2025</t>
  </si>
  <si>
    <t>Poistenie športovcov - Krajčík, Rutai, Ivák 9.3.-16.3.2025</t>
  </si>
  <si>
    <t>Poistenie športovcov - Čerň., Mokrášová 24.8.-30.8.2025 (SC</t>
  </si>
  <si>
    <t>Poistenie športovcov Čerňanská, Mokrášová 11.9.-13.9.2025</t>
  </si>
  <si>
    <t>PZP Toyota 1.4.-30.6.2025</t>
  </si>
  <si>
    <t>HP Toyota 18.4.-18.7.2025</t>
  </si>
  <si>
    <t>PZP Toyota 1.7.-30.9.2025</t>
  </si>
  <si>
    <t>46972111</t>
  </si>
  <si>
    <t>MTBIKER</t>
  </si>
  <si>
    <t>1</t>
  </si>
  <si>
    <t>35838841</t>
  </si>
  <si>
    <t>EUROPHARMA, s. r. o.</t>
  </si>
  <si>
    <t>52924726</t>
  </si>
  <si>
    <t>BENU SK 105, s. r. o.</t>
  </si>
  <si>
    <t>46043942</t>
  </si>
  <si>
    <t>Dr.Max 12 s.r.o.</t>
  </si>
  <si>
    <t>51193175</t>
  </si>
  <si>
    <t>PHARMAPOST, s. r. o.</t>
  </si>
  <si>
    <t>44713983</t>
  </si>
  <si>
    <t>BENU SK 153, s.r.o.</t>
  </si>
  <si>
    <t>SK4120004493</t>
  </si>
  <si>
    <t>Modivo S.A.</t>
  </si>
  <si>
    <t>47658827</t>
  </si>
  <si>
    <t>Decathlon SK s. r. o.</t>
  </si>
  <si>
    <t>Zalando Team</t>
  </si>
  <si>
    <t>26947439</t>
  </si>
  <si>
    <t>Datart Elektro</t>
  </si>
  <si>
    <t>Snowboard Zezula</t>
  </si>
  <si>
    <t>Šimon Jagnešák</t>
  </si>
  <si>
    <t>47652454</t>
  </si>
  <si>
    <t>MARKETING INVESTMENT GROUP SLOVAKIA s. r. o.</t>
  </si>
  <si>
    <t>47240458</t>
  </si>
  <si>
    <t>Sportsdirect.com Slovakia s. r. o.</t>
  </si>
  <si>
    <t>46874208</t>
  </si>
  <si>
    <t>Isadore</t>
  </si>
  <si>
    <t>62908626</t>
  </si>
  <si>
    <t>Revit Estore Europe</t>
  </si>
  <si>
    <t>31801897</t>
  </si>
  <si>
    <t>Alza.sk s. r. o.</t>
  </si>
  <si>
    <t>CZ28909437</t>
  </si>
  <si>
    <t>Partizan Security s.r.o.</t>
  </si>
  <si>
    <t>45428140</t>
  </si>
  <si>
    <t>TECHCONTROL, s. r. o.</t>
  </si>
  <si>
    <t>54345031</t>
  </si>
  <si>
    <t>Za Šport v Petržalke</t>
  </si>
  <si>
    <t>Gym 1, s.r.o.</t>
  </si>
  <si>
    <t>36793922</t>
  </si>
  <si>
    <t>Fit&amp;Co s. r. o.</t>
  </si>
  <si>
    <t>32173776</t>
  </si>
  <si>
    <t>Richard Grich</t>
  </si>
  <si>
    <t>50011731</t>
  </si>
  <si>
    <t>ŠK Atletika Bratislava - 'Športové odevy - 2 tričká s logami (Čerň.)</t>
  </si>
  <si>
    <t>36531154</t>
  </si>
  <si>
    <t>DEMI šport plus, s.r.o.</t>
  </si>
  <si>
    <t>ŠK Atletika Bratislava - Nike Parndorf Factory - športové potreby Čerňanská (šport. p</t>
  </si>
  <si>
    <t>ATU46008706</t>
  </si>
  <si>
    <t>ŠK Atletika Bratislava - Nike Parndorf Factory - športové potreby Čerňanská (tenisky,</t>
  </si>
  <si>
    <t>ŠK Atletika Bratislava - Nike Parndorf Factory - športové potreby Čerňanská (tenisky)</t>
  </si>
  <si>
    <t>ŠK Atletika Bratislava - PUMA Outlet Parndorf - športové potreby Čerňanská (tričko)</t>
  </si>
  <si>
    <t>ATU68941425</t>
  </si>
  <si>
    <t>ŠK Atletika Bratislava - ZARA - športové potreby Čerňanská (tričko 2ks)</t>
  </si>
  <si>
    <t>36779644</t>
  </si>
  <si>
    <t>ŠK Atletika Bratislava - Bicykel kellys tagen 10</t>
  </si>
  <si>
    <t>36327221</t>
  </si>
  <si>
    <t>ŠPORT SERVIS KLUB, s.r.o.</t>
  </si>
  <si>
    <t>ŠK Atletika Bratislava - Náhradný štít na prilbu</t>
  </si>
  <si>
    <t>50601113</t>
  </si>
  <si>
    <t>Tech Moto s.r.o.</t>
  </si>
  <si>
    <t>a - boby a skeleton - bežné transfery</t>
  </si>
  <si>
    <t>60-25-006</t>
  </si>
  <si>
    <t>0710-2025</t>
  </si>
  <si>
    <t>05.11.2025</t>
  </si>
  <si>
    <t>28.11.2025</t>
  </si>
  <si>
    <t>VEUR-25-116</t>
  </si>
  <si>
    <t>14.10.2025</t>
  </si>
  <si>
    <t>VEUR-25-120</t>
  </si>
  <si>
    <t>20.10.2025</t>
  </si>
  <si>
    <t>VEUR-25-121</t>
  </si>
  <si>
    <t>VEUR-25-122</t>
  </si>
  <si>
    <t>22.10.2025</t>
  </si>
  <si>
    <t>VEUR-25-123</t>
  </si>
  <si>
    <t>23.10.2025</t>
  </si>
  <si>
    <t>VEUR-25-124</t>
  </si>
  <si>
    <t>Fóliovanie monobobu a dvojbobu pred OH sezónou</t>
  </si>
  <si>
    <t>04613449</t>
  </si>
  <si>
    <t>WrapStyle Brno s.r.o.</t>
  </si>
  <si>
    <t>Nadobudnutie tovaru - EÚ - DPH</t>
  </si>
  <si>
    <t>Športový bobový klub OLYMPIS - Regen. Príp.  - energ. gél, izotonický nápoj, nootropiká, chamois</t>
  </si>
  <si>
    <t>ŠBK Olympis - Doplnky výživy - energetické gély a tyčinky Nutren</t>
  </si>
  <si>
    <t>ŠBK Olympis -Lieky - acylpyrin, ibuprofen, vitamin C, magnesium B6</t>
  </si>
  <si>
    <t>ŠBK Olympis - Lieky - acc long, nurofen, bylinove caje (salvia, baza, repi</t>
  </si>
  <si>
    <t>ŠBK Olympis - Lieky - orasept pastilky, krem candibene</t>
  </si>
  <si>
    <t>ŠBK Olympis - Lieky - glimbax kloktadlo, paralen</t>
  </si>
  <si>
    <t>ŠBK Olympis - Lieky - magnezium prášok</t>
  </si>
  <si>
    <t>ŠBK Olympis - Športová obuv - vzpieračské topánky UK44</t>
  </si>
  <si>
    <t>ŠBK Olympis - Športové potreby - dámske plavky plavecké jednodielne veľ. L</t>
  </si>
  <si>
    <t>ŠBK Olympis - Športové potreby - ruksak</t>
  </si>
  <si>
    <t>ŠBK Olympis - Športové potreby - šlahač na proteiny, USB nabíjačka (1 997</t>
  </si>
  <si>
    <t>ŠBK Olympis - Športové potreby - snowboard topánky UK9,5</t>
  </si>
  <si>
    <t>ŠBK Olympis - Športové potreby - chrániče kolien</t>
  </si>
  <si>
    <t>ŠBK Olympis - Športové potreby - boxerské rukavice (250 USD)</t>
  </si>
  <si>
    <t>ŠBK Olympis - Športové potreby - tepláky XL</t>
  </si>
  <si>
    <t>ŠBK Olympis - Športové potreby - dámske tielko XL, podprsenka Nike L, páns</t>
  </si>
  <si>
    <t>ŠBK Olympis - Športové potreby - náhr. diel na cyklotrenažér</t>
  </si>
  <si>
    <t>ŠBK Olympis - Športové odevy Echelon - cyklo kraťasy a tričko L</t>
  </si>
  <si>
    <t>ŠBK Olympis -'Športové odevy Echelon - merino tričko dlhý rukáv</t>
  </si>
  <si>
    <t>ŠBK Olympis - Športové potreby - prehadzovacia cyklo kazeta (ná</t>
  </si>
  <si>
    <t>ŠBK Olympis - Športové potreby - reťaz na bike 120 článková s rý</t>
  </si>
  <si>
    <t>ŠBK Olympis - Športové potreby - kevralové tepláky s chráničom kolien</t>
  </si>
  <si>
    <t>ŠBK Olympis - Športové potreby - ragby lopta, štuple do uší, roztok proti</t>
  </si>
  <si>
    <t>ŠBK Olympis - Športové potreby - GoPro kamera, ochranné sklo, pamäťová kar</t>
  </si>
  <si>
    <t>ŠBK Olympis - Športové potreby - dron Cinebot30 HD Nebula PRO, batérie 3ks</t>
  </si>
  <si>
    <t>ŠBK Olympis - Športové potreby - pamäťová karta 128GB, čítačka kariet</t>
  </si>
  <si>
    <t>ŠBK Olympis - Oprava časomiery Omega</t>
  </si>
  <si>
    <t>ŠBK Olympis - Permanetka do fitnesscentra mesačná</t>
  </si>
  <si>
    <t>ŠBK Olympis - Vstup do fitnesscentra 1os.</t>
  </si>
  <si>
    <t>ŠBK Olympis - Vstup do fitnesscentra 2 vstupy</t>
  </si>
  <si>
    <t>ŠBK Olympis - Masáže za 1Q 2025</t>
  </si>
  <si>
    <t>ŠBK Olympis - Trénerské služby za 1Q 2025</t>
  </si>
  <si>
    <t>ŠBK Olympis - Čistiareň - športové sako</t>
  </si>
  <si>
    <t>ŠBK Olympis - Čistiareň - bunda páperová</t>
  </si>
  <si>
    <t>SC - DVP kemp La Plagne, FRA 9.-16.3.2025 - Diéty vedúcej výpravy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</si>
</sst>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7" val="4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47"/>
      <c r="D1" s="34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48"/>
      <c r="D21" s="348"/>
    </row>
    <row r="22" spans="1:4" x14ac:dyDescent="0.2">
      <c r="C22" s="349"/>
      <c r="D22" s="348"/>
    </row>
    <row r="23" spans="1:4" ht="63.75" x14ac:dyDescent="0.2">
      <c r="A23" s="23" t="s">
        <v>1380</v>
      </c>
      <c r="C23" s="255"/>
      <c r="D23" s="256"/>
    </row>
    <row r="24" spans="1:4" ht="12.75" customHeight="1" x14ac:dyDescent="0.2">
      <c r="C24" s="345"/>
      <c r="D24" s="34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zväz bobistov, Líščie údolie 134, Bratislava, 841 01</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36067580</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0" t="s">
        <v>57</v>
      </c>
      <c r="B1" s="350"/>
      <c r="C1" s="350"/>
      <c r="D1" s="350"/>
      <c r="E1" s="350"/>
      <c r="F1" s="350"/>
      <c r="G1" s="350"/>
      <c r="H1" s="350"/>
      <c r="I1" s="52"/>
      <c r="J1" s="37"/>
    </row>
    <row r="2" spans="1:11" ht="15.75" x14ac:dyDescent="0.25">
      <c r="A2" s="356" t="s">
        <v>58</v>
      </c>
      <c r="B2" s="356"/>
      <c r="C2" s="356"/>
      <c r="D2" s="356"/>
      <c r="E2" s="356"/>
      <c r="F2" s="356"/>
      <c r="G2" s="356"/>
      <c r="H2" s="354" t="str">
        <f>+Doklady!I100</f>
        <v>V2</v>
      </c>
      <c r="I2" s="354"/>
    </row>
    <row r="3" spans="1:11" ht="15" x14ac:dyDescent="0.25">
      <c r="A3" s="40"/>
      <c r="B3" s="40"/>
      <c r="C3" s="40"/>
      <c r="D3" s="40"/>
      <c r="E3" s="40"/>
      <c r="F3" s="40"/>
      <c r="G3" s="40"/>
      <c r="H3" s="355">
        <f>+Doklady!I101</f>
        <v>45887</v>
      </c>
      <c r="I3" s="355"/>
    </row>
    <row r="4" spans="1:11" ht="15.75" customHeight="1" x14ac:dyDescent="0.2">
      <c r="A4" s="41" t="s">
        <v>59</v>
      </c>
      <c r="B4" s="351" t="s">
        <v>60</v>
      </c>
      <c r="C4" s="352"/>
      <c r="D4" s="352"/>
      <c r="E4" s="35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59" t="s">
        <v>311</v>
      </c>
      <c r="B1" s="360"/>
      <c r="C1" s="174">
        <v>45688</v>
      </c>
      <c r="D1" s="26"/>
      <c r="G1" s="252">
        <v>45688</v>
      </c>
    </row>
    <row r="2" spans="1:7" ht="15" x14ac:dyDescent="0.25">
      <c r="A2" s="28"/>
      <c r="B2" s="28"/>
      <c r="G2" s="252">
        <v>45716</v>
      </c>
    </row>
    <row r="3" spans="1:7" ht="14.25" x14ac:dyDescent="0.2">
      <c r="A3" s="30" t="s">
        <v>312</v>
      </c>
      <c r="B3" s="357" t="str">
        <f>INDEX(Adr!B:B,Doklady!B102+1)</f>
        <v>Slovenský zväz bobistov</v>
      </c>
      <c r="C3" s="357"/>
      <c r="D3" s="357"/>
      <c r="G3" s="252">
        <v>45747</v>
      </c>
    </row>
    <row r="4" spans="1:7" ht="14.25" x14ac:dyDescent="0.2">
      <c r="A4" s="30" t="s">
        <v>313</v>
      </c>
      <c r="B4" s="29" t="str">
        <f>RIGHT("0000"&amp;INDEX(Adr!A:A,Doklady!B102+1),8)</f>
        <v>36067580</v>
      </c>
      <c r="G4" s="252">
        <v>45777</v>
      </c>
    </row>
    <row r="5" spans="1:7" ht="14.25" x14ac:dyDescent="0.2">
      <c r="A5" s="30" t="s">
        <v>314</v>
      </c>
      <c r="B5" s="29" t="str">
        <f>INDEX(Adr!D:D,Doklady!B102+1)&amp;", "&amp;INDEX(Adr!E:E,Doklady!B102+1)</f>
        <v>Líščie údolie 134,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36270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36270</v>
      </c>
      <c r="G15" s="252"/>
    </row>
    <row r="16" spans="1:7" ht="14.25" x14ac:dyDescent="0.2">
      <c r="G16" s="252"/>
    </row>
    <row r="17" spans="1:5" ht="72" customHeight="1" x14ac:dyDescent="0.2">
      <c r="A17" s="358" t="s">
        <v>328</v>
      </c>
      <c r="B17" s="358"/>
      <c r="C17" s="358"/>
      <c r="D17" s="35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26" zoomScaleNormal="100" workbookViewId="0">
      <selection activeCell="I12" sqref="I12"/>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22" t="s">
        <v>1502</v>
      </c>
      <c r="B1" s="322"/>
      <c r="C1" s="322"/>
      <c r="D1" s="322"/>
      <c r="E1" s="322"/>
      <c r="F1" s="322"/>
      <c r="G1" s="322"/>
      <c r="H1" s="322"/>
      <c r="I1" s="322"/>
    </row>
    <row r="2" spans="1:26" ht="7.5" customHeight="1" x14ac:dyDescent="0.2">
      <c r="C2" s="8"/>
      <c r="D2" s="8"/>
      <c r="E2" s="8"/>
      <c r="F2" s="8"/>
      <c r="G2" s="8"/>
      <c r="H2" s="8"/>
      <c r="I2" s="8"/>
    </row>
    <row r="3" spans="1:26" s="9" customFormat="1" ht="26.1" customHeight="1" x14ac:dyDescent="0.2">
      <c r="B3" s="160" t="s">
        <v>59</v>
      </c>
      <c r="C3" s="323" t="str">
        <f>INDEX(Adr!B2:B87,Doklady!B102)</f>
        <v>Slovenský zväz bobistov</v>
      </c>
      <c r="D3" s="323"/>
      <c r="E3" s="323"/>
      <c r="F3" s="323"/>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36067580</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Líščie údolie 134, Bratislava, 841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24" t="s">
        <v>333</v>
      </c>
      <c r="F9" s="325"/>
      <c r="J9" s="8"/>
      <c r="L9" s="118"/>
      <c r="M9" s="118"/>
      <c r="N9" s="118"/>
      <c r="O9" s="118"/>
      <c r="P9" s="118"/>
      <c r="Q9" s="118"/>
      <c r="R9" s="118"/>
      <c r="S9" s="118"/>
    </row>
    <row r="10" spans="1:26" ht="18" x14ac:dyDescent="0.25">
      <c r="A10" s="69" t="s">
        <v>317</v>
      </c>
      <c r="B10" s="70" t="s">
        <v>318</v>
      </c>
      <c r="C10" s="126">
        <f>SUMIF(FP!J:J,Doklady!$B$1&amp;A10,FP!D:D)</f>
        <v>0</v>
      </c>
      <c r="D10" s="126">
        <f>C10-E10</f>
        <v>0</v>
      </c>
      <c r="E10" s="315">
        <f>SUMIF(K:K,A10,I:I)</f>
        <v>0</v>
      </c>
      <c r="F10" s="316"/>
      <c r="L10" s="120" t="s">
        <v>334</v>
      </c>
      <c r="M10" s="118"/>
      <c r="N10" s="118"/>
      <c r="O10" s="118"/>
      <c r="P10" s="118"/>
      <c r="Q10" s="118"/>
      <c r="R10" s="118"/>
      <c r="S10" s="118"/>
    </row>
    <row r="11" spans="1:26" ht="18" x14ac:dyDescent="0.25">
      <c r="A11" s="69" t="s">
        <v>319</v>
      </c>
      <c r="B11" s="70" t="s">
        <v>320</v>
      </c>
      <c r="C11" s="126">
        <f>SUMIF(FP!J:J,Doklady!$B$1&amp;A11,FP!D:D)</f>
        <v>36270</v>
      </c>
      <c r="D11" s="126">
        <f>+C11-E11</f>
        <v>36270</v>
      </c>
      <c r="E11" s="326">
        <f>+I39-I42+I44-I47</f>
        <v>0</v>
      </c>
      <c r="F11" s="327"/>
      <c r="J11" s="176"/>
      <c r="L11" s="161" t="str">
        <f>L41</f>
        <v>a - boby a skeleton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15">
        <f>SUMIF(K:K,A12,I:I)</f>
        <v>0</v>
      </c>
      <c r="F12" s="316"/>
      <c r="J12" s="177"/>
      <c r="L12" s="161" t="str">
        <f>L42</f>
        <v>a - boby a skeleton - kapitálové transfery</v>
      </c>
      <c r="N12" s="118"/>
      <c r="O12" s="118"/>
      <c r="P12" s="118"/>
      <c r="Q12" s="118"/>
      <c r="R12" s="118"/>
      <c r="S12" s="118"/>
    </row>
    <row r="13" spans="1:26" ht="18" x14ac:dyDescent="0.25">
      <c r="A13" s="69" t="s">
        <v>323</v>
      </c>
      <c r="B13" s="70" t="s">
        <v>324</v>
      </c>
      <c r="C13" s="126">
        <f>SUMIF(FP!J:J,Doklady!$B$1&amp;A13,FP!D:D)</f>
        <v>0</v>
      </c>
      <c r="D13" s="126">
        <f>C13-E13</f>
        <v>0</v>
      </c>
      <c r="E13" s="315">
        <f>SUMIF(K:K,A13,I:I)</f>
        <v>0</v>
      </c>
      <c r="F13" s="31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28">
        <f>SUMIF(K:K,A14,I:I)</f>
        <v>0</v>
      </c>
      <c r="F14" s="329"/>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5" t="s">
        <v>336</v>
      </c>
      <c r="C16" s="336"/>
      <c r="D16" s="336"/>
      <c r="E16" s="336"/>
      <c r="F16" s="336"/>
      <c r="G16" s="336"/>
      <c r="H16" s="33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30" t="s">
        <v>339</v>
      </c>
      <c r="C17" s="330"/>
      <c r="D17" s="330"/>
      <c r="E17" s="330"/>
      <c r="F17" s="330"/>
      <c r="G17" s="330"/>
      <c r="H17" s="330"/>
      <c r="I17" s="73">
        <f>SUMIF(FP!I:I,Doklady!$B$1&amp;A17,FP!D:D)</f>
        <v>36270</v>
      </c>
      <c r="T17" s="86"/>
    </row>
    <row r="18" spans="1:20" x14ac:dyDescent="0.2">
      <c r="A18" s="135" t="s">
        <v>340</v>
      </c>
      <c r="B18" s="330" t="s">
        <v>341</v>
      </c>
      <c r="C18" s="330"/>
      <c r="D18" s="330"/>
      <c r="E18" s="330"/>
      <c r="F18" s="330"/>
      <c r="G18" s="330"/>
      <c r="H18" s="330"/>
      <c r="I18" s="73">
        <f>SUMIF(FP!I:I,Doklady!$B$1&amp;A18,FP!D:D)</f>
        <v>0</v>
      </c>
    </row>
    <row r="19" spans="1:20" x14ac:dyDescent="0.2">
      <c r="A19" s="115" t="s">
        <v>342</v>
      </c>
      <c r="B19" s="330" t="s">
        <v>343</v>
      </c>
      <c r="C19" s="330"/>
      <c r="D19" s="330"/>
      <c r="E19" s="330"/>
      <c r="F19" s="330"/>
      <c r="G19" s="330"/>
      <c r="H19" s="330"/>
      <c r="I19" s="73">
        <f>SUMIF(FP!I:I,Doklady!$B$1&amp;A19,FP!D:D)</f>
        <v>0</v>
      </c>
    </row>
    <row r="20" spans="1:20" x14ac:dyDescent="0.2">
      <c r="A20" s="135" t="s">
        <v>344</v>
      </c>
      <c r="B20" s="319" t="s">
        <v>345</v>
      </c>
      <c r="C20" s="320"/>
      <c r="D20" s="320"/>
      <c r="E20" s="320"/>
      <c r="F20" s="320"/>
      <c r="G20" s="320"/>
      <c r="H20" s="321"/>
      <c r="I20" s="73">
        <f>SUMIF(FP!I:I,Doklady!$B$1&amp;A20,FP!D:D)</f>
        <v>0</v>
      </c>
      <c r="T20" s="86"/>
    </row>
    <row r="21" spans="1:20" x14ac:dyDescent="0.2">
      <c r="A21" s="115" t="s">
        <v>346</v>
      </c>
      <c r="B21" s="319" t="s">
        <v>347</v>
      </c>
      <c r="C21" s="320"/>
      <c r="D21" s="320"/>
      <c r="E21" s="320"/>
      <c r="F21" s="320"/>
      <c r="G21" s="320"/>
      <c r="H21" s="321"/>
      <c r="I21" s="73">
        <f>SUMIF(FP!I:I,Doklady!$B$1&amp;A21,FP!D:D)</f>
        <v>0</v>
      </c>
      <c r="T21" s="86"/>
    </row>
    <row r="22" spans="1:20" x14ac:dyDescent="0.2">
      <c r="A22" s="135" t="s">
        <v>348</v>
      </c>
      <c r="B22" s="338" t="s">
        <v>349</v>
      </c>
      <c r="C22" s="339"/>
      <c r="D22" s="339"/>
      <c r="E22" s="339"/>
      <c r="F22" s="339"/>
      <c r="G22" s="339"/>
      <c r="H22" s="340"/>
      <c r="I22" s="73">
        <f>SUMIF(FP!I:I,Doklady!$B$1&amp;A22,FP!D:D)</f>
        <v>0</v>
      </c>
      <c r="T22" s="86"/>
    </row>
    <row r="23" spans="1:20" x14ac:dyDescent="0.2">
      <c r="A23" s="115" t="s">
        <v>350</v>
      </c>
      <c r="B23" s="319" t="s">
        <v>351</v>
      </c>
      <c r="C23" s="320"/>
      <c r="D23" s="320"/>
      <c r="E23" s="320"/>
      <c r="F23" s="320"/>
      <c r="G23" s="320"/>
      <c r="H23" s="321"/>
      <c r="I23" s="73">
        <f>SUMIF(FP!I:I,Doklady!$B$1&amp;A23,FP!D:D)</f>
        <v>0</v>
      </c>
      <c r="T23" s="86"/>
    </row>
    <row r="24" spans="1:20" x14ac:dyDescent="0.2">
      <c r="A24" s="135" t="s">
        <v>352</v>
      </c>
      <c r="B24" s="319" t="s">
        <v>353</v>
      </c>
      <c r="C24" s="320"/>
      <c r="D24" s="320"/>
      <c r="E24" s="320"/>
      <c r="F24" s="320"/>
      <c r="G24" s="320"/>
      <c r="H24" s="321"/>
      <c r="I24" s="73">
        <f>SUMIF(FP!I:I,Doklady!$B$1&amp;A24,FP!D:D)</f>
        <v>0</v>
      </c>
      <c r="T24" s="86"/>
    </row>
    <row r="25" spans="1:20" x14ac:dyDescent="0.2">
      <c r="A25" s="115" t="s">
        <v>354</v>
      </c>
      <c r="B25" s="331" t="s">
        <v>355</v>
      </c>
      <c r="C25" s="332"/>
      <c r="D25" s="332"/>
      <c r="E25" s="332"/>
      <c r="F25" s="332"/>
      <c r="G25" s="332"/>
      <c r="H25" s="333"/>
      <c r="I25" s="73">
        <f>SUMIF(FP!I:I,Doklady!$B$1&amp;A25,FP!D:D)</f>
        <v>0</v>
      </c>
      <c r="T25" s="86"/>
    </row>
    <row r="26" spans="1:20" x14ac:dyDescent="0.2">
      <c r="A26" s="135" t="s">
        <v>356</v>
      </c>
      <c r="B26" s="319" t="s">
        <v>357</v>
      </c>
      <c r="C26" s="320"/>
      <c r="D26" s="320"/>
      <c r="E26" s="320"/>
      <c r="F26" s="320"/>
      <c r="G26" s="320"/>
      <c r="H26" s="321"/>
      <c r="I26" s="73">
        <f>SUMIF(FP!I:I,Doklady!$B$1&amp;A26,FP!D:D)</f>
        <v>0</v>
      </c>
      <c r="T26" s="86"/>
    </row>
    <row r="27" spans="1:20" x14ac:dyDescent="0.2">
      <c r="A27" s="115" t="s">
        <v>358</v>
      </c>
      <c r="B27" s="319" t="s">
        <v>359</v>
      </c>
      <c r="C27" s="320"/>
      <c r="D27" s="320"/>
      <c r="E27" s="320"/>
      <c r="F27" s="320"/>
      <c r="G27" s="320"/>
      <c r="H27" s="321"/>
      <c r="I27" s="73">
        <f>SUMIF(FP!I:I,Doklady!$B$1&amp;A27,FP!D:D)</f>
        <v>0</v>
      </c>
      <c r="T27" s="86"/>
    </row>
    <row r="28" spans="1:20" x14ac:dyDescent="0.2">
      <c r="A28" s="135" t="s">
        <v>360</v>
      </c>
      <c r="B28" s="319" t="s">
        <v>361</v>
      </c>
      <c r="C28" s="320"/>
      <c r="D28" s="320"/>
      <c r="E28" s="320"/>
      <c r="F28" s="320"/>
      <c r="G28" s="320"/>
      <c r="H28" s="321"/>
      <c r="I28" s="73">
        <f>SUMIF(FP!I:I,Doklady!$B$1&amp;A28,FP!D:D)</f>
        <v>0</v>
      </c>
      <c r="T28" s="86"/>
    </row>
    <row r="29" spans="1:20" x14ac:dyDescent="0.2">
      <c r="A29" s="115" t="s">
        <v>362</v>
      </c>
      <c r="B29" s="319" t="s">
        <v>363</v>
      </c>
      <c r="C29" s="320"/>
      <c r="D29" s="320"/>
      <c r="E29" s="320"/>
      <c r="F29" s="320"/>
      <c r="G29" s="320"/>
      <c r="H29" s="321"/>
      <c r="I29" s="73">
        <f>SUMIF(FP!I:I,Doklady!$B$1&amp;A29,FP!D:D)</f>
        <v>0</v>
      </c>
      <c r="T29" s="86"/>
    </row>
    <row r="30" spans="1:20" hidden="1" x14ac:dyDescent="0.2">
      <c r="A30" s="135" t="s">
        <v>364</v>
      </c>
      <c r="B30" s="319"/>
      <c r="C30" s="320"/>
      <c r="D30" s="320"/>
      <c r="E30" s="320"/>
      <c r="F30" s="320"/>
      <c r="G30" s="320"/>
      <c r="H30" s="321"/>
      <c r="I30" s="73">
        <f>SUMIF(FP!I:I,Doklady!$B$1&amp;A30,FP!D:D)</f>
        <v>0</v>
      </c>
      <c r="T30" s="86"/>
    </row>
    <row r="31" spans="1:20" hidden="1" x14ac:dyDescent="0.2">
      <c r="A31" s="115" t="s">
        <v>365</v>
      </c>
      <c r="B31" s="319"/>
      <c r="C31" s="320"/>
      <c r="D31" s="320"/>
      <c r="E31" s="320"/>
      <c r="F31" s="320"/>
      <c r="G31" s="320"/>
      <c r="H31" s="321"/>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boby a skeleton</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7254</v>
      </c>
      <c r="G39" s="78">
        <f>+MAX(I39-C39-D39-E39-F39-H39,0)</f>
        <v>29016</v>
      </c>
      <c r="H39" s="78">
        <f>+IFERROR(VLOOKUP(K40&amp;" - kapitálové transfery",B$53:C$90,2,0),0)</f>
        <v>0</v>
      </c>
      <c r="I39" s="73">
        <f>SUMIF(FP!K:K,K40,FP!D:D)</f>
        <v>36270</v>
      </c>
      <c r="L39" s="84">
        <f>COUNTIF(FP!N:N,Doklady!B1&amp;"aK")</f>
        <v>0</v>
      </c>
      <c r="T39" s="86"/>
    </row>
    <row r="40" spans="1:21" x14ac:dyDescent="0.2">
      <c r="A40" s="115" t="s">
        <v>338</v>
      </c>
      <c r="B40" s="116" t="s">
        <v>377</v>
      </c>
      <c r="C40" s="78">
        <f>DSUM(Doklady!A103:J10000,"GGG",Spolu!L40:M42)</f>
        <v>7301.5599999999986</v>
      </c>
      <c r="D40" s="78">
        <f>DSUM(Doklady!A103:J10000,"GGG",Spolu!N40:O42)</f>
        <v>14778.310000000001</v>
      </c>
      <c r="E40" s="78">
        <f>DSUM(Doklady!A103:J10000,"GGG",Spolu!P40:Q42)</f>
        <v>6941.2499999999991</v>
      </c>
      <c r="F40" s="78">
        <f>DSUM(Doklady!A103:J10000,"GGG",Spolu!R40:S42)</f>
        <v>7248.8799999999974</v>
      </c>
      <c r="G40" s="78">
        <f>DSUM(Doklady!A103:J10000,"GGG",Spolu!T40:U42)-H40</f>
        <v>0</v>
      </c>
      <c r="H40" s="78">
        <f>+IFERROR(VLOOKUP(K40&amp;" - kapitálové transfery",B$53:D$90,3,0),0)</f>
        <v>0</v>
      </c>
      <c r="I40" s="73">
        <f>+C40+D40+E40+F40+G40+H40</f>
        <v>36270</v>
      </c>
      <c r="J40" s="218" t="str">
        <f>+K45</f>
        <v>.</v>
      </c>
      <c r="K40" s="218" t="str">
        <f>IF(L38&gt;0,INDEX(FP!K:K,Doklady!B2),".")</f>
        <v>boby a skeleton</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boby a skeleton - bežné transfery</v>
      </c>
      <c r="M41" s="120">
        <v>1</v>
      </c>
      <c r="N41" s="161" t="str">
        <f>+L41</f>
        <v>a - boby a skeleton - bežné transfery</v>
      </c>
      <c r="O41" s="120">
        <v>2</v>
      </c>
      <c r="P41" s="161" t="str">
        <f>+L41</f>
        <v>a - boby a skeleton - bežné transfery</v>
      </c>
      <c r="Q41" s="120">
        <v>3</v>
      </c>
      <c r="R41" s="161" t="str">
        <f>+L41</f>
        <v>a - boby a skeleton - bežné transfery</v>
      </c>
      <c r="S41" s="120">
        <v>4</v>
      </c>
      <c r="T41" s="161" t="str">
        <f>+L41</f>
        <v>a - boby a skeleton - bežné transfery</v>
      </c>
      <c r="U41" s="120">
        <v>5</v>
      </c>
    </row>
    <row r="42" spans="1:21" ht="10.5" customHeight="1" x14ac:dyDescent="0.2">
      <c r="A42" s="115" t="s">
        <v>338</v>
      </c>
      <c r="B42" s="116" t="s">
        <v>380</v>
      </c>
      <c r="C42" s="73">
        <f>+C40</f>
        <v>7301.5599999999986</v>
      </c>
      <c r="D42" s="216">
        <f>+D40</f>
        <v>14778.310000000001</v>
      </c>
      <c r="E42" s="216">
        <f>+E40</f>
        <v>6941.2499999999991</v>
      </c>
      <c r="F42" s="216">
        <f>+MIN(F39:F40)</f>
        <v>7248.8799999999974</v>
      </c>
      <c r="G42" s="216">
        <f>+MIN(G39+MAX(F39-F40,0)-MAX(E40-E39,0)-MAX(D40-D39,0)-MAX(C40-C39,0),G40)</f>
        <v>0</v>
      </c>
      <c r="H42" s="216">
        <f>+MIN(H39:H40)</f>
        <v>0</v>
      </c>
      <c r="I42" s="73">
        <f>+C42+D42+E42+MIN(F39:F40)+G42+H42</f>
        <v>36270</v>
      </c>
      <c r="J42" s="219">
        <f>+K47</f>
        <v>0</v>
      </c>
      <c r="K42" s="219">
        <f>+I42-H42</f>
        <v>36270</v>
      </c>
      <c r="L42" s="161" t="str">
        <f>+SUBSTITUTE(L41,"bežné","kapitálové")</f>
        <v>a - boby a skeleton - kapitálové transfery</v>
      </c>
      <c r="M42" s="120">
        <v>1</v>
      </c>
      <c r="N42" s="161" t="str">
        <f>+L42</f>
        <v>a - boby a skeleton - kapitálové transfery</v>
      </c>
      <c r="O42" s="120">
        <v>2</v>
      </c>
      <c r="P42" s="161" t="str">
        <f>+L42</f>
        <v>a - boby a skeleton - kapitálové transfery</v>
      </c>
      <c r="Q42" s="120">
        <v>3</v>
      </c>
      <c r="R42" s="161" t="str">
        <f>+L42</f>
        <v>a - boby a skeleton - kapitálové transfery</v>
      </c>
      <c r="S42" s="120">
        <v>4</v>
      </c>
      <c r="T42" s="161" t="str">
        <f>+L42</f>
        <v>a - boby a skeleton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17"/>
      <c r="B50" s="318"/>
      <c r="C50" s="318"/>
      <c r="D50" s="318"/>
      <c r="E50" s="318"/>
      <c r="F50" s="318"/>
      <c r="G50" s="318"/>
      <c r="H50" s="318"/>
      <c r="I50" s="31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boby a skeleton - bežné transfery</v>
      </c>
      <c r="C53" s="73">
        <f>IF(A53&lt;&gt;"",INDEX(FP!D:D,Doklady!B$2+(ROW()-53)),"")</f>
        <v>36270</v>
      </c>
      <c r="D53" s="73">
        <f>IF(A53&lt;&gt;"",Doklady!I1-Doklady!J1,"")</f>
        <v>36270.000000000007</v>
      </c>
      <c r="E53" s="73">
        <f>IF(A53&lt;&gt;"",MIN(D53,C53)*Doklady!C1/(1-Doklady!C1),"")</f>
        <v>0</v>
      </c>
      <c r="F53" s="71">
        <f>IF(A53&lt;&gt;"",Doklady!J1,"")</f>
        <v>0</v>
      </c>
      <c r="G53" s="73">
        <f>+IFERROR(HLOOKUP(IF(RIGHT(B53,15)="bežné transfery",LEFT(B53,LEN(B53)-18),0),$J$40:$K$42,3,0),MIN(C53,D53))</f>
        <v>36270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36270</v>
      </c>
      <c r="D130" s="228">
        <f t="shared" ref="D130:I130" si="9">SUM(D53:D129)</f>
        <v>36270.000000000007</v>
      </c>
      <c r="E130" s="228">
        <f t="shared" si="9"/>
        <v>0</v>
      </c>
      <c r="F130" s="228">
        <f t="shared" si="9"/>
        <v>0</v>
      </c>
      <c r="G130" s="228">
        <f t="shared" si="9"/>
        <v>36270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34"/>
      <c r="E140" s="334"/>
      <c r="F140" s="334"/>
      <c r="G140" s="334"/>
      <c r="H140" s="334"/>
      <c r="I140" s="334"/>
      <c r="J140" s="85"/>
    </row>
    <row r="141" spans="1:26" ht="68.25" customHeight="1" x14ac:dyDescent="0.2">
      <c r="A141" s="9"/>
      <c r="B141" s="283" t="s">
        <v>397</v>
      </c>
      <c r="C141" s="214"/>
      <c r="D141" s="314" t="s">
        <v>398</v>
      </c>
      <c r="E141" s="314"/>
      <c r="F141" s="314"/>
      <c r="G141" s="314"/>
      <c r="H141" s="314"/>
      <c r="I141" s="31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G140" sqref="G14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boby a skeleton - bežné transfery</v>
      </c>
      <c r="B1" s="232" t="str">
        <f>INDEX(Adr!A:A,B102+1)</f>
        <v>36067580</v>
      </c>
      <c r="C1" s="233">
        <f>IF(ROW()&lt;=B$3,INDEX(FP!E:E,B$2+ROW()-1),"")</f>
        <v>0</v>
      </c>
      <c r="D1" s="234" t="str">
        <f>IF(ROW()&lt;=B$3,INDEX(FP!F:F,B$2+ROW()-1),"")</f>
        <v>a</v>
      </c>
      <c r="E1" s="234"/>
      <c r="F1" s="234" t="str">
        <f>IF(ROW()&lt;=B$3,INDEX(FP!G:G,B$2+ROW()-1),"")</f>
        <v>026 02</v>
      </c>
      <c r="G1" s="234"/>
      <c r="H1" s="235" t="str">
        <f>IF(ROW()&lt;=B$3,INDEX(FP!C:C,B$2+ROW()-1),"")</f>
        <v>boby a skeleton - bežné transfery</v>
      </c>
      <c r="I1" s="236">
        <f t="shared" ref="I1:I6" si="0">IF(ROW()&lt;=B$3,SUMIF(A$107:A$10042,A1,I$107:I$10042),"")</f>
        <v>36270.000000000007</v>
      </c>
      <c r="J1" s="236">
        <f t="shared" ref="J1:J32" si="1">IF(ROW()&lt;=B$3,SUMIFS(I$103:I$50042,A$103:A$50042,K1,J$103:J$50042,L1),"")</f>
        <v>0</v>
      </c>
      <c r="K1" s="110" t="str">
        <f>$A1</f>
        <v>a - boby a skeleton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1503</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57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2133</v>
      </c>
      <c r="B107" s="14" t="s">
        <v>1506</v>
      </c>
      <c r="C107" s="14" t="s">
        <v>1506</v>
      </c>
      <c r="D107" s="16" t="s">
        <v>1507</v>
      </c>
      <c r="E107" s="16" t="s">
        <v>1508</v>
      </c>
      <c r="F107" s="14" t="s">
        <v>1873</v>
      </c>
      <c r="G107" s="14" t="s">
        <v>1874</v>
      </c>
      <c r="H107" s="14" t="s">
        <v>1875</v>
      </c>
      <c r="I107" s="15">
        <v>497.8</v>
      </c>
      <c r="J107" s="77" t="s">
        <v>1876</v>
      </c>
      <c r="K107" s="92"/>
    </row>
    <row r="108" spans="1:25" ht="12.75" x14ac:dyDescent="0.2">
      <c r="A108" s="14" t="s">
        <v>2133</v>
      </c>
      <c r="B108" s="14" t="s">
        <v>1509</v>
      </c>
      <c r="C108" s="14" t="s">
        <v>1509</v>
      </c>
      <c r="D108" s="16" t="s">
        <v>1507</v>
      </c>
      <c r="E108" s="16" t="s">
        <v>1508</v>
      </c>
      <c r="F108" s="14" t="s">
        <v>1877</v>
      </c>
      <c r="G108" s="14" t="s">
        <v>1878</v>
      </c>
      <c r="H108" s="14" t="s">
        <v>1879</v>
      </c>
      <c r="I108" s="15">
        <v>66.94</v>
      </c>
      <c r="J108" s="77" t="s">
        <v>1876</v>
      </c>
      <c r="K108" s="92"/>
    </row>
    <row r="109" spans="1:25" ht="12.75" x14ac:dyDescent="0.2">
      <c r="A109" s="14" t="s">
        <v>2133</v>
      </c>
      <c r="B109" s="14" t="s">
        <v>1510</v>
      </c>
      <c r="C109" s="14" t="s">
        <v>1510</v>
      </c>
      <c r="D109" s="16" t="s">
        <v>1511</v>
      </c>
      <c r="E109" s="16" t="s">
        <v>1511</v>
      </c>
      <c r="F109" s="14" t="s">
        <v>1880</v>
      </c>
      <c r="G109" s="14" t="s">
        <v>1874</v>
      </c>
      <c r="H109" s="14" t="s">
        <v>1875</v>
      </c>
      <c r="I109" s="15">
        <v>58.2</v>
      </c>
      <c r="J109" s="77" t="s">
        <v>1876</v>
      </c>
      <c r="K109" s="92"/>
    </row>
    <row r="110" spans="1:25" ht="22.5" x14ac:dyDescent="0.2">
      <c r="A110" s="14" t="s">
        <v>2133</v>
      </c>
      <c r="B110" s="14" t="s">
        <v>1512</v>
      </c>
      <c r="C110" s="14" t="s">
        <v>1512</v>
      </c>
      <c r="D110" s="16" t="s">
        <v>1513</v>
      </c>
      <c r="E110" s="16" t="s">
        <v>1513</v>
      </c>
      <c r="F110" s="14" t="s">
        <v>1881</v>
      </c>
      <c r="G110" s="14" t="s">
        <v>1874</v>
      </c>
      <c r="H110" s="14" t="s">
        <v>1875</v>
      </c>
      <c r="I110" s="15">
        <v>64.599999999999994</v>
      </c>
      <c r="J110" s="77" t="s">
        <v>1876</v>
      </c>
      <c r="K110" s="92"/>
    </row>
    <row r="111" spans="1:25" ht="22.5" x14ac:dyDescent="0.2">
      <c r="A111" s="14" t="s">
        <v>2133</v>
      </c>
      <c r="B111" s="14" t="s">
        <v>1514</v>
      </c>
      <c r="C111" s="14" t="s">
        <v>1514</v>
      </c>
      <c r="D111" s="16" t="s">
        <v>1515</v>
      </c>
      <c r="E111" s="16" t="s">
        <v>1515</v>
      </c>
      <c r="F111" s="14" t="s">
        <v>1882</v>
      </c>
      <c r="G111" s="14" t="s">
        <v>1883</v>
      </c>
      <c r="H111" s="14" t="s">
        <v>1884</v>
      </c>
      <c r="I111" s="15">
        <v>16.399999999999999</v>
      </c>
      <c r="J111" s="77" t="s">
        <v>1876</v>
      </c>
      <c r="K111" s="92"/>
    </row>
    <row r="112" spans="1:25" ht="22.5" x14ac:dyDescent="0.2">
      <c r="A112" s="14" t="s">
        <v>2133</v>
      </c>
      <c r="B112" s="14" t="s">
        <v>1516</v>
      </c>
      <c r="C112" s="14" t="s">
        <v>1516</v>
      </c>
      <c r="D112" s="16" t="s">
        <v>1507</v>
      </c>
      <c r="E112" s="16" t="s">
        <v>1507</v>
      </c>
      <c r="F112" s="14" t="s">
        <v>1885</v>
      </c>
      <c r="G112" s="14" t="s">
        <v>1886</v>
      </c>
      <c r="H112" s="14" t="s">
        <v>1887</v>
      </c>
      <c r="I112" s="15">
        <v>135.6</v>
      </c>
      <c r="J112" s="77" t="s">
        <v>1876</v>
      </c>
      <c r="K112" s="92"/>
    </row>
    <row r="113" spans="1:11" ht="12.75" x14ac:dyDescent="0.2">
      <c r="A113" s="14" t="s">
        <v>2133</v>
      </c>
      <c r="B113" s="14" t="s">
        <v>1517</v>
      </c>
      <c r="C113" s="14" t="s">
        <v>1517</v>
      </c>
      <c r="D113" s="16" t="s">
        <v>1518</v>
      </c>
      <c r="E113" s="16" t="s">
        <v>1518</v>
      </c>
      <c r="F113" s="14" t="s">
        <v>1888</v>
      </c>
      <c r="G113" s="14">
        <v>48258946</v>
      </c>
      <c r="H113" s="14" t="s">
        <v>1889</v>
      </c>
      <c r="I113" s="15">
        <v>66.849999999999994</v>
      </c>
      <c r="J113" s="77" t="s">
        <v>1876</v>
      </c>
      <c r="K113" s="92"/>
    </row>
    <row r="114" spans="1:11" ht="22.5" x14ac:dyDescent="0.2">
      <c r="A114" s="14" t="s">
        <v>2133</v>
      </c>
      <c r="B114" s="14" t="s">
        <v>1519</v>
      </c>
      <c r="C114" s="14" t="s">
        <v>1519</v>
      </c>
      <c r="D114" s="16" t="s">
        <v>1520</v>
      </c>
      <c r="E114" s="16" t="s">
        <v>1521</v>
      </c>
      <c r="F114" s="14" t="s">
        <v>1890</v>
      </c>
      <c r="G114" s="14">
        <v>31322832</v>
      </c>
      <c r="H114" s="14" t="s">
        <v>1891</v>
      </c>
      <c r="I114" s="15">
        <v>57.6</v>
      </c>
      <c r="J114" s="77" t="s">
        <v>1892</v>
      </c>
      <c r="K114" s="92"/>
    </row>
    <row r="115" spans="1:11" ht="22.5" x14ac:dyDescent="0.2">
      <c r="A115" s="14" t="s">
        <v>2133</v>
      </c>
      <c r="B115" s="14" t="s">
        <v>1522</v>
      </c>
      <c r="C115" s="14" t="s">
        <v>1522</v>
      </c>
      <c r="D115" s="16" t="s">
        <v>1523</v>
      </c>
      <c r="E115" s="16" t="s">
        <v>1524</v>
      </c>
      <c r="F115" s="14" t="s">
        <v>1893</v>
      </c>
      <c r="G115" s="14">
        <v>31322832</v>
      </c>
      <c r="H115" s="14" t="s">
        <v>1891</v>
      </c>
      <c r="I115" s="15">
        <v>60.01</v>
      </c>
      <c r="J115" s="77" t="s">
        <v>1892</v>
      </c>
      <c r="K115" s="92"/>
    </row>
    <row r="116" spans="1:11" ht="22.5" x14ac:dyDescent="0.2">
      <c r="A116" s="14" t="s">
        <v>2133</v>
      </c>
      <c r="B116" s="14" t="s">
        <v>1525</v>
      </c>
      <c r="C116" s="14" t="s">
        <v>1525</v>
      </c>
      <c r="D116" s="16" t="s">
        <v>1511</v>
      </c>
      <c r="E116" s="16" t="s">
        <v>1524</v>
      </c>
      <c r="F116" s="14" t="s">
        <v>1894</v>
      </c>
      <c r="G116" s="14">
        <v>31322832</v>
      </c>
      <c r="H116" s="14" t="s">
        <v>1891</v>
      </c>
      <c r="I116" s="15">
        <v>56.01</v>
      </c>
      <c r="J116" s="77" t="s">
        <v>1892</v>
      </c>
      <c r="K116" s="92"/>
    </row>
    <row r="117" spans="1:11" ht="22.5" x14ac:dyDescent="0.2">
      <c r="A117" s="14" t="s">
        <v>2133</v>
      </c>
      <c r="B117" s="14" t="s">
        <v>1526</v>
      </c>
      <c r="C117" s="14" t="s">
        <v>1526</v>
      </c>
      <c r="D117" s="16" t="s">
        <v>1527</v>
      </c>
      <c r="E117" s="16" t="s">
        <v>1528</v>
      </c>
      <c r="F117" s="14" t="s">
        <v>1894</v>
      </c>
      <c r="G117" s="14">
        <v>52252256</v>
      </c>
      <c r="H117" s="14" t="s">
        <v>1895</v>
      </c>
      <c r="I117" s="15">
        <v>59.2</v>
      </c>
      <c r="J117" s="77" t="s">
        <v>1892</v>
      </c>
      <c r="K117" s="92"/>
    </row>
    <row r="118" spans="1:11" ht="22.5" x14ac:dyDescent="0.2">
      <c r="A118" s="14" t="s">
        <v>2133</v>
      </c>
      <c r="B118" s="14" t="s">
        <v>1529</v>
      </c>
      <c r="C118" s="14" t="s">
        <v>1529</v>
      </c>
      <c r="D118" s="16" t="s">
        <v>1530</v>
      </c>
      <c r="E118" s="16" t="s">
        <v>1531</v>
      </c>
      <c r="F118" s="14" t="s">
        <v>1896</v>
      </c>
      <c r="G118" s="14" t="s">
        <v>1897</v>
      </c>
      <c r="H118" s="14" t="s">
        <v>1898</v>
      </c>
      <c r="I118" s="15">
        <v>56</v>
      </c>
      <c r="J118" s="77" t="s">
        <v>1892</v>
      </c>
      <c r="K118" s="92"/>
    </row>
    <row r="119" spans="1:11" ht="22.5" x14ac:dyDescent="0.2">
      <c r="A119" s="14" t="s">
        <v>2133</v>
      </c>
      <c r="B119" s="14" t="s">
        <v>1532</v>
      </c>
      <c r="C119" s="14" t="s">
        <v>1532</v>
      </c>
      <c r="D119" s="16" t="s">
        <v>1533</v>
      </c>
      <c r="E119" s="16" t="s">
        <v>1534</v>
      </c>
      <c r="F119" s="14" t="s">
        <v>1899</v>
      </c>
      <c r="G119" s="14">
        <v>31322832</v>
      </c>
      <c r="H119" s="14" t="s">
        <v>1891</v>
      </c>
      <c r="I119" s="15">
        <v>52</v>
      </c>
      <c r="J119" s="77" t="s">
        <v>1892</v>
      </c>
      <c r="K119" s="92"/>
    </row>
    <row r="120" spans="1:11" ht="22.5" x14ac:dyDescent="0.2">
      <c r="A120" s="14" t="s">
        <v>2133</v>
      </c>
      <c r="B120" s="14" t="s">
        <v>1535</v>
      </c>
      <c r="C120" s="14" t="s">
        <v>1535</v>
      </c>
      <c r="D120" s="16" t="s">
        <v>1536</v>
      </c>
      <c r="E120" s="16" t="s">
        <v>1537</v>
      </c>
      <c r="F120" s="14" t="s">
        <v>1900</v>
      </c>
      <c r="G120" s="14">
        <v>31322832</v>
      </c>
      <c r="H120" s="14" t="s">
        <v>1891</v>
      </c>
      <c r="I120" s="15">
        <v>53.21</v>
      </c>
      <c r="J120" s="77" t="s">
        <v>1892</v>
      </c>
      <c r="K120" s="92"/>
    </row>
    <row r="121" spans="1:11" ht="22.5" x14ac:dyDescent="0.2">
      <c r="A121" s="14" t="s">
        <v>2133</v>
      </c>
      <c r="B121" s="14" t="s">
        <v>1538</v>
      </c>
      <c r="C121" s="14" t="s">
        <v>1538</v>
      </c>
      <c r="D121" s="16" t="s">
        <v>1539</v>
      </c>
      <c r="E121" s="16" t="s">
        <v>1540</v>
      </c>
      <c r="F121" s="14" t="s">
        <v>1901</v>
      </c>
      <c r="G121" s="14">
        <v>31322832</v>
      </c>
      <c r="H121" s="14" t="s">
        <v>1891</v>
      </c>
      <c r="I121" s="15">
        <v>55.04</v>
      </c>
      <c r="J121" s="77" t="s">
        <v>1892</v>
      </c>
      <c r="K121" s="92"/>
    </row>
    <row r="122" spans="1:11" ht="22.5" x14ac:dyDescent="0.2">
      <c r="A122" s="14" t="s">
        <v>2133</v>
      </c>
      <c r="B122" s="14" t="s">
        <v>1541</v>
      </c>
      <c r="C122" s="14" t="s">
        <v>1541</v>
      </c>
      <c r="D122" s="16" t="s">
        <v>1542</v>
      </c>
      <c r="E122" s="16" t="s">
        <v>1543</v>
      </c>
      <c r="F122" s="14" t="s">
        <v>1902</v>
      </c>
      <c r="G122" s="14">
        <v>31322832</v>
      </c>
      <c r="H122" s="14" t="s">
        <v>1891</v>
      </c>
      <c r="I122" s="15">
        <v>24</v>
      </c>
      <c r="J122" s="77" t="s">
        <v>1892</v>
      </c>
      <c r="K122" s="92"/>
    </row>
    <row r="123" spans="1:11" ht="22.5" x14ac:dyDescent="0.2">
      <c r="A123" s="14" t="s">
        <v>2133</v>
      </c>
      <c r="B123" s="14" t="s">
        <v>1544</v>
      </c>
      <c r="C123" s="14" t="s">
        <v>1545</v>
      </c>
      <c r="D123" s="16" t="s">
        <v>1546</v>
      </c>
      <c r="E123" s="16" t="s">
        <v>1547</v>
      </c>
      <c r="F123" s="14" t="s">
        <v>1903</v>
      </c>
      <c r="G123" s="14" t="s">
        <v>1904</v>
      </c>
      <c r="H123" s="14" t="s">
        <v>1905</v>
      </c>
      <c r="I123" s="15">
        <v>1857.3</v>
      </c>
      <c r="J123" s="77" t="s">
        <v>1876</v>
      </c>
      <c r="K123" s="92"/>
    </row>
    <row r="124" spans="1:11" ht="22.5" x14ac:dyDescent="0.2">
      <c r="A124" s="14" t="s">
        <v>2133</v>
      </c>
      <c r="B124" s="14" t="s">
        <v>1548</v>
      </c>
      <c r="C124" s="14" t="s">
        <v>1548</v>
      </c>
      <c r="D124" s="16" t="s">
        <v>1549</v>
      </c>
      <c r="E124" s="16" t="s">
        <v>1550</v>
      </c>
      <c r="F124" s="14" t="s">
        <v>1906</v>
      </c>
      <c r="G124" s="14">
        <v>35700262</v>
      </c>
      <c r="H124" s="14" t="s">
        <v>1907</v>
      </c>
      <c r="I124" s="15">
        <v>214.53</v>
      </c>
      <c r="J124" s="77" t="s">
        <v>1892</v>
      </c>
      <c r="K124" s="92"/>
    </row>
    <row r="125" spans="1:11" ht="22.5" x14ac:dyDescent="0.2">
      <c r="A125" s="14" t="s">
        <v>2133</v>
      </c>
      <c r="B125" s="14" t="s">
        <v>2134</v>
      </c>
      <c r="C125" s="14" t="s">
        <v>2135</v>
      </c>
      <c r="D125" s="16" t="s">
        <v>2136</v>
      </c>
      <c r="E125" s="16" t="s">
        <v>2137</v>
      </c>
      <c r="F125" s="14" t="s">
        <v>2148</v>
      </c>
      <c r="G125" s="14" t="s">
        <v>2149</v>
      </c>
      <c r="H125" s="14" t="s">
        <v>2150</v>
      </c>
      <c r="I125" s="15">
        <v>2000</v>
      </c>
      <c r="J125" s="77" t="s">
        <v>153</v>
      </c>
      <c r="K125" s="92"/>
    </row>
    <row r="126" spans="1:11" ht="12.75" x14ac:dyDescent="0.2">
      <c r="A126" s="14" t="s">
        <v>2133</v>
      </c>
      <c r="B126" s="14" t="s">
        <v>2134</v>
      </c>
      <c r="C126" s="14" t="s">
        <v>2135</v>
      </c>
      <c r="D126" s="16" t="s">
        <v>2136</v>
      </c>
      <c r="E126" s="16" t="s">
        <v>2137</v>
      </c>
      <c r="F126" s="14" t="s">
        <v>2151</v>
      </c>
      <c r="G126" s="14" t="s">
        <v>2149</v>
      </c>
      <c r="H126" s="14" t="s">
        <v>2150</v>
      </c>
      <c r="I126" s="15">
        <v>460</v>
      </c>
      <c r="J126" s="77" t="s">
        <v>153</v>
      </c>
      <c r="K126" s="92"/>
    </row>
    <row r="127" spans="1:11" ht="33.75" x14ac:dyDescent="0.2">
      <c r="A127" s="14" t="s">
        <v>2133</v>
      </c>
      <c r="B127" s="14" t="s">
        <v>1551</v>
      </c>
      <c r="C127" s="14" t="s">
        <v>1552</v>
      </c>
      <c r="D127" s="16" t="s">
        <v>1553</v>
      </c>
      <c r="E127" s="16" t="s">
        <v>1553</v>
      </c>
      <c r="F127" s="14" t="s">
        <v>1908</v>
      </c>
      <c r="G127" s="14"/>
      <c r="H127" s="14" t="s">
        <v>1909</v>
      </c>
      <c r="I127" s="15">
        <v>26.19</v>
      </c>
      <c r="J127" s="77" t="s">
        <v>153</v>
      </c>
      <c r="K127" s="92"/>
    </row>
    <row r="128" spans="1:11" ht="22.5" x14ac:dyDescent="0.2">
      <c r="A128" s="14" t="s">
        <v>2133</v>
      </c>
      <c r="B128" s="14" t="s">
        <v>1554</v>
      </c>
      <c r="C128" s="14" t="s">
        <v>1555</v>
      </c>
      <c r="D128" s="16" t="s">
        <v>1553</v>
      </c>
      <c r="E128" s="16" t="s">
        <v>1553</v>
      </c>
      <c r="F128" s="14" t="s">
        <v>1910</v>
      </c>
      <c r="G128" s="14"/>
      <c r="H128" s="14" t="s">
        <v>1909</v>
      </c>
      <c r="I128" s="15">
        <v>8.5</v>
      </c>
      <c r="J128" s="77" t="s">
        <v>153</v>
      </c>
      <c r="K128" s="92"/>
    </row>
    <row r="129" spans="1:11" ht="22.5" x14ac:dyDescent="0.2">
      <c r="A129" s="14" t="s">
        <v>2133</v>
      </c>
      <c r="B129" s="14" t="s">
        <v>1556</v>
      </c>
      <c r="C129" s="14" t="s">
        <v>1557</v>
      </c>
      <c r="D129" s="16" t="s">
        <v>1553</v>
      </c>
      <c r="E129" s="16" t="s">
        <v>1553</v>
      </c>
      <c r="F129" s="14" t="s">
        <v>1911</v>
      </c>
      <c r="G129" s="14"/>
      <c r="H129" s="14" t="s">
        <v>1912</v>
      </c>
      <c r="I129" s="15">
        <v>70.92</v>
      </c>
      <c r="J129" s="77" t="s">
        <v>153</v>
      </c>
      <c r="K129" s="92"/>
    </row>
    <row r="130" spans="1:11" ht="22.5" x14ac:dyDescent="0.2">
      <c r="A130" s="14" t="s">
        <v>2133</v>
      </c>
      <c r="B130" s="14" t="s">
        <v>1558</v>
      </c>
      <c r="C130" s="14" t="s">
        <v>1558</v>
      </c>
      <c r="D130" s="16" t="s">
        <v>1559</v>
      </c>
      <c r="E130" s="16" t="s">
        <v>1559</v>
      </c>
      <c r="F130" s="14" t="s">
        <v>1913</v>
      </c>
      <c r="G130" s="14"/>
      <c r="H130" s="14" t="s">
        <v>1914</v>
      </c>
      <c r="I130" s="15">
        <v>119.23</v>
      </c>
      <c r="J130" s="77" t="s">
        <v>1876</v>
      </c>
      <c r="K130" s="92"/>
    </row>
    <row r="131" spans="1:11" ht="22.5" x14ac:dyDescent="0.2">
      <c r="A131" s="14" t="s">
        <v>2133</v>
      </c>
      <c r="B131" s="14" t="s">
        <v>1560</v>
      </c>
      <c r="C131" s="14" t="s">
        <v>1561</v>
      </c>
      <c r="D131" s="16" t="s">
        <v>1559</v>
      </c>
      <c r="E131" s="16" t="s">
        <v>1562</v>
      </c>
      <c r="F131" s="14" t="s">
        <v>1915</v>
      </c>
      <c r="G131" s="14"/>
      <c r="H131" s="14" t="s">
        <v>1916</v>
      </c>
      <c r="I131" s="15">
        <v>79.5</v>
      </c>
      <c r="J131" s="77" t="s">
        <v>1876</v>
      </c>
      <c r="K131" s="92"/>
    </row>
    <row r="132" spans="1:11" ht="22.5" x14ac:dyDescent="0.2">
      <c r="A132" s="14" t="s">
        <v>2133</v>
      </c>
      <c r="B132" s="14" t="s">
        <v>1563</v>
      </c>
      <c r="C132" s="14" t="s">
        <v>1563</v>
      </c>
      <c r="D132" s="16" t="s">
        <v>1564</v>
      </c>
      <c r="E132" s="16" t="s">
        <v>1564</v>
      </c>
      <c r="F132" s="14" t="s">
        <v>1917</v>
      </c>
      <c r="G132" s="14"/>
      <c r="H132" s="14" t="s">
        <v>1914</v>
      </c>
      <c r="I132" s="15">
        <v>56</v>
      </c>
      <c r="J132" s="77" t="s">
        <v>1876</v>
      </c>
      <c r="K132" s="92"/>
    </row>
    <row r="133" spans="1:11" ht="22.5" x14ac:dyDescent="0.2">
      <c r="A133" s="14" t="s">
        <v>2133</v>
      </c>
      <c r="B133" s="14" t="s">
        <v>1565</v>
      </c>
      <c r="C133" s="14" t="s">
        <v>1565</v>
      </c>
      <c r="D133" s="16" t="s">
        <v>1564</v>
      </c>
      <c r="E133" s="16" t="s">
        <v>1564</v>
      </c>
      <c r="F133" s="14" t="s">
        <v>1918</v>
      </c>
      <c r="G133" s="14"/>
      <c r="H133" s="14" t="s">
        <v>1919</v>
      </c>
      <c r="I133" s="15">
        <v>11.27</v>
      </c>
      <c r="J133" s="77" t="s">
        <v>1876</v>
      </c>
      <c r="K133" s="92"/>
    </row>
    <row r="134" spans="1:11" ht="22.5" x14ac:dyDescent="0.2">
      <c r="A134" s="14" t="s">
        <v>2133</v>
      </c>
      <c r="B134" s="14" t="s">
        <v>1566</v>
      </c>
      <c r="C134" s="14" t="s">
        <v>1566</v>
      </c>
      <c r="D134" s="16" t="s">
        <v>1564</v>
      </c>
      <c r="E134" s="16" t="s">
        <v>1564</v>
      </c>
      <c r="F134" s="14" t="s">
        <v>1920</v>
      </c>
      <c r="G134" s="14"/>
      <c r="H134" s="14" t="s">
        <v>1921</v>
      </c>
      <c r="I134" s="15">
        <v>14.9</v>
      </c>
      <c r="J134" s="77" t="s">
        <v>1876</v>
      </c>
      <c r="K134" s="92"/>
    </row>
    <row r="135" spans="1:11" ht="22.5" x14ac:dyDescent="0.2">
      <c r="A135" s="14" t="s">
        <v>2133</v>
      </c>
      <c r="B135" s="14" t="s">
        <v>1567</v>
      </c>
      <c r="C135" s="14" t="s">
        <v>1568</v>
      </c>
      <c r="D135" s="16" t="s">
        <v>1564</v>
      </c>
      <c r="E135" s="16" t="s">
        <v>1569</v>
      </c>
      <c r="F135" s="14" t="s">
        <v>1922</v>
      </c>
      <c r="G135" s="14"/>
      <c r="H135" s="14" t="s">
        <v>1923</v>
      </c>
      <c r="I135" s="15">
        <v>474</v>
      </c>
      <c r="J135" s="77" t="s">
        <v>1876</v>
      </c>
      <c r="K135" s="92"/>
    </row>
    <row r="136" spans="1:11" ht="22.5" x14ac:dyDescent="0.2">
      <c r="A136" s="14" t="s">
        <v>2133</v>
      </c>
      <c r="B136" s="14" t="s">
        <v>1570</v>
      </c>
      <c r="C136" s="14" t="s">
        <v>1571</v>
      </c>
      <c r="D136" s="16" t="s">
        <v>1564</v>
      </c>
      <c r="E136" s="16" t="s">
        <v>1564</v>
      </c>
      <c r="F136" s="14" t="s">
        <v>1924</v>
      </c>
      <c r="G136" s="14"/>
      <c r="H136" s="14" t="s">
        <v>1925</v>
      </c>
      <c r="I136" s="15">
        <v>18</v>
      </c>
      <c r="J136" s="77" t="s">
        <v>1876</v>
      </c>
      <c r="K136" s="92"/>
    </row>
    <row r="137" spans="1:11" ht="22.5" x14ac:dyDescent="0.2">
      <c r="A137" s="14" t="s">
        <v>2133</v>
      </c>
      <c r="B137" s="14" t="s">
        <v>1572</v>
      </c>
      <c r="C137" s="14" t="s">
        <v>1573</v>
      </c>
      <c r="D137" s="16" t="s">
        <v>1574</v>
      </c>
      <c r="E137" s="16" t="s">
        <v>1569</v>
      </c>
      <c r="F137" s="14" t="s">
        <v>1926</v>
      </c>
      <c r="G137" s="14"/>
      <c r="H137" s="14" t="s">
        <v>1927</v>
      </c>
      <c r="I137" s="15">
        <v>153.35</v>
      </c>
      <c r="J137" s="77" t="s">
        <v>1876</v>
      </c>
      <c r="K137" s="92"/>
    </row>
    <row r="138" spans="1:11" ht="22.5" x14ac:dyDescent="0.2">
      <c r="A138" s="14" t="s">
        <v>2133</v>
      </c>
      <c r="B138" s="14" t="s">
        <v>1575</v>
      </c>
      <c r="C138" s="14" t="s">
        <v>1576</v>
      </c>
      <c r="D138" s="16" t="s">
        <v>1574</v>
      </c>
      <c r="E138" s="16" t="s">
        <v>1577</v>
      </c>
      <c r="F138" s="14" t="s">
        <v>1928</v>
      </c>
      <c r="G138" s="14"/>
      <c r="H138" s="14" t="s">
        <v>1929</v>
      </c>
      <c r="I138" s="15">
        <v>208.91</v>
      </c>
      <c r="J138" s="77" t="s">
        <v>1876</v>
      </c>
      <c r="K138" s="92"/>
    </row>
    <row r="139" spans="1:11" ht="22.5" x14ac:dyDescent="0.2">
      <c r="A139" s="14" t="s">
        <v>2133</v>
      </c>
      <c r="B139" s="14" t="s">
        <v>1578</v>
      </c>
      <c r="C139" s="14" t="s">
        <v>1579</v>
      </c>
      <c r="D139" s="16" t="s">
        <v>1574</v>
      </c>
      <c r="E139" s="16" t="s">
        <v>1574</v>
      </c>
      <c r="F139" s="14" t="s">
        <v>1930</v>
      </c>
      <c r="G139" s="14"/>
      <c r="H139" s="14" t="s">
        <v>1921</v>
      </c>
      <c r="I139" s="15">
        <v>11.9</v>
      </c>
      <c r="J139" s="77" t="s">
        <v>1876</v>
      </c>
      <c r="K139" s="92"/>
    </row>
    <row r="140" spans="1:11" ht="22.5" x14ac:dyDescent="0.2">
      <c r="A140" s="14" t="s">
        <v>2133</v>
      </c>
      <c r="B140" s="14" t="s">
        <v>1580</v>
      </c>
      <c r="C140" s="14" t="s">
        <v>1579</v>
      </c>
      <c r="D140" s="16" t="s">
        <v>1574</v>
      </c>
      <c r="E140" s="16" t="s">
        <v>1574</v>
      </c>
      <c r="F140" s="14" t="s">
        <v>1931</v>
      </c>
      <c r="G140" s="14"/>
      <c r="H140" s="14" t="s">
        <v>1919</v>
      </c>
      <c r="I140" s="15">
        <v>16.98</v>
      </c>
      <c r="J140" s="77" t="s">
        <v>1876</v>
      </c>
      <c r="K140" s="92"/>
    </row>
    <row r="141" spans="1:11" ht="22.5" x14ac:dyDescent="0.2">
      <c r="A141" s="14" t="s">
        <v>2133</v>
      </c>
      <c r="B141" s="14" t="s">
        <v>1581</v>
      </c>
      <c r="C141" s="14" t="s">
        <v>1582</v>
      </c>
      <c r="D141" s="16" t="s">
        <v>1574</v>
      </c>
      <c r="E141" s="16" t="s">
        <v>1574</v>
      </c>
      <c r="F141" s="14" t="s">
        <v>1932</v>
      </c>
      <c r="G141" s="14"/>
      <c r="H141" s="14" t="s">
        <v>1933</v>
      </c>
      <c r="I141" s="15">
        <v>7.04</v>
      </c>
      <c r="J141" s="77" t="s">
        <v>1876</v>
      </c>
      <c r="K141" s="92"/>
    </row>
    <row r="142" spans="1:11" ht="22.5" x14ac:dyDescent="0.2">
      <c r="A142" s="14" t="s">
        <v>2133</v>
      </c>
      <c r="B142" s="14" t="s">
        <v>1583</v>
      </c>
      <c r="C142" s="14" t="s">
        <v>1583</v>
      </c>
      <c r="D142" s="16" t="s">
        <v>1574</v>
      </c>
      <c r="E142" s="16" t="s">
        <v>1584</v>
      </c>
      <c r="F142" s="14" t="s">
        <v>1934</v>
      </c>
      <c r="G142" s="14"/>
      <c r="H142" s="14" t="s">
        <v>1935</v>
      </c>
      <c r="I142" s="15">
        <v>26.22</v>
      </c>
      <c r="J142" s="77" t="s">
        <v>1876</v>
      </c>
      <c r="K142" s="92"/>
    </row>
    <row r="143" spans="1:11" ht="22.5" x14ac:dyDescent="0.2">
      <c r="A143" s="14" t="s">
        <v>2133</v>
      </c>
      <c r="B143" s="14" t="s">
        <v>1585</v>
      </c>
      <c r="C143" s="14" t="s">
        <v>1586</v>
      </c>
      <c r="D143" s="16" t="s">
        <v>1574</v>
      </c>
      <c r="E143" s="16" t="s">
        <v>1574</v>
      </c>
      <c r="F143" s="14" t="s">
        <v>1936</v>
      </c>
      <c r="G143" s="14"/>
      <c r="H143" s="14" t="s">
        <v>1937</v>
      </c>
      <c r="I143" s="15">
        <v>6.16</v>
      </c>
      <c r="J143" s="77" t="s">
        <v>1876</v>
      </c>
      <c r="K143" s="92"/>
    </row>
    <row r="144" spans="1:11" ht="22.5" x14ac:dyDescent="0.2">
      <c r="A144" s="14" t="s">
        <v>2133</v>
      </c>
      <c r="B144" s="14" t="s">
        <v>1587</v>
      </c>
      <c r="C144" s="14" t="s">
        <v>1588</v>
      </c>
      <c r="D144" s="16" t="s">
        <v>1574</v>
      </c>
      <c r="E144" s="16" t="s">
        <v>1589</v>
      </c>
      <c r="F144" s="14" t="s">
        <v>1938</v>
      </c>
      <c r="G144" s="14"/>
      <c r="H144" s="14" t="s">
        <v>1939</v>
      </c>
      <c r="I144" s="15">
        <v>469.92</v>
      </c>
      <c r="J144" s="77" t="s">
        <v>1876</v>
      </c>
      <c r="K144" s="92"/>
    </row>
    <row r="145" spans="1:11" ht="22.5" x14ac:dyDescent="0.2">
      <c r="A145" s="14" t="s">
        <v>2133</v>
      </c>
      <c r="B145" s="14" t="s">
        <v>1590</v>
      </c>
      <c r="C145" s="14" t="s">
        <v>1590</v>
      </c>
      <c r="D145" s="16" t="s">
        <v>1591</v>
      </c>
      <c r="E145" s="16" t="s">
        <v>1591</v>
      </c>
      <c r="F145" s="14" t="s">
        <v>2186</v>
      </c>
      <c r="G145" s="14"/>
      <c r="H145" s="14" t="s">
        <v>1940</v>
      </c>
      <c r="I145" s="15">
        <v>371.25</v>
      </c>
      <c r="J145" s="77" t="s">
        <v>1876</v>
      </c>
      <c r="K145" s="92"/>
    </row>
    <row r="146" spans="1:11" ht="22.5" x14ac:dyDescent="0.2">
      <c r="A146" s="14" t="s">
        <v>2133</v>
      </c>
      <c r="B146" s="14" t="s">
        <v>1590</v>
      </c>
      <c r="C146" s="14" t="s">
        <v>1590</v>
      </c>
      <c r="D146" s="16" t="s">
        <v>1591</v>
      </c>
      <c r="E146" s="16" t="s">
        <v>1591</v>
      </c>
      <c r="F146" s="14" t="s">
        <v>1941</v>
      </c>
      <c r="G146" s="14"/>
      <c r="H146" s="14" t="s">
        <v>1942</v>
      </c>
      <c r="I146" s="15">
        <v>371.25</v>
      </c>
      <c r="J146" s="77" t="s">
        <v>1876</v>
      </c>
      <c r="K146" s="92"/>
    </row>
    <row r="147" spans="1:11" ht="22.5" x14ac:dyDescent="0.2">
      <c r="A147" s="14" t="s">
        <v>2133</v>
      </c>
      <c r="B147" s="14" t="s">
        <v>1590</v>
      </c>
      <c r="C147" s="14" t="s">
        <v>1590</v>
      </c>
      <c r="D147" s="16" t="s">
        <v>1591</v>
      </c>
      <c r="E147" s="16" t="s">
        <v>1591</v>
      </c>
      <c r="F147" s="14" t="s">
        <v>1943</v>
      </c>
      <c r="G147" s="14"/>
      <c r="H147" s="14" t="s">
        <v>1944</v>
      </c>
      <c r="I147" s="15">
        <v>371.25</v>
      </c>
      <c r="J147" s="77" t="s">
        <v>1876</v>
      </c>
      <c r="K147" s="92"/>
    </row>
    <row r="148" spans="1:11" ht="22.5" x14ac:dyDescent="0.2">
      <c r="A148" s="14" t="s">
        <v>2133</v>
      </c>
      <c r="B148" s="14" t="s">
        <v>1590</v>
      </c>
      <c r="C148" s="14" t="s">
        <v>1590</v>
      </c>
      <c r="D148" s="16" t="s">
        <v>1591</v>
      </c>
      <c r="E148" s="16" t="s">
        <v>1591</v>
      </c>
      <c r="F148" s="14" t="s">
        <v>1941</v>
      </c>
      <c r="G148" s="14"/>
      <c r="H148" s="14" t="s">
        <v>1945</v>
      </c>
      <c r="I148" s="15">
        <v>371.25</v>
      </c>
      <c r="J148" s="77" t="s">
        <v>1876</v>
      </c>
      <c r="K148" s="92"/>
    </row>
    <row r="149" spans="1:11" ht="22.5" x14ac:dyDescent="0.2">
      <c r="A149" s="14" t="s">
        <v>2133</v>
      </c>
      <c r="B149" s="14" t="s">
        <v>1590</v>
      </c>
      <c r="C149" s="14" t="s">
        <v>1590</v>
      </c>
      <c r="D149" s="16" t="s">
        <v>1591</v>
      </c>
      <c r="E149" s="16" t="s">
        <v>1591</v>
      </c>
      <c r="F149" s="14" t="s">
        <v>1941</v>
      </c>
      <c r="G149" s="14"/>
      <c r="H149" s="14" t="s">
        <v>1946</v>
      </c>
      <c r="I149" s="15">
        <v>371.25</v>
      </c>
      <c r="J149" s="77" t="s">
        <v>1876</v>
      </c>
      <c r="K149" s="92"/>
    </row>
    <row r="150" spans="1:11" ht="22.5" x14ac:dyDescent="0.2">
      <c r="A150" s="14" t="s">
        <v>2133</v>
      </c>
      <c r="B150" s="14" t="s">
        <v>1592</v>
      </c>
      <c r="C150" s="14" t="s">
        <v>1592</v>
      </c>
      <c r="D150" s="16" t="s">
        <v>1591</v>
      </c>
      <c r="E150" s="16" t="s">
        <v>1593</v>
      </c>
      <c r="F150" s="14" t="s">
        <v>1947</v>
      </c>
      <c r="G150" s="14"/>
      <c r="H150" s="14" t="s">
        <v>1948</v>
      </c>
      <c r="I150" s="15">
        <v>2726.92</v>
      </c>
      <c r="J150" s="77" t="s">
        <v>1876</v>
      </c>
      <c r="K150" s="92"/>
    </row>
    <row r="151" spans="1:11" ht="22.5" x14ac:dyDescent="0.2">
      <c r="A151" s="14" t="s">
        <v>2133</v>
      </c>
      <c r="B151" s="14" t="s">
        <v>1594</v>
      </c>
      <c r="C151" s="14" t="s">
        <v>1594</v>
      </c>
      <c r="D151" s="16" t="s">
        <v>1591</v>
      </c>
      <c r="E151" s="16" t="s">
        <v>1591</v>
      </c>
      <c r="F151" s="14" t="s">
        <v>1947</v>
      </c>
      <c r="G151" s="14"/>
      <c r="H151" s="14" t="s">
        <v>1949</v>
      </c>
      <c r="I151" s="15">
        <v>168</v>
      </c>
      <c r="J151" s="77" t="s">
        <v>1876</v>
      </c>
      <c r="K151" s="92"/>
    </row>
    <row r="152" spans="1:11" ht="22.5" x14ac:dyDescent="0.2">
      <c r="A152" s="14" t="s">
        <v>2133</v>
      </c>
      <c r="B152" s="14" t="s">
        <v>1595</v>
      </c>
      <c r="C152" s="14" t="s">
        <v>1596</v>
      </c>
      <c r="D152" s="16" t="s">
        <v>1591</v>
      </c>
      <c r="E152" s="16" t="s">
        <v>1597</v>
      </c>
      <c r="F152" s="14" t="s">
        <v>1950</v>
      </c>
      <c r="G152" s="14"/>
      <c r="H152" s="14" t="s">
        <v>1891</v>
      </c>
      <c r="I152" s="15">
        <v>12.6</v>
      </c>
      <c r="J152" s="77" t="s">
        <v>1876</v>
      </c>
      <c r="K152" s="92"/>
    </row>
    <row r="153" spans="1:11" ht="22.5" x14ac:dyDescent="0.2">
      <c r="A153" s="14" t="s">
        <v>2133</v>
      </c>
      <c r="B153" s="14" t="s">
        <v>1598</v>
      </c>
      <c r="C153" s="14" t="s">
        <v>1599</v>
      </c>
      <c r="D153" s="16" t="s">
        <v>1591</v>
      </c>
      <c r="E153" s="16" t="s">
        <v>1600</v>
      </c>
      <c r="F153" s="14" t="s">
        <v>1950</v>
      </c>
      <c r="G153" s="14"/>
      <c r="H153" s="14" t="s">
        <v>1951</v>
      </c>
      <c r="I153" s="15">
        <v>93</v>
      </c>
      <c r="J153" s="77" t="s">
        <v>1876</v>
      </c>
      <c r="K153" s="92"/>
    </row>
    <row r="154" spans="1:11" ht="22.5" x14ac:dyDescent="0.2">
      <c r="A154" s="14" t="s">
        <v>2133</v>
      </c>
      <c r="B154" s="14" t="s">
        <v>1601</v>
      </c>
      <c r="C154" s="14" t="s">
        <v>1599</v>
      </c>
      <c r="D154" s="16" t="s">
        <v>1591</v>
      </c>
      <c r="E154" s="16" t="s">
        <v>1602</v>
      </c>
      <c r="F154" s="14" t="s">
        <v>1952</v>
      </c>
      <c r="G154" s="14"/>
      <c r="H154" s="14" t="s">
        <v>1953</v>
      </c>
      <c r="I154" s="15">
        <v>111</v>
      </c>
      <c r="J154" s="77" t="s">
        <v>1876</v>
      </c>
      <c r="K154" s="92"/>
    </row>
    <row r="155" spans="1:11" ht="22.5" x14ac:dyDescent="0.2">
      <c r="A155" s="14" t="s">
        <v>2133</v>
      </c>
      <c r="B155" s="14" t="s">
        <v>1603</v>
      </c>
      <c r="C155" s="14" t="s">
        <v>1604</v>
      </c>
      <c r="D155" s="16" t="s">
        <v>1591</v>
      </c>
      <c r="E155" s="16" t="s">
        <v>1605</v>
      </c>
      <c r="F155" s="14" t="s">
        <v>1954</v>
      </c>
      <c r="G155" s="14"/>
      <c r="H155" s="14" t="s">
        <v>1955</v>
      </c>
      <c r="I155" s="15">
        <v>70</v>
      </c>
      <c r="J155" s="77" t="s">
        <v>1876</v>
      </c>
      <c r="K155" s="92"/>
    </row>
    <row r="156" spans="1:11" ht="22.5" x14ac:dyDescent="0.2">
      <c r="A156" s="14" t="s">
        <v>2133</v>
      </c>
      <c r="B156" s="14" t="s">
        <v>1606</v>
      </c>
      <c r="C156" s="14" t="s">
        <v>1607</v>
      </c>
      <c r="D156" s="16" t="s">
        <v>1591</v>
      </c>
      <c r="E156" s="16" t="s">
        <v>1608</v>
      </c>
      <c r="F156" s="14" t="s">
        <v>1956</v>
      </c>
      <c r="G156" s="14"/>
      <c r="H156" s="14" t="s">
        <v>1957</v>
      </c>
      <c r="I156" s="15">
        <v>82</v>
      </c>
      <c r="J156" s="77" t="s">
        <v>1876</v>
      </c>
      <c r="K156" s="92"/>
    </row>
    <row r="157" spans="1:11" ht="22.5" x14ac:dyDescent="0.2">
      <c r="A157" s="14" t="s">
        <v>2133</v>
      </c>
      <c r="B157" s="14" t="s">
        <v>1609</v>
      </c>
      <c r="C157" s="14" t="s">
        <v>1610</v>
      </c>
      <c r="D157" s="16" t="s">
        <v>1591</v>
      </c>
      <c r="E157" s="16" t="s">
        <v>1611</v>
      </c>
      <c r="F157" s="14" t="s">
        <v>1958</v>
      </c>
      <c r="G157" s="14"/>
      <c r="H157" s="14" t="s">
        <v>1951</v>
      </c>
      <c r="I157" s="15">
        <v>44</v>
      </c>
      <c r="J157" s="77" t="s">
        <v>1876</v>
      </c>
      <c r="K157" s="92"/>
    </row>
    <row r="158" spans="1:11" ht="22.5" x14ac:dyDescent="0.2">
      <c r="A158" s="14" t="s">
        <v>2133</v>
      </c>
      <c r="B158" s="14" t="s">
        <v>1612</v>
      </c>
      <c r="C158" s="14" t="s">
        <v>1613</v>
      </c>
      <c r="D158" s="16" t="s">
        <v>1591</v>
      </c>
      <c r="E158" s="16" t="s">
        <v>1591</v>
      </c>
      <c r="F158" s="14" t="s">
        <v>1959</v>
      </c>
      <c r="G158" s="14"/>
      <c r="H158" s="14" t="s">
        <v>1960</v>
      </c>
      <c r="I158" s="15">
        <v>10</v>
      </c>
      <c r="J158" s="77" t="s">
        <v>1876</v>
      </c>
      <c r="K158" s="92"/>
    </row>
    <row r="159" spans="1:11" ht="22.5" x14ac:dyDescent="0.2">
      <c r="A159" s="14" t="s">
        <v>2133</v>
      </c>
      <c r="B159" s="14" t="s">
        <v>1614</v>
      </c>
      <c r="C159" s="14" t="s">
        <v>1615</v>
      </c>
      <c r="D159" s="16" t="s">
        <v>1591</v>
      </c>
      <c r="E159" s="16" t="s">
        <v>1591</v>
      </c>
      <c r="F159" s="14" t="s">
        <v>1959</v>
      </c>
      <c r="G159" s="14"/>
      <c r="H159" s="14" t="s">
        <v>1960</v>
      </c>
      <c r="I159" s="15">
        <v>10.4</v>
      </c>
      <c r="J159" s="77" t="s">
        <v>1876</v>
      </c>
      <c r="K159" s="92"/>
    </row>
    <row r="160" spans="1:11" ht="22.5" x14ac:dyDescent="0.2">
      <c r="A160" s="14" t="s">
        <v>2133</v>
      </c>
      <c r="B160" s="14" t="s">
        <v>1616</v>
      </c>
      <c r="C160" s="14" t="s">
        <v>1617</v>
      </c>
      <c r="D160" s="16" t="s">
        <v>1591</v>
      </c>
      <c r="E160" s="16" t="s">
        <v>1591</v>
      </c>
      <c r="F160" s="14" t="s">
        <v>1961</v>
      </c>
      <c r="G160" s="14"/>
      <c r="H160" s="14" t="s">
        <v>1962</v>
      </c>
      <c r="I160" s="15">
        <v>125.7</v>
      </c>
      <c r="J160" s="77" t="s">
        <v>1876</v>
      </c>
      <c r="K160" s="92"/>
    </row>
    <row r="161" spans="1:11" ht="33.75" x14ac:dyDescent="0.2">
      <c r="A161" s="14" t="s">
        <v>2133</v>
      </c>
      <c r="B161" s="14" t="s">
        <v>1618</v>
      </c>
      <c r="C161" s="14" t="s">
        <v>1618</v>
      </c>
      <c r="D161" s="16" t="s">
        <v>1591</v>
      </c>
      <c r="E161" s="16" t="s">
        <v>1591</v>
      </c>
      <c r="F161" s="14" t="s">
        <v>1963</v>
      </c>
      <c r="G161" s="14"/>
      <c r="H161" s="14" t="s">
        <v>1964</v>
      </c>
      <c r="I161" s="15">
        <v>22.5</v>
      </c>
      <c r="J161" s="77" t="s">
        <v>1876</v>
      </c>
      <c r="K161" s="92"/>
    </row>
    <row r="162" spans="1:11" ht="33.75" x14ac:dyDescent="0.2">
      <c r="A162" s="14" t="s">
        <v>2133</v>
      </c>
      <c r="B162" s="14" t="s">
        <v>1618</v>
      </c>
      <c r="C162" s="14" t="s">
        <v>1618</v>
      </c>
      <c r="D162" s="16" t="s">
        <v>1591</v>
      </c>
      <c r="E162" s="16" t="s">
        <v>1591</v>
      </c>
      <c r="F162" s="14" t="s">
        <v>1965</v>
      </c>
      <c r="G162" s="14"/>
      <c r="H162" s="14" t="s">
        <v>1914</v>
      </c>
      <c r="I162" s="15">
        <v>22.5</v>
      </c>
      <c r="J162" s="77" t="s">
        <v>1876</v>
      </c>
      <c r="K162" s="92"/>
    </row>
    <row r="163" spans="1:11" ht="22.5" x14ac:dyDescent="0.2">
      <c r="A163" s="14" t="s">
        <v>2133</v>
      </c>
      <c r="B163" s="14" t="s">
        <v>1619</v>
      </c>
      <c r="C163" s="14" t="s">
        <v>1619</v>
      </c>
      <c r="D163" s="16" t="s">
        <v>1620</v>
      </c>
      <c r="E163" s="16" t="s">
        <v>1620</v>
      </c>
      <c r="F163" s="14" t="s">
        <v>1966</v>
      </c>
      <c r="G163" s="14"/>
      <c r="H163" s="14" t="s">
        <v>1967</v>
      </c>
      <c r="I163" s="15">
        <v>11.25</v>
      </c>
      <c r="J163" s="77" t="s">
        <v>153</v>
      </c>
      <c r="K163" s="92"/>
    </row>
    <row r="164" spans="1:11" ht="22.5" x14ac:dyDescent="0.2">
      <c r="A164" s="14" t="s">
        <v>2133</v>
      </c>
      <c r="B164" s="14" t="s">
        <v>1619</v>
      </c>
      <c r="C164" s="14" t="s">
        <v>1619</v>
      </c>
      <c r="D164" s="16" t="s">
        <v>1620</v>
      </c>
      <c r="E164" s="16" t="s">
        <v>1620</v>
      </c>
      <c r="F164" s="14" t="s">
        <v>1968</v>
      </c>
      <c r="G164" s="14"/>
      <c r="H164" s="14" t="s">
        <v>1969</v>
      </c>
      <c r="I164" s="15">
        <v>11.25</v>
      </c>
      <c r="J164" s="77" t="s">
        <v>153</v>
      </c>
      <c r="K164" s="92"/>
    </row>
    <row r="165" spans="1:11" ht="22.5" x14ac:dyDescent="0.2">
      <c r="A165" s="14" t="s">
        <v>2133</v>
      </c>
      <c r="B165" s="14" t="s">
        <v>1621</v>
      </c>
      <c r="C165" s="14" t="s">
        <v>1622</v>
      </c>
      <c r="D165" s="16" t="s">
        <v>1620</v>
      </c>
      <c r="E165" s="16" t="s">
        <v>1536</v>
      </c>
      <c r="F165" s="14" t="s">
        <v>1970</v>
      </c>
      <c r="G165" s="14"/>
      <c r="H165" s="14" t="s">
        <v>1891</v>
      </c>
      <c r="I165" s="15">
        <v>102.39</v>
      </c>
      <c r="J165" s="77" t="s">
        <v>153</v>
      </c>
      <c r="K165" s="92"/>
    </row>
    <row r="166" spans="1:11" ht="22.5" x14ac:dyDescent="0.2">
      <c r="A166" s="14" t="s">
        <v>2133</v>
      </c>
      <c r="B166" s="14" t="s">
        <v>1623</v>
      </c>
      <c r="C166" s="14" t="s">
        <v>1622</v>
      </c>
      <c r="D166" s="16" t="s">
        <v>1620</v>
      </c>
      <c r="E166" s="16" t="s">
        <v>1620</v>
      </c>
      <c r="F166" s="14" t="s">
        <v>1971</v>
      </c>
      <c r="G166" s="14"/>
      <c r="H166" s="14" t="s">
        <v>1891</v>
      </c>
      <c r="I166" s="15">
        <v>49</v>
      </c>
      <c r="J166" s="77" t="s">
        <v>153</v>
      </c>
      <c r="K166" s="92"/>
    </row>
    <row r="167" spans="1:11" ht="22.5" x14ac:dyDescent="0.2">
      <c r="A167" s="14" t="s">
        <v>2133</v>
      </c>
      <c r="B167" s="14" t="s">
        <v>1624</v>
      </c>
      <c r="C167" s="14" t="s">
        <v>1624</v>
      </c>
      <c r="D167" s="16" t="s">
        <v>1625</v>
      </c>
      <c r="E167" s="16" t="s">
        <v>1625</v>
      </c>
      <c r="F167" s="14" t="s">
        <v>1972</v>
      </c>
      <c r="G167" s="14"/>
      <c r="H167" s="14" t="s">
        <v>1967</v>
      </c>
      <c r="I167" s="15">
        <v>153.32</v>
      </c>
      <c r="J167" s="77" t="s">
        <v>153</v>
      </c>
      <c r="K167" s="92"/>
    </row>
    <row r="168" spans="1:11" ht="22.5" x14ac:dyDescent="0.2">
      <c r="A168" s="14" t="s">
        <v>2133</v>
      </c>
      <c r="B168" s="14" t="s">
        <v>1624</v>
      </c>
      <c r="C168" s="14" t="s">
        <v>1624</v>
      </c>
      <c r="D168" s="16" t="s">
        <v>1625</v>
      </c>
      <c r="E168" s="16" t="s">
        <v>1625</v>
      </c>
      <c r="F168" s="14" t="s">
        <v>1941</v>
      </c>
      <c r="G168" s="14"/>
      <c r="H168" s="14" t="s">
        <v>1969</v>
      </c>
      <c r="I168" s="15">
        <v>141.06</v>
      </c>
      <c r="J168" s="77" t="s">
        <v>153</v>
      </c>
      <c r="K168" s="92"/>
    </row>
    <row r="169" spans="1:11" ht="22.5" x14ac:dyDescent="0.2">
      <c r="A169" s="14" t="s">
        <v>2133</v>
      </c>
      <c r="B169" s="14" t="s">
        <v>1626</v>
      </c>
      <c r="C169" s="14" t="s">
        <v>1627</v>
      </c>
      <c r="D169" s="16" t="s">
        <v>1625</v>
      </c>
      <c r="E169" s="16" t="s">
        <v>1625</v>
      </c>
      <c r="F169" s="14" t="s">
        <v>1973</v>
      </c>
      <c r="G169" s="14"/>
      <c r="H169" s="14" t="s">
        <v>1916</v>
      </c>
      <c r="I169" s="15">
        <v>32.4</v>
      </c>
      <c r="J169" s="77" t="s">
        <v>153</v>
      </c>
      <c r="K169" s="92"/>
    </row>
    <row r="170" spans="1:11" ht="22.5" x14ac:dyDescent="0.2">
      <c r="A170" s="14" t="s">
        <v>2133</v>
      </c>
      <c r="B170" s="14" t="s">
        <v>1628</v>
      </c>
      <c r="C170" s="14" t="s">
        <v>1629</v>
      </c>
      <c r="D170" s="16" t="s">
        <v>1625</v>
      </c>
      <c r="E170" s="16" t="s">
        <v>1625</v>
      </c>
      <c r="F170" s="14" t="s">
        <v>1974</v>
      </c>
      <c r="G170" s="14"/>
      <c r="H170" s="14" t="s">
        <v>1975</v>
      </c>
      <c r="I170" s="15">
        <v>31.9</v>
      </c>
      <c r="J170" s="77" t="s">
        <v>153</v>
      </c>
      <c r="K170" s="92"/>
    </row>
    <row r="171" spans="1:11" ht="22.5" x14ac:dyDescent="0.2">
      <c r="A171" s="14" t="s">
        <v>2133</v>
      </c>
      <c r="B171" s="14" t="s">
        <v>1630</v>
      </c>
      <c r="C171" s="14" t="s">
        <v>1631</v>
      </c>
      <c r="D171" s="16" t="s">
        <v>1625</v>
      </c>
      <c r="E171" s="16" t="s">
        <v>1625</v>
      </c>
      <c r="F171" s="14" t="s">
        <v>1976</v>
      </c>
      <c r="G171" s="14"/>
      <c r="H171" s="14" t="s">
        <v>1977</v>
      </c>
      <c r="I171" s="15">
        <v>6.3</v>
      </c>
      <c r="J171" s="77" t="s">
        <v>153</v>
      </c>
      <c r="K171" s="92"/>
    </row>
    <row r="172" spans="1:11" ht="22.5" x14ac:dyDescent="0.2">
      <c r="A172" s="14" t="s">
        <v>2133</v>
      </c>
      <c r="B172" s="14" t="s">
        <v>1632</v>
      </c>
      <c r="C172" s="14" t="s">
        <v>1633</v>
      </c>
      <c r="D172" s="16" t="s">
        <v>1625</v>
      </c>
      <c r="E172" s="16" t="s">
        <v>1625</v>
      </c>
      <c r="F172" s="14" t="s">
        <v>1978</v>
      </c>
      <c r="G172" s="14"/>
      <c r="H172" s="14" t="s">
        <v>1979</v>
      </c>
      <c r="I172" s="15">
        <v>53.15</v>
      </c>
      <c r="J172" s="77" t="s">
        <v>153</v>
      </c>
      <c r="K172" s="92"/>
    </row>
    <row r="173" spans="1:11" ht="22.5" x14ac:dyDescent="0.2">
      <c r="A173" s="14" t="s">
        <v>2133</v>
      </c>
      <c r="B173" s="14" t="s">
        <v>1634</v>
      </c>
      <c r="C173" s="14" t="s">
        <v>1634</v>
      </c>
      <c r="D173" s="16" t="s">
        <v>1635</v>
      </c>
      <c r="E173" s="16" t="s">
        <v>1635</v>
      </c>
      <c r="F173" s="14" t="s">
        <v>1980</v>
      </c>
      <c r="G173" s="14"/>
      <c r="H173" s="14" t="s">
        <v>1969</v>
      </c>
      <c r="I173" s="15">
        <v>146.25</v>
      </c>
      <c r="J173" s="77" t="s">
        <v>153</v>
      </c>
      <c r="K173" s="92"/>
    </row>
    <row r="174" spans="1:11" ht="22.5" x14ac:dyDescent="0.2">
      <c r="A174" s="14" t="s">
        <v>2133</v>
      </c>
      <c r="B174" s="14" t="s">
        <v>1634</v>
      </c>
      <c r="C174" s="14" t="s">
        <v>1634</v>
      </c>
      <c r="D174" s="16" t="s">
        <v>1635</v>
      </c>
      <c r="E174" s="16" t="s">
        <v>1635</v>
      </c>
      <c r="F174" s="14" t="s">
        <v>1941</v>
      </c>
      <c r="G174" s="14"/>
      <c r="H174" s="14" t="s">
        <v>1967</v>
      </c>
      <c r="I174" s="15">
        <v>146.25</v>
      </c>
      <c r="J174" s="77" t="s">
        <v>153</v>
      </c>
      <c r="K174" s="92"/>
    </row>
    <row r="175" spans="1:11" ht="22.5" x14ac:dyDescent="0.2">
      <c r="A175" s="14" t="s">
        <v>2133</v>
      </c>
      <c r="B175" s="14" t="s">
        <v>1636</v>
      </c>
      <c r="C175" s="14" t="s">
        <v>1637</v>
      </c>
      <c r="D175" s="16" t="s">
        <v>1635</v>
      </c>
      <c r="E175" s="16" t="s">
        <v>1638</v>
      </c>
      <c r="F175" s="14" t="s">
        <v>1981</v>
      </c>
      <c r="G175" s="14"/>
      <c r="H175" s="14" t="s">
        <v>1982</v>
      </c>
      <c r="I175" s="15">
        <v>519</v>
      </c>
      <c r="J175" s="77" t="s">
        <v>153</v>
      </c>
      <c r="K175" s="92"/>
    </row>
    <row r="176" spans="1:11" ht="22.5" x14ac:dyDescent="0.2">
      <c r="A176" s="14" t="s">
        <v>2133</v>
      </c>
      <c r="B176" s="14" t="s">
        <v>1639</v>
      </c>
      <c r="C176" s="14" t="s">
        <v>1640</v>
      </c>
      <c r="D176" s="16" t="s">
        <v>1635</v>
      </c>
      <c r="E176" s="16" t="s">
        <v>1638</v>
      </c>
      <c r="F176" s="14" t="s">
        <v>1983</v>
      </c>
      <c r="G176" s="14"/>
      <c r="H176" s="14" t="s">
        <v>1984</v>
      </c>
      <c r="I176" s="15">
        <v>85</v>
      </c>
      <c r="J176" s="77" t="s">
        <v>153</v>
      </c>
      <c r="K176" s="92"/>
    </row>
    <row r="177" spans="1:11" ht="22.5" x14ac:dyDescent="0.2">
      <c r="A177" s="14" t="s">
        <v>2133</v>
      </c>
      <c r="B177" s="14" t="s">
        <v>1641</v>
      </c>
      <c r="C177" s="14" t="s">
        <v>1642</v>
      </c>
      <c r="D177" s="16" t="s">
        <v>1635</v>
      </c>
      <c r="E177" s="16" t="s">
        <v>1643</v>
      </c>
      <c r="F177" s="14" t="s">
        <v>1985</v>
      </c>
      <c r="G177" s="14"/>
      <c r="H177" s="14" t="s">
        <v>1986</v>
      </c>
      <c r="I177" s="15">
        <v>12.4</v>
      </c>
      <c r="J177" s="77" t="s">
        <v>153</v>
      </c>
      <c r="K177" s="92"/>
    </row>
    <row r="178" spans="1:11" ht="22.5" x14ac:dyDescent="0.2">
      <c r="A178" s="14" t="s">
        <v>2133</v>
      </c>
      <c r="B178" s="14" t="s">
        <v>1644</v>
      </c>
      <c r="C178" s="14" t="s">
        <v>1645</v>
      </c>
      <c r="D178" s="16" t="s">
        <v>1635</v>
      </c>
      <c r="E178" s="16" t="s">
        <v>1643</v>
      </c>
      <c r="F178" s="14" t="s">
        <v>1987</v>
      </c>
      <c r="G178" s="14"/>
      <c r="H178" s="14" t="s">
        <v>1986</v>
      </c>
      <c r="I178" s="15">
        <v>7.5</v>
      </c>
      <c r="J178" s="77" t="s">
        <v>153</v>
      </c>
      <c r="K178" s="92"/>
    </row>
    <row r="179" spans="1:11" ht="22.5" x14ac:dyDescent="0.2">
      <c r="A179" s="14" t="s">
        <v>2133</v>
      </c>
      <c r="B179" s="14" t="s">
        <v>1646</v>
      </c>
      <c r="C179" s="14" t="s">
        <v>1647</v>
      </c>
      <c r="D179" s="16" t="s">
        <v>1635</v>
      </c>
      <c r="E179" s="16" t="s">
        <v>1638</v>
      </c>
      <c r="F179" s="14" t="s">
        <v>1988</v>
      </c>
      <c r="G179" s="14"/>
      <c r="H179" s="14" t="s">
        <v>1986</v>
      </c>
      <c r="I179" s="15">
        <v>7.5</v>
      </c>
      <c r="J179" s="77" t="s">
        <v>153</v>
      </c>
      <c r="K179" s="92"/>
    </row>
    <row r="180" spans="1:11" ht="22.5" x14ac:dyDescent="0.2">
      <c r="A180" s="14" t="s">
        <v>2133</v>
      </c>
      <c r="B180" s="14" t="s">
        <v>1648</v>
      </c>
      <c r="C180" s="14" t="s">
        <v>1648</v>
      </c>
      <c r="D180" s="16" t="s">
        <v>1635</v>
      </c>
      <c r="E180" s="16" t="s">
        <v>1635</v>
      </c>
      <c r="F180" s="14" t="s">
        <v>1989</v>
      </c>
      <c r="G180" s="14"/>
      <c r="H180" s="14" t="s">
        <v>1944</v>
      </c>
      <c r="I180" s="15">
        <v>63</v>
      </c>
      <c r="J180" s="77" t="s">
        <v>153</v>
      </c>
      <c r="K180" s="92"/>
    </row>
    <row r="181" spans="1:11" ht="22.5" x14ac:dyDescent="0.2">
      <c r="A181" s="14" t="s">
        <v>2133</v>
      </c>
      <c r="B181" s="14" t="s">
        <v>1648</v>
      </c>
      <c r="C181" s="14" t="s">
        <v>1648</v>
      </c>
      <c r="D181" s="16" t="s">
        <v>1635</v>
      </c>
      <c r="E181" s="16" t="s">
        <v>1635</v>
      </c>
      <c r="F181" s="14" t="s">
        <v>1990</v>
      </c>
      <c r="G181" s="14"/>
      <c r="H181" s="14" t="s">
        <v>1940</v>
      </c>
      <c r="I181" s="15">
        <v>63</v>
      </c>
      <c r="J181" s="77" t="s">
        <v>153</v>
      </c>
      <c r="K181" s="92"/>
    </row>
    <row r="182" spans="1:11" ht="22.5" x14ac:dyDescent="0.2">
      <c r="A182" s="14" t="s">
        <v>2133</v>
      </c>
      <c r="B182" s="14" t="s">
        <v>1649</v>
      </c>
      <c r="C182" s="14" t="s">
        <v>1650</v>
      </c>
      <c r="D182" s="16" t="s">
        <v>1635</v>
      </c>
      <c r="E182" s="16" t="s">
        <v>1651</v>
      </c>
      <c r="F182" s="14" t="s">
        <v>1991</v>
      </c>
      <c r="G182" s="14"/>
      <c r="H182" s="14" t="s">
        <v>1992</v>
      </c>
      <c r="I182" s="15">
        <v>370.5</v>
      </c>
      <c r="J182" s="77" t="s">
        <v>153</v>
      </c>
      <c r="K182" s="92"/>
    </row>
    <row r="183" spans="1:11" ht="22.5" x14ac:dyDescent="0.2">
      <c r="A183" s="14" t="s">
        <v>2133</v>
      </c>
      <c r="B183" s="14" t="s">
        <v>1652</v>
      </c>
      <c r="C183" s="14" t="s">
        <v>1653</v>
      </c>
      <c r="D183" s="16" t="s">
        <v>1635</v>
      </c>
      <c r="E183" s="16" t="s">
        <v>1654</v>
      </c>
      <c r="F183" s="14" t="s">
        <v>1993</v>
      </c>
      <c r="G183" s="14"/>
      <c r="H183" s="14" t="s">
        <v>1891</v>
      </c>
      <c r="I183" s="15">
        <v>98.5</v>
      </c>
      <c r="J183" s="77" t="s">
        <v>153</v>
      </c>
      <c r="K183" s="92"/>
    </row>
    <row r="184" spans="1:11" ht="22.5" x14ac:dyDescent="0.2">
      <c r="A184" s="14" t="s">
        <v>2133</v>
      </c>
      <c r="B184" s="14" t="s">
        <v>1655</v>
      </c>
      <c r="C184" s="14" t="s">
        <v>1656</v>
      </c>
      <c r="D184" s="16" t="s">
        <v>1635</v>
      </c>
      <c r="E184" s="16" t="s">
        <v>1635</v>
      </c>
      <c r="F184" s="14" t="s">
        <v>1994</v>
      </c>
      <c r="G184" s="14"/>
      <c r="H184" s="14" t="s">
        <v>1891</v>
      </c>
      <c r="I184" s="15">
        <v>69.989999999999995</v>
      </c>
      <c r="J184" s="77" t="s">
        <v>153</v>
      </c>
      <c r="K184" s="92"/>
    </row>
    <row r="185" spans="1:11" ht="22.5" x14ac:dyDescent="0.2">
      <c r="A185" s="14" t="s">
        <v>2133</v>
      </c>
      <c r="B185" s="14" t="s">
        <v>1655</v>
      </c>
      <c r="C185" s="14" t="s">
        <v>1656</v>
      </c>
      <c r="D185" s="16" t="s">
        <v>1635</v>
      </c>
      <c r="E185" s="16" t="s">
        <v>1635</v>
      </c>
      <c r="F185" s="14" t="s">
        <v>1995</v>
      </c>
      <c r="G185" s="14"/>
      <c r="H185" s="14" t="s">
        <v>1891</v>
      </c>
      <c r="I185" s="15">
        <v>9.3000000000000007</v>
      </c>
      <c r="J185" s="77" t="s">
        <v>153</v>
      </c>
      <c r="K185" s="92"/>
    </row>
    <row r="186" spans="1:11" ht="22.5" x14ac:dyDescent="0.2">
      <c r="A186" s="14" t="s">
        <v>2133</v>
      </c>
      <c r="B186" s="14" t="s">
        <v>1657</v>
      </c>
      <c r="C186" s="14" t="s">
        <v>1658</v>
      </c>
      <c r="D186" s="16" t="s">
        <v>1635</v>
      </c>
      <c r="E186" s="16" t="s">
        <v>1635</v>
      </c>
      <c r="F186" s="14" t="s">
        <v>1996</v>
      </c>
      <c r="G186" s="14"/>
      <c r="H186" s="14" t="s">
        <v>1986</v>
      </c>
      <c r="I186" s="15">
        <v>7.5</v>
      </c>
      <c r="J186" s="77" t="s">
        <v>153</v>
      </c>
      <c r="K186" s="92"/>
    </row>
    <row r="187" spans="1:11" ht="22.5" x14ac:dyDescent="0.2">
      <c r="A187" s="14" t="s">
        <v>2133</v>
      </c>
      <c r="B187" s="14" t="s">
        <v>1659</v>
      </c>
      <c r="C187" s="14" t="s">
        <v>1660</v>
      </c>
      <c r="D187" s="16" t="s">
        <v>1635</v>
      </c>
      <c r="E187" s="16" t="s">
        <v>1635</v>
      </c>
      <c r="F187" s="14" t="s">
        <v>1997</v>
      </c>
      <c r="G187" s="14"/>
      <c r="H187" s="14" t="s">
        <v>1998</v>
      </c>
      <c r="I187" s="15">
        <v>94.9</v>
      </c>
      <c r="J187" s="77" t="s">
        <v>153</v>
      </c>
      <c r="K187" s="92"/>
    </row>
    <row r="188" spans="1:11" ht="12.75" x14ac:dyDescent="0.2">
      <c r="A188" s="14" t="s">
        <v>2133</v>
      </c>
      <c r="B188" s="14" t="s">
        <v>1661</v>
      </c>
      <c r="C188" s="14" t="s">
        <v>1662</v>
      </c>
      <c r="D188" s="16" t="s">
        <v>1663</v>
      </c>
      <c r="E188" s="16" t="s">
        <v>1562</v>
      </c>
      <c r="F188" s="14" t="s">
        <v>1999</v>
      </c>
      <c r="G188" s="14">
        <v>47259116</v>
      </c>
      <c r="H188" s="14" t="s">
        <v>2000</v>
      </c>
      <c r="I188" s="15">
        <v>48</v>
      </c>
      <c r="J188" s="77" t="s">
        <v>1892</v>
      </c>
      <c r="K188" s="92"/>
    </row>
    <row r="189" spans="1:11" ht="12.75" x14ac:dyDescent="0.2">
      <c r="A189" s="14" t="s">
        <v>2133</v>
      </c>
      <c r="B189" s="14" t="s">
        <v>1664</v>
      </c>
      <c r="C189" s="14" t="s">
        <v>1665</v>
      </c>
      <c r="D189" s="16" t="s">
        <v>1666</v>
      </c>
      <c r="E189" s="16" t="s">
        <v>1667</v>
      </c>
      <c r="F189" s="14" t="s">
        <v>2001</v>
      </c>
      <c r="G189" s="14">
        <v>47259116</v>
      </c>
      <c r="H189" s="14" t="s">
        <v>2000</v>
      </c>
      <c r="I189" s="15">
        <v>57.86</v>
      </c>
      <c r="J189" s="77" t="s">
        <v>1892</v>
      </c>
      <c r="K189" s="92"/>
    </row>
    <row r="190" spans="1:11" ht="12.75" x14ac:dyDescent="0.2">
      <c r="A190" s="14" t="s">
        <v>2133</v>
      </c>
      <c r="B190" s="14" t="s">
        <v>1668</v>
      </c>
      <c r="C190" s="14" t="s">
        <v>1669</v>
      </c>
      <c r="D190" s="16" t="s">
        <v>1511</v>
      </c>
      <c r="E190" s="16" t="s">
        <v>1605</v>
      </c>
      <c r="F190" s="14" t="s">
        <v>2002</v>
      </c>
      <c r="G190" s="14">
        <v>47259116</v>
      </c>
      <c r="H190" s="14" t="s">
        <v>2000</v>
      </c>
      <c r="I190" s="15">
        <v>49.21</v>
      </c>
      <c r="J190" s="77" t="s">
        <v>1892</v>
      </c>
      <c r="K190" s="92"/>
    </row>
    <row r="191" spans="1:11" ht="12.75" x14ac:dyDescent="0.2">
      <c r="A191" s="14" t="s">
        <v>2133</v>
      </c>
      <c r="B191" s="14" t="s">
        <v>1670</v>
      </c>
      <c r="C191" s="14" t="s">
        <v>1671</v>
      </c>
      <c r="D191" s="16" t="s">
        <v>1672</v>
      </c>
      <c r="E191" s="16" t="s">
        <v>1673</v>
      </c>
      <c r="F191" s="14" t="s">
        <v>2003</v>
      </c>
      <c r="G191" s="14">
        <v>47259116</v>
      </c>
      <c r="H191" s="14" t="s">
        <v>2000</v>
      </c>
      <c r="I191" s="15">
        <v>55.26</v>
      </c>
      <c r="J191" s="77" t="s">
        <v>1892</v>
      </c>
      <c r="K191" s="92"/>
    </row>
    <row r="192" spans="1:11" ht="12.75" x14ac:dyDescent="0.2">
      <c r="A192" s="14" t="s">
        <v>2133</v>
      </c>
      <c r="B192" s="14" t="s">
        <v>1674</v>
      </c>
      <c r="C192" s="14" t="s">
        <v>1675</v>
      </c>
      <c r="D192" s="16" t="s">
        <v>1531</v>
      </c>
      <c r="E192" s="16" t="s">
        <v>1676</v>
      </c>
      <c r="F192" s="14" t="s">
        <v>2003</v>
      </c>
      <c r="G192" s="14" t="s">
        <v>2004</v>
      </c>
      <c r="H192" s="14" t="s">
        <v>2005</v>
      </c>
      <c r="I192" s="15">
        <v>116</v>
      </c>
      <c r="J192" s="77" t="s">
        <v>1892</v>
      </c>
      <c r="K192" s="92"/>
    </row>
    <row r="193" spans="1:11" ht="12.75" x14ac:dyDescent="0.2">
      <c r="A193" s="14" t="s">
        <v>2133</v>
      </c>
      <c r="B193" s="14" t="s">
        <v>1677</v>
      </c>
      <c r="C193" s="14" t="s">
        <v>1678</v>
      </c>
      <c r="D193" s="16" t="s">
        <v>1537</v>
      </c>
      <c r="E193" s="16" t="s">
        <v>1679</v>
      </c>
      <c r="F193" s="14" t="s">
        <v>2006</v>
      </c>
      <c r="G193" s="14">
        <v>47259116</v>
      </c>
      <c r="H193" s="14" t="s">
        <v>2000</v>
      </c>
      <c r="I193" s="15">
        <v>55</v>
      </c>
      <c r="J193" s="77" t="s">
        <v>1892</v>
      </c>
      <c r="K193" s="92"/>
    </row>
    <row r="194" spans="1:11" ht="12.75" x14ac:dyDescent="0.2">
      <c r="A194" s="14" t="s">
        <v>2133</v>
      </c>
      <c r="B194" s="14" t="s">
        <v>1680</v>
      </c>
      <c r="C194" s="14" t="s">
        <v>1680</v>
      </c>
      <c r="D194" s="16" t="s">
        <v>1681</v>
      </c>
      <c r="E194" s="16" t="s">
        <v>1681</v>
      </c>
      <c r="F194" s="14" t="s">
        <v>2007</v>
      </c>
      <c r="G194" s="14" t="s">
        <v>2008</v>
      </c>
      <c r="H194" s="14" t="s">
        <v>2009</v>
      </c>
      <c r="I194" s="15">
        <v>18.899999999999999</v>
      </c>
      <c r="J194" s="77" t="s">
        <v>1876</v>
      </c>
      <c r="K194" s="92"/>
    </row>
    <row r="195" spans="1:11" ht="12.75" x14ac:dyDescent="0.2">
      <c r="A195" s="14" t="s">
        <v>2133</v>
      </c>
      <c r="B195" s="14" t="s">
        <v>1682</v>
      </c>
      <c r="C195" s="14" t="s">
        <v>1683</v>
      </c>
      <c r="D195" s="16" t="s">
        <v>1521</v>
      </c>
      <c r="E195" s="16" t="s">
        <v>1521</v>
      </c>
      <c r="F195" s="14" t="s">
        <v>2010</v>
      </c>
      <c r="G195" s="14">
        <v>35863536</v>
      </c>
      <c r="H195" s="14" t="s">
        <v>2011</v>
      </c>
      <c r="I195" s="15">
        <v>1107</v>
      </c>
      <c r="J195" s="77" t="s">
        <v>1892</v>
      </c>
      <c r="K195" s="92"/>
    </row>
    <row r="196" spans="1:11" ht="12.75" x14ac:dyDescent="0.2">
      <c r="A196" s="14" t="s">
        <v>2133</v>
      </c>
      <c r="B196" s="14" t="s">
        <v>1684</v>
      </c>
      <c r="C196" s="14" t="s">
        <v>1685</v>
      </c>
      <c r="D196" s="16" t="s">
        <v>1686</v>
      </c>
      <c r="E196" s="16" t="s">
        <v>1550</v>
      </c>
      <c r="F196" s="14" t="s">
        <v>2012</v>
      </c>
      <c r="G196" s="14">
        <v>35863536</v>
      </c>
      <c r="H196" s="14" t="s">
        <v>2011</v>
      </c>
      <c r="I196" s="15">
        <v>1107</v>
      </c>
      <c r="J196" s="77" t="s">
        <v>1892</v>
      </c>
      <c r="K196" s="92"/>
    </row>
    <row r="197" spans="1:11" ht="12.75" x14ac:dyDescent="0.2">
      <c r="A197" s="14" t="s">
        <v>2133</v>
      </c>
      <c r="B197" s="14" t="s">
        <v>1687</v>
      </c>
      <c r="C197" s="14" t="s">
        <v>1688</v>
      </c>
      <c r="D197" s="16" t="s">
        <v>1689</v>
      </c>
      <c r="E197" s="16" t="s">
        <v>1689</v>
      </c>
      <c r="F197" s="14" t="s">
        <v>2013</v>
      </c>
      <c r="G197" s="14">
        <v>35863536</v>
      </c>
      <c r="H197" s="14" t="s">
        <v>2011</v>
      </c>
      <c r="I197" s="15">
        <v>1107</v>
      </c>
      <c r="J197" s="77" t="s">
        <v>1892</v>
      </c>
      <c r="K197" s="92"/>
    </row>
    <row r="198" spans="1:11" ht="12.75" x14ac:dyDescent="0.2">
      <c r="A198" s="14" t="s">
        <v>2133</v>
      </c>
      <c r="B198" s="14" t="s">
        <v>1690</v>
      </c>
      <c r="C198" s="14" t="s">
        <v>1691</v>
      </c>
      <c r="D198" s="16" t="s">
        <v>1536</v>
      </c>
      <c r="E198" s="16" t="s">
        <v>1536</v>
      </c>
      <c r="F198" s="14" t="s">
        <v>2014</v>
      </c>
      <c r="G198" s="14">
        <v>35863536</v>
      </c>
      <c r="H198" s="14" t="s">
        <v>2011</v>
      </c>
      <c r="I198" s="15">
        <v>1107</v>
      </c>
      <c r="J198" s="77" t="s">
        <v>1892</v>
      </c>
      <c r="K198" s="92"/>
    </row>
    <row r="199" spans="1:11" ht="12.75" x14ac:dyDescent="0.2">
      <c r="A199" s="14" t="s">
        <v>2133</v>
      </c>
      <c r="B199" s="14" t="s">
        <v>1692</v>
      </c>
      <c r="C199" s="14" t="s">
        <v>1692</v>
      </c>
      <c r="D199" s="16" t="s">
        <v>1693</v>
      </c>
      <c r="E199" s="16" t="s">
        <v>1569</v>
      </c>
      <c r="F199" s="14" t="s">
        <v>2015</v>
      </c>
      <c r="G199" s="14"/>
      <c r="H199" s="14" t="s">
        <v>2016</v>
      </c>
      <c r="I199" s="15">
        <v>204</v>
      </c>
      <c r="J199" s="77" t="s">
        <v>1892</v>
      </c>
      <c r="K199" s="92"/>
    </row>
    <row r="200" spans="1:11" ht="12.75" x14ac:dyDescent="0.2">
      <c r="A200" s="14" t="s">
        <v>2133</v>
      </c>
      <c r="B200" s="14" t="s">
        <v>1694</v>
      </c>
      <c r="C200" s="14" t="s">
        <v>1694</v>
      </c>
      <c r="D200" s="16" t="s">
        <v>1693</v>
      </c>
      <c r="E200" s="16" t="s">
        <v>1564</v>
      </c>
      <c r="F200" s="14" t="s">
        <v>2017</v>
      </c>
      <c r="G200" s="14"/>
      <c r="H200" s="14" t="s">
        <v>2016</v>
      </c>
      <c r="I200" s="15">
        <v>204</v>
      </c>
      <c r="J200" s="77" t="s">
        <v>1892</v>
      </c>
      <c r="K200" s="92"/>
    </row>
    <row r="201" spans="1:11" ht="12.75" x14ac:dyDescent="0.2">
      <c r="A201" s="14" t="s">
        <v>2133</v>
      </c>
      <c r="B201" s="14" t="s">
        <v>1695</v>
      </c>
      <c r="C201" s="14" t="s">
        <v>1695</v>
      </c>
      <c r="D201" s="16" t="s">
        <v>1667</v>
      </c>
      <c r="E201" s="16" t="s">
        <v>1689</v>
      </c>
      <c r="F201" s="14" t="s">
        <v>2018</v>
      </c>
      <c r="G201" s="14"/>
      <c r="H201" s="14" t="s">
        <v>2016</v>
      </c>
      <c r="I201" s="15">
        <v>204</v>
      </c>
      <c r="J201" s="77" t="s">
        <v>1892</v>
      </c>
      <c r="K201" s="92"/>
    </row>
    <row r="202" spans="1:11" ht="12.75" x14ac:dyDescent="0.2">
      <c r="A202" s="14" t="s">
        <v>2133</v>
      </c>
      <c r="B202" s="14" t="s">
        <v>1696</v>
      </c>
      <c r="C202" s="14" t="s">
        <v>1696</v>
      </c>
      <c r="D202" s="16" t="s">
        <v>1697</v>
      </c>
      <c r="E202" s="16" t="s">
        <v>1698</v>
      </c>
      <c r="F202" s="14" t="s">
        <v>2019</v>
      </c>
      <c r="G202" s="14"/>
      <c r="H202" s="14" t="s">
        <v>2016</v>
      </c>
      <c r="I202" s="15">
        <v>204</v>
      </c>
      <c r="J202" s="77" t="s">
        <v>1892</v>
      </c>
      <c r="K202" s="92"/>
    </row>
    <row r="203" spans="1:11" ht="12.75" x14ac:dyDescent="0.2">
      <c r="A203" s="14" t="s">
        <v>2133</v>
      </c>
      <c r="B203" s="14" t="s">
        <v>1699</v>
      </c>
      <c r="C203" s="14" t="s">
        <v>1699</v>
      </c>
      <c r="D203" s="16" t="s">
        <v>1700</v>
      </c>
      <c r="E203" s="16" t="s">
        <v>1539</v>
      </c>
      <c r="F203" s="14" t="s">
        <v>2020</v>
      </c>
      <c r="G203" s="14"/>
      <c r="H203" s="14" t="s">
        <v>2016</v>
      </c>
      <c r="I203" s="15">
        <v>204</v>
      </c>
      <c r="J203" s="77" t="s">
        <v>1892</v>
      </c>
      <c r="K203" s="92"/>
    </row>
    <row r="204" spans="1:11" ht="12.75" x14ac:dyDescent="0.2">
      <c r="A204" s="14" t="s">
        <v>2133</v>
      </c>
      <c r="B204" s="14" t="s">
        <v>1692</v>
      </c>
      <c r="C204" s="14" t="s">
        <v>1692</v>
      </c>
      <c r="D204" s="16" t="s">
        <v>1693</v>
      </c>
      <c r="E204" s="16" t="s">
        <v>1569</v>
      </c>
      <c r="F204" s="14" t="s">
        <v>2021</v>
      </c>
      <c r="G204" s="14">
        <v>35942436</v>
      </c>
      <c r="H204" s="14" t="s">
        <v>2022</v>
      </c>
      <c r="I204" s="15">
        <v>22.44</v>
      </c>
      <c r="J204" s="77" t="s">
        <v>1892</v>
      </c>
      <c r="K204" s="92"/>
    </row>
    <row r="205" spans="1:11" ht="22.5" x14ac:dyDescent="0.2">
      <c r="A205" s="14" t="s">
        <v>2133</v>
      </c>
      <c r="B205" s="14" t="s">
        <v>1692</v>
      </c>
      <c r="C205" s="14" t="s">
        <v>1692</v>
      </c>
      <c r="D205" s="16" t="s">
        <v>1693</v>
      </c>
      <c r="E205" s="16" t="s">
        <v>1569</v>
      </c>
      <c r="F205" s="14" t="s">
        <v>2023</v>
      </c>
      <c r="G205" s="14">
        <v>30807484</v>
      </c>
      <c r="H205" s="14" t="s">
        <v>2023</v>
      </c>
      <c r="I205" s="15">
        <v>51.4</v>
      </c>
      <c r="J205" s="77" t="s">
        <v>1892</v>
      </c>
      <c r="K205" s="92"/>
    </row>
    <row r="206" spans="1:11" ht="12.75" x14ac:dyDescent="0.2">
      <c r="A206" s="14" t="s">
        <v>2133</v>
      </c>
      <c r="B206" s="14" t="s">
        <v>1694</v>
      </c>
      <c r="C206" s="14" t="s">
        <v>1694</v>
      </c>
      <c r="D206" s="16" t="s">
        <v>1693</v>
      </c>
      <c r="E206" s="16" t="s">
        <v>1550</v>
      </c>
      <c r="F206" s="14" t="s">
        <v>2024</v>
      </c>
      <c r="G206" s="14">
        <v>35942436</v>
      </c>
      <c r="H206" s="14" t="s">
        <v>2022</v>
      </c>
      <c r="I206" s="15">
        <v>22.44</v>
      </c>
      <c r="J206" s="77" t="s">
        <v>1892</v>
      </c>
      <c r="K206" s="92"/>
    </row>
    <row r="207" spans="1:11" ht="22.5" x14ac:dyDescent="0.2">
      <c r="A207" s="14" t="s">
        <v>2133</v>
      </c>
      <c r="B207" s="14" t="s">
        <v>1694</v>
      </c>
      <c r="C207" s="14" t="s">
        <v>1694</v>
      </c>
      <c r="D207" s="16" t="s">
        <v>1693</v>
      </c>
      <c r="E207" s="16" t="s">
        <v>1550</v>
      </c>
      <c r="F207" s="14" t="s">
        <v>2025</v>
      </c>
      <c r="G207" s="14">
        <v>30807484</v>
      </c>
      <c r="H207" s="14" t="s">
        <v>2023</v>
      </c>
      <c r="I207" s="15">
        <v>51.4</v>
      </c>
      <c r="J207" s="77" t="s">
        <v>1892</v>
      </c>
      <c r="K207" s="92"/>
    </row>
    <row r="208" spans="1:11" ht="12.75" x14ac:dyDescent="0.2">
      <c r="A208" s="14" t="s">
        <v>2133</v>
      </c>
      <c r="B208" s="14" t="s">
        <v>1695</v>
      </c>
      <c r="C208" s="14" t="s">
        <v>1695</v>
      </c>
      <c r="D208" s="16" t="s">
        <v>1667</v>
      </c>
      <c r="E208" s="16" t="s">
        <v>1689</v>
      </c>
      <c r="F208" s="14" t="s">
        <v>2026</v>
      </c>
      <c r="G208" s="14">
        <v>35942436</v>
      </c>
      <c r="H208" s="14" t="s">
        <v>2022</v>
      </c>
      <c r="I208" s="15">
        <v>22.44</v>
      </c>
      <c r="J208" s="77" t="s">
        <v>1892</v>
      </c>
      <c r="K208" s="92"/>
    </row>
    <row r="209" spans="1:11" ht="22.5" x14ac:dyDescent="0.2">
      <c r="A209" s="14" t="s">
        <v>2133</v>
      </c>
      <c r="B209" s="14" t="s">
        <v>1695</v>
      </c>
      <c r="C209" s="14" t="s">
        <v>1695</v>
      </c>
      <c r="D209" s="16" t="s">
        <v>1667</v>
      </c>
      <c r="E209" s="16" t="s">
        <v>1689</v>
      </c>
      <c r="F209" s="14" t="s">
        <v>2027</v>
      </c>
      <c r="G209" s="14">
        <v>30807484</v>
      </c>
      <c r="H209" s="14" t="s">
        <v>2023</v>
      </c>
      <c r="I209" s="15">
        <v>51.4</v>
      </c>
      <c r="J209" s="77" t="s">
        <v>1892</v>
      </c>
      <c r="K209" s="92"/>
    </row>
    <row r="210" spans="1:11" ht="22.5" x14ac:dyDescent="0.2">
      <c r="A210" s="14" t="s">
        <v>2133</v>
      </c>
      <c r="B210" s="14" t="s">
        <v>1696</v>
      </c>
      <c r="C210" s="14" t="s">
        <v>1696</v>
      </c>
      <c r="D210" s="16" t="s">
        <v>1697</v>
      </c>
      <c r="E210" s="16" t="s">
        <v>1698</v>
      </c>
      <c r="F210" s="14" t="s">
        <v>2028</v>
      </c>
      <c r="G210" s="14">
        <v>30807484</v>
      </c>
      <c r="H210" s="14" t="s">
        <v>2023</v>
      </c>
      <c r="I210" s="15">
        <v>51.4</v>
      </c>
      <c r="J210" s="77" t="s">
        <v>1892</v>
      </c>
      <c r="K210" s="92"/>
    </row>
    <row r="211" spans="1:11" ht="12.75" x14ac:dyDescent="0.2">
      <c r="A211" s="14" t="s">
        <v>2133</v>
      </c>
      <c r="B211" s="14" t="s">
        <v>1696</v>
      </c>
      <c r="C211" s="14" t="s">
        <v>1696</v>
      </c>
      <c r="D211" s="16" t="s">
        <v>1697</v>
      </c>
      <c r="E211" s="16" t="s">
        <v>1698</v>
      </c>
      <c r="F211" s="14" t="s">
        <v>2029</v>
      </c>
      <c r="G211" s="14">
        <v>35942436</v>
      </c>
      <c r="H211" s="14" t="s">
        <v>2022</v>
      </c>
      <c r="I211" s="15">
        <v>22.44</v>
      </c>
      <c r="J211" s="77" t="s">
        <v>1892</v>
      </c>
      <c r="K211" s="92"/>
    </row>
    <row r="212" spans="1:11" ht="22.5" x14ac:dyDescent="0.2">
      <c r="A212" s="14" t="s">
        <v>2133</v>
      </c>
      <c r="B212" s="14" t="s">
        <v>1701</v>
      </c>
      <c r="C212" s="14" t="s">
        <v>1702</v>
      </c>
      <c r="D212" s="16" t="s">
        <v>1703</v>
      </c>
      <c r="E212" s="16" t="s">
        <v>1704</v>
      </c>
      <c r="F212" s="14" t="s">
        <v>2030</v>
      </c>
      <c r="G212" s="14" t="s">
        <v>2031</v>
      </c>
      <c r="H212" s="14" t="s">
        <v>2032</v>
      </c>
      <c r="I212" s="15">
        <v>260</v>
      </c>
      <c r="J212" s="77" t="s">
        <v>153</v>
      </c>
      <c r="K212" s="92"/>
    </row>
    <row r="213" spans="1:11" ht="22.5" x14ac:dyDescent="0.2">
      <c r="A213" s="14" t="s">
        <v>2133</v>
      </c>
      <c r="B213" s="14" t="s">
        <v>1705</v>
      </c>
      <c r="C213" s="14" t="s">
        <v>1706</v>
      </c>
      <c r="D213" s="16" t="s">
        <v>1559</v>
      </c>
      <c r="E213" s="16" t="s">
        <v>1707</v>
      </c>
      <c r="F213" s="14" t="s">
        <v>2033</v>
      </c>
      <c r="G213" s="14"/>
      <c r="H213" s="14" t="s">
        <v>2034</v>
      </c>
      <c r="I213" s="15">
        <v>400</v>
      </c>
      <c r="J213" s="77" t="s">
        <v>1876</v>
      </c>
      <c r="K213" s="92"/>
    </row>
    <row r="214" spans="1:11" ht="22.5" x14ac:dyDescent="0.2">
      <c r="A214" s="14" t="s">
        <v>2133</v>
      </c>
      <c r="B214" s="14" t="s">
        <v>1708</v>
      </c>
      <c r="C214" s="14" t="s">
        <v>1708</v>
      </c>
      <c r="D214" s="16" t="s">
        <v>1513</v>
      </c>
      <c r="E214" s="16" t="s">
        <v>1513</v>
      </c>
      <c r="F214" s="14" t="s">
        <v>2035</v>
      </c>
      <c r="G214" s="14" t="s">
        <v>2036</v>
      </c>
      <c r="H214" s="14" t="s">
        <v>2037</v>
      </c>
      <c r="I214" s="15">
        <v>320</v>
      </c>
      <c r="J214" s="77" t="s">
        <v>1876</v>
      </c>
      <c r="K214" s="92"/>
    </row>
    <row r="215" spans="1:11" ht="22.5" x14ac:dyDescent="0.2">
      <c r="A215" s="14" t="s">
        <v>2133</v>
      </c>
      <c r="B215" s="14" t="s">
        <v>1709</v>
      </c>
      <c r="C215" s="14" t="s">
        <v>1709</v>
      </c>
      <c r="D215" s="16" t="s">
        <v>1710</v>
      </c>
      <c r="E215" s="16" t="s">
        <v>1710</v>
      </c>
      <c r="F215" s="14" t="s">
        <v>2038</v>
      </c>
      <c r="G215" s="14" t="s">
        <v>2039</v>
      </c>
      <c r="H215" s="14" t="s">
        <v>2040</v>
      </c>
      <c r="I215" s="15">
        <v>93.5</v>
      </c>
      <c r="J215" s="77" t="s">
        <v>153</v>
      </c>
      <c r="K215" s="92"/>
    </row>
    <row r="216" spans="1:11" ht="22.5" x14ac:dyDescent="0.2">
      <c r="A216" s="14" t="s">
        <v>2133</v>
      </c>
      <c r="B216" s="14" t="s">
        <v>1711</v>
      </c>
      <c r="C216" s="14" t="s">
        <v>1711</v>
      </c>
      <c r="D216" s="16" t="s">
        <v>1712</v>
      </c>
      <c r="E216" s="16" t="s">
        <v>1712</v>
      </c>
      <c r="F216" s="14" t="s">
        <v>2041</v>
      </c>
      <c r="G216" s="14" t="s">
        <v>2042</v>
      </c>
      <c r="H216" s="14" t="s">
        <v>1884</v>
      </c>
      <c r="I216" s="15">
        <v>1.45</v>
      </c>
      <c r="J216" s="77" t="s">
        <v>153</v>
      </c>
      <c r="K216" s="92"/>
    </row>
    <row r="217" spans="1:11" ht="22.5" x14ac:dyDescent="0.2">
      <c r="A217" s="14" t="s">
        <v>2133</v>
      </c>
      <c r="B217" s="14" t="s">
        <v>1713</v>
      </c>
      <c r="C217" s="14" t="s">
        <v>1713</v>
      </c>
      <c r="D217" s="16" t="s">
        <v>1643</v>
      </c>
      <c r="E217" s="16" t="s">
        <v>1643</v>
      </c>
      <c r="F217" s="14" t="s">
        <v>2043</v>
      </c>
      <c r="G217" s="14" t="s">
        <v>2044</v>
      </c>
      <c r="H217" s="14" t="s">
        <v>1884</v>
      </c>
      <c r="I217" s="15">
        <v>7</v>
      </c>
      <c r="J217" s="77" t="s">
        <v>153</v>
      </c>
      <c r="K217" s="92"/>
    </row>
    <row r="218" spans="1:11" ht="22.5" x14ac:dyDescent="0.2">
      <c r="A218" s="14" t="s">
        <v>2133</v>
      </c>
      <c r="B218" s="14" t="s">
        <v>1714</v>
      </c>
      <c r="C218" s="14" t="s">
        <v>1714</v>
      </c>
      <c r="D218" s="16" t="s">
        <v>1643</v>
      </c>
      <c r="E218" s="16" t="s">
        <v>1643</v>
      </c>
      <c r="F218" s="14" t="s">
        <v>2045</v>
      </c>
      <c r="G218" s="14" t="s">
        <v>2044</v>
      </c>
      <c r="H218" s="14" t="s">
        <v>2046</v>
      </c>
      <c r="I218" s="15">
        <v>7</v>
      </c>
      <c r="J218" s="77" t="s">
        <v>153</v>
      </c>
      <c r="K218" s="92"/>
    </row>
    <row r="219" spans="1:11" ht="22.5" x14ac:dyDescent="0.2">
      <c r="A219" s="14" t="s">
        <v>2133</v>
      </c>
      <c r="B219" s="14" t="s">
        <v>1715</v>
      </c>
      <c r="C219" s="14" t="s">
        <v>1715</v>
      </c>
      <c r="D219" s="16" t="s">
        <v>1638</v>
      </c>
      <c r="E219" s="16" t="s">
        <v>1638</v>
      </c>
      <c r="F219" s="14" t="s">
        <v>2045</v>
      </c>
      <c r="G219" s="14" t="s">
        <v>2044</v>
      </c>
      <c r="H219" s="14" t="s">
        <v>2046</v>
      </c>
      <c r="I219" s="15">
        <v>7</v>
      </c>
      <c r="J219" s="77" t="s">
        <v>153</v>
      </c>
      <c r="K219" s="92"/>
    </row>
    <row r="220" spans="1:11" ht="22.5" x14ac:dyDescent="0.2">
      <c r="A220" s="14" t="s">
        <v>2133</v>
      </c>
      <c r="B220" s="14" t="s">
        <v>1716</v>
      </c>
      <c r="C220" s="14" t="s">
        <v>1716</v>
      </c>
      <c r="D220" s="16" t="s">
        <v>1717</v>
      </c>
      <c r="E220" s="16" t="s">
        <v>1717</v>
      </c>
      <c r="F220" s="14" t="s">
        <v>2043</v>
      </c>
      <c r="G220" s="14" t="s">
        <v>2044</v>
      </c>
      <c r="H220" s="14" t="s">
        <v>1884</v>
      </c>
      <c r="I220" s="15">
        <v>7</v>
      </c>
      <c r="J220" s="77" t="s">
        <v>153</v>
      </c>
      <c r="K220" s="92"/>
    </row>
    <row r="221" spans="1:11" ht="22.5" x14ac:dyDescent="0.2">
      <c r="A221" s="14" t="s">
        <v>2133</v>
      </c>
      <c r="B221" s="14" t="s">
        <v>1718</v>
      </c>
      <c r="C221" s="14" t="s">
        <v>1718</v>
      </c>
      <c r="D221" s="16" t="s">
        <v>1719</v>
      </c>
      <c r="E221" s="16" t="s">
        <v>1719</v>
      </c>
      <c r="F221" s="14" t="s">
        <v>2047</v>
      </c>
      <c r="G221" s="14" t="s">
        <v>2039</v>
      </c>
      <c r="H221" s="14" t="s">
        <v>2046</v>
      </c>
      <c r="I221" s="15">
        <v>7</v>
      </c>
      <c r="J221" s="77" t="s">
        <v>153</v>
      </c>
      <c r="K221" s="92"/>
    </row>
    <row r="222" spans="1:11" ht="22.5" x14ac:dyDescent="0.2">
      <c r="A222" s="14" t="s">
        <v>2133</v>
      </c>
      <c r="B222" s="14" t="s">
        <v>1720</v>
      </c>
      <c r="C222" s="14" t="s">
        <v>1720</v>
      </c>
      <c r="D222" s="16" t="s">
        <v>1721</v>
      </c>
      <c r="E222" s="16" t="s">
        <v>1721</v>
      </c>
      <c r="F222" s="14" t="s">
        <v>2045</v>
      </c>
      <c r="G222" s="14" t="s">
        <v>2044</v>
      </c>
      <c r="H222" s="14" t="s">
        <v>2046</v>
      </c>
      <c r="I222" s="15">
        <v>7</v>
      </c>
      <c r="J222" s="77" t="s">
        <v>153</v>
      </c>
      <c r="K222" s="92"/>
    </row>
    <row r="223" spans="1:11" ht="22.5" x14ac:dyDescent="0.2">
      <c r="A223" s="14" t="s">
        <v>2133</v>
      </c>
      <c r="B223" s="14" t="s">
        <v>1722</v>
      </c>
      <c r="C223" s="14" t="s">
        <v>1722</v>
      </c>
      <c r="D223" s="16" t="s">
        <v>1723</v>
      </c>
      <c r="E223" s="16" t="s">
        <v>1723</v>
      </c>
      <c r="F223" s="14" t="s">
        <v>2043</v>
      </c>
      <c r="G223" s="14" t="s">
        <v>2044</v>
      </c>
      <c r="H223" s="14" t="s">
        <v>1884</v>
      </c>
      <c r="I223" s="15">
        <v>7</v>
      </c>
      <c r="J223" s="77" t="s">
        <v>153</v>
      </c>
      <c r="K223" s="92"/>
    </row>
    <row r="224" spans="1:11" ht="22.5" x14ac:dyDescent="0.2">
      <c r="A224" s="14" t="s">
        <v>2133</v>
      </c>
      <c r="B224" s="14" t="s">
        <v>2138</v>
      </c>
      <c r="C224" s="14" t="s">
        <v>2138</v>
      </c>
      <c r="D224" s="16" t="s">
        <v>2139</v>
      </c>
      <c r="E224" s="16" t="s">
        <v>2139</v>
      </c>
      <c r="F224" s="14" t="s">
        <v>2045</v>
      </c>
      <c r="G224" s="14" t="s">
        <v>2044</v>
      </c>
      <c r="H224" s="14" t="s">
        <v>2046</v>
      </c>
      <c r="I224" s="15">
        <v>7</v>
      </c>
      <c r="J224" s="77" t="s">
        <v>153</v>
      </c>
      <c r="K224" s="92"/>
    </row>
    <row r="225" spans="1:11" ht="22.5" x14ac:dyDescent="0.2">
      <c r="A225" s="14" t="s">
        <v>2133</v>
      </c>
      <c r="B225" s="14" t="s">
        <v>2140</v>
      </c>
      <c r="C225" s="14" t="s">
        <v>2140</v>
      </c>
      <c r="D225" s="16" t="s">
        <v>2141</v>
      </c>
      <c r="E225" s="16" t="s">
        <v>2141</v>
      </c>
      <c r="F225" s="14" t="s">
        <v>2043</v>
      </c>
      <c r="G225" s="14" t="s">
        <v>2044</v>
      </c>
      <c r="H225" s="14" t="s">
        <v>1884</v>
      </c>
      <c r="I225" s="15">
        <v>7</v>
      </c>
      <c r="J225" s="77" t="s">
        <v>153</v>
      </c>
      <c r="K225" s="92"/>
    </row>
    <row r="226" spans="1:11" ht="22.5" x14ac:dyDescent="0.2">
      <c r="A226" s="14" t="s">
        <v>2133</v>
      </c>
      <c r="B226" s="14" t="s">
        <v>2142</v>
      </c>
      <c r="C226" s="14" t="s">
        <v>2142</v>
      </c>
      <c r="D226" s="16" t="s">
        <v>2141</v>
      </c>
      <c r="E226" s="16" t="s">
        <v>2141</v>
      </c>
      <c r="F226" s="14" t="s">
        <v>2045</v>
      </c>
      <c r="G226" s="14" t="s">
        <v>2044</v>
      </c>
      <c r="H226" s="14" t="s">
        <v>2046</v>
      </c>
      <c r="I226" s="15">
        <v>7</v>
      </c>
      <c r="J226" s="77" t="s">
        <v>153</v>
      </c>
      <c r="K226" s="92"/>
    </row>
    <row r="227" spans="1:11" ht="22.5" x14ac:dyDescent="0.2">
      <c r="A227" s="14" t="s">
        <v>2133</v>
      </c>
      <c r="B227" s="14" t="s">
        <v>2143</v>
      </c>
      <c r="C227" s="14" t="s">
        <v>2143</v>
      </c>
      <c r="D227" s="16" t="s">
        <v>2144</v>
      </c>
      <c r="E227" s="16" t="s">
        <v>2144</v>
      </c>
      <c r="F227" s="14" t="s">
        <v>2043</v>
      </c>
      <c r="G227" s="14" t="s">
        <v>2044</v>
      </c>
      <c r="H227" s="14" t="s">
        <v>1884</v>
      </c>
      <c r="I227" s="15">
        <v>7</v>
      </c>
      <c r="J227" s="77" t="s">
        <v>153</v>
      </c>
      <c r="K227" s="92"/>
    </row>
    <row r="228" spans="1:11" ht="22.5" x14ac:dyDescent="0.2">
      <c r="A228" s="14" t="s">
        <v>2133</v>
      </c>
      <c r="B228" s="14" t="s">
        <v>2145</v>
      </c>
      <c r="C228" s="14" t="s">
        <v>2145</v>
      </c>
      <c r="D228" s="16" t="s">
        <v>2146</v>
      </c>
      <c r="E228" s="16" t="s">
        <v>2146</v>
      </c>
      <c r="F228" s="14" t="s">
        <v>2043</v>
      </c>
      <c r="G228" s="14" t="s">
        <v>2044</v>
      </c>
      <c r="H228" s="14" t="s">
        <v>1884</v>
      </c>
      <c r="I228" s="15">
        <v>7</v>
      </c>
      <c r="J228" s="77" t="s">
        <v>153</v>
      </c>
      <c r="K228" s="92"/>
    </row>
    <row r="229" spans="1:11" ht="22.5" x14ac:dyDescent="0.2">
      <c r="A229" s="14" t="s">
        <v>2133</v>
      </c>
      <c r="B229" s="14" t="s">
        <v>2147</v>
      </c>
      <c r="C229" s="14" t="s">
        <v>2147</v>
      </c>
      <c r="D229" s="16" t="s">
        <v>2146</v>
      </c>
      <c r="E229" s="16" t="s">
        <v>2146</v>
      </c>
      <c r="F229" s="14" t="s">
        <v>2047</v>
      </c>
      <c r="G229" s="14" t="s">
        <v>2039</v>
      </c>
      <c r="H229" s="14" t="s">
        <v>2046</v>
      </c>
      <c r="I229" s="15">
        <v>7</v>
      </c>
      <c r="J229" s="77" t="s">
        <v>153</v>
      </c>
      <c r="K229" s="92"/>
    </row>
    <row r="230" spans="1:11" ht="12.75" x14ac:dyDescent="0.2">
      <c r="A230" s="14" t="s">
        <v>2133</v>
      </c>
      <c r="B230" s="14" t="s">
        <v>1724</v>
      </c>
      <c r="C230" s="14" t="s">
        <v>1725</v>
      </c>
      <c r="D230" s="16" t="s">
        <v>1726</v>
      </c>
      <c r="E230" s="16" t="s">
        <v>1727</v>
      </c>
      <c r="F230" s="14" t="s">
        <v>2048</v>
      </c>
      <c r="G230" s="14">
        <v>50011731</v>
      </c>
      <c r="H230" s="14" t="s">
        <v>2049</v>
      </c>
      <c r="I230" s="15">
        <v>1500</v>
      </c>
      <c r="J230" s="77" t="s">
        <v>1876</v>
      </c>
      <c r="K230" s="92"/>
    </row>
    <row r="231" spans="1:11" ht="12.75" x14ac:dyDescent="0.2">
      <c r="A231" s="14" t="s">
        <v>2133</v>
      </c>
      <c r="B231" s="14" t="s">
        <v>1728</v>
      </c>
      <c r="C231" s="14" t="s">
        <v>1729</v>
      </c>
      <c r="D231" s="16" t="s">
        <v>1730</v>
      </c>
      <c r="E231" s="16" t="s">
        <v>1731</v>
      </c>
      <c r="F231" s="14" t="s">
        <v>2050</v>
      </c>
      <c r="G231" s="14">
        <v>50011731</v>
      </c>
      <c r="H231" s="14" t="s">
        <v>2049</v>
      </c>
      <c r="I231" s="15">
        <v>1500</v>
      </c>
      <c r="J231" s="77" t="s">
        <v>1876</v>
      </c>
      <c r="K231" s="92"/>
    </row>
    <row r="232" spans="1:11" ht="22.5" x14ac:dyDescent="0.2">
      <c r="A232" s="14" t="s">
        <v>2133</v>
      </c>
      <c r="B232" s="14" t="s">
        <v>1732</v>
      </c>
      <c r="C232" s="14" t="s">
        <v>1733</v>
      </c>
      <c r="D232" s="16" t="s">
        <v>1734</v>
      </c>
      <c r="E232" s="16" t="s">
        <v>1735</v>
      </c>
      <c r="F232" s="14" t="s">
        <v>2051</v>
      </c>
      <c r="G232" s="14">
        <v>46356193</v>
      </c>
      <c r="H232" s="14" t="s">
        <v>2052</v>
      </c>
      <c r="I232" s="15">
        <v>500</v>
      </c>
      <c r="J232" s="77" t="s">
        <v>153</v>
      </c>
      <c r="K232" s="92"/>
    </row>
    <row r="233" spans="1:11" ht="22.5" x14ac:dyDescent="0.2">
      <c r="A233" s="14" t="s">
        <v>2133</v>
      </c>
      <c r="B233" s="14" t="s">
        <v>1736</v>
      </c>
      <c r="C233" s="14" t="s">
        <v>1737</v>
      </c>
      <c r="D233" s="16" t="s">
        <v>1738</v>
      </c>
      <c r="E233" s="16" t="s">
        <v>1739</v>
      </c>
      <c r="F233" s="14" t="s">
        <v>2053</v>
      </c>
      <c r="G233" s="14"/>
      <c r="H233" s="14" t="s">
        <v>2054</v>
      </c>
      <c r="I233" s="15">
        <v>1000</v>
      </c>
      <c r="J233" s="77" t="s">
        <v>153</v>
      </c>
      <c r="K233" s="92"/>
    </row>
    <row r="234" spans="1:11" ht="22.5" x14ac:dyDescent="0.2">
      <c r="A234" s="14" t="s">
        <v>2133</v>
      </c>
      <c r="B234" s="14" t="s">
        <v>1740</v>
      </c>
      <c r="C234" s="14" t="s">
        <v>1741</v>
      </c>
      <c r="D234" s="16" t="s">
        <v>1742</v>
      </c>
      <c r="E234" s="16" t="s">
        <v>1742</v>
      </c>
      <c r="F234" s="14" t="s">
        <v>2055</v>
      </c>
      <c r="G234" s="14" t="s">
        <v>2056</v>
      </c>
      <c r="H234" s="14" t="s">
        <v>2057</v>
      </c>
      <c r="I234" s="15">
        <v>700</v>
      </c>
      <c r="J234" s="77" t="s">
        <v>1876</v>
      </c>
      <c r="K234" s="92"/>
    </row>
    <row r="235" spans="1:11" ht="22.5" x14ac:dyDescent="0.2">
      <c r="A235" s="14" t="s">
        <v>2133</v>
      </c>
      <c r="B235" s="14" t="s">
        <v>1743</v>
      </c>
      <c r="C235" s="14" t="s">
        <v>1744</v>
      </c>
      <c r="D235" s="16" t="s">
        <v>1707</v>
      </c>
      <c r="E235" s="16" t="s">
        <v>1527</v>
      </c>
      <c r="F235" s="14" t="s">
        <v>2055</v>
      </c>
      <c r="G235" s="14" t="s">
        <v>2056</v>
      </c>
      <c r="H235" s="14" t="s">
        <v>2057</v>
      </c>
      <c r="I235" s="15">
        <v>282</v>
      </c>
      <c r="J235" s="77" t="s">
        <v>1876</v>
      </c>
      <c r="K235" s="92"/>
    </row>
    <row r="236" spans="1:11" ht="22.5" x14ac:dyDescent="0.2">
      <c r="A236" s="14" t="s">
        <v>2133</v>
      </c>
      <c r="B236" s="14" t="s">
        <v>1745</v>
      </c>
      <c r="C236" s="14" t="s">
        <v>1746</v>
      </c>
      <c r="D236" s="16" t="s">
        <v>1747</v>
      </c>
      <c r="E236" s="16" t="s">
        <v>1748</v>
      </c>
      <c r="F236" s="14" t="s">
        <v>2058</v>
      </c>
      <c r="G236" s="14">
        <v>46972374</v>
      </c>
      <c r="H236" s="14" t="s">
        <v>2059</v>
      </c>
      <c r="I236" s="15">
        <v>80</v>
      </c>
      <c r="J236" s="77" t="s">
        <v>1876</v>
      </c>
      <c r="K236" s="92"/>
    </row>
    <row r="237" spans="1:11" ht="12.75" x14ac:dyDescent="0.2">
      <c r="A237" s="14" t="s">
        <v>2133</v>
      </c>
      <c r="B237" s="14" t="s">
        <v>1749</v>
      </c>
      <c r="C237" s="14" t="s">
        <v>1749</v>
      </c>
      <c r="D237" s="16" t="s">
        <v>1681</v>
      </c>
      <c r="E237" s="16" t="s">
        <v>1681</v>
      </c>
      <c r="F237" s="14" t="s">
        <v>2060</v>
      </c>
      <c r="G237" s="14">
        <v>686930</v>
      </c>
      <c r="H237" s="14" t="s">
        <v>2061</v>
      </c>
      <c r="I237" s="15">
        <v>1</v>
      </c>
      <c r="J237" s="77" t="s">
        <v>1892</v>
      </c>
      <c r="K237" s="92"/>
    </row>
    <row r="238" spans="1:11" ht="12.75" x14ac:dyDescent="0.2">
      <c r="A238" s="14" t="s">
        <v>2133</v>
      </c>
      <c r="B238" s="14" t="s">
        <v>1750</v>
      </c>
      <c r="C238" s="14" t="s">
        <v>1750</v>
      </c>
      <c r="D238" s="16" t="s">
        <v>1693</v>
      </c>
      <c r="E238" s="16" t="s">
        <v>1693</v>
      </c>
      <c r="F238" s="14" t="s">
        <v>2060</v>
      </c>
      <c r="G238" s="14">
        <v>686930</v>
      </c>
      <c r="H238" s="14" t="s">
        <v>2061</v>
      </c>
      <c r="I238" s="15">
        <v>1</v>
      </c>
      <c r="J238" s="77" t="s">
        <v>1892</v>
      </c>
      <c r="K238" s="92"/>
    </row>
    <row r="239" spans="1:11" ht="12.75" x14ac:dyDescent="0.2">
      <c r="A239" s="14" t="s">
        <v>2133</v>
      </c>
      <c r="B239" s="14" t="s">
        <v>1751</v>
      </c>
      <c r="C239" s="14" t="s">
        <v>1751</v>
      </c>
      <c r="D239" s="16" t="s">
        <v>1693</v>
      </c>
      <c r="E239" s="16" t="s">
        <v>1693</v>
      </c>
      <c r="F239" s="14" t="s">
        <v>2060</v>
      </c>
      <c r="G239" s="14">
        <v>686930</v>
      </c>
      <c r="H239" s="14" t="s">
        <v>2061</v>
      </c>
      <c r="I239" s="15">
        <v>3</v>
      </c>
      <c r="J239" s="77" t="s">
        <v>1892</v>
      </c>
      <c r="K239" s="92"/>
    </row>
    <row r="240" spans="1:11" ht="12.75" x14ac:dyDescent="0.2">
      <c r="A240" s="14" t="s">
        <v>2133</v>
      </c>
      <c r="B240" s="14" t="s">
        <v>1752</v>
      </c>
      <c r="C240" s="14" t="s">
        <v>1752</v>
      </c>
      <c r="D240" s="16" t="s">
        <v>1693</v>
      </c>
      <c r="E240" s="16" t="s">
        <v>1693</v>
      </c>
      <c r="F240" s="14" t="s">
        <v>2060</v>
      </c>
      <c r="G240" s="14">
        <v>686930</v>
      </c>
      <c r="H240" s="14" t="s">
        <v>2061</v>
      </c>
      <c r="I240" s="15">
        <v>7</v>
      </c>
      <c r="J240" s="77" t="s">
        <v>1892</v>
      </c>
      <c r="K240" s="92"/>
    </row>
    <row r="241" spans="1:11" ht="12.75" x14ac:dyDescent="0.2">
      <c r="A241" s="14" t="s">
        <v>2133</v>
      </c>
      <c r="B241" s="14" t="s">
        <v>1753</v>
      </c>
      <c r="C241" s="14" t="s">
        <v>1753</v>
      </c>
      <c r="D241" s="16" t="s">
        <v>1754</v>
      </c>
      <c r="E241" s="16" t="s">
        <v>1754</v>
      </c>
      <c r="F241" s="14" t="s">
        <v>2060</v>
      </c>
      <c r="G241" s="14">
        <v>686930</v>
      </c>
      <c r="H241" s="14" t="s">
        <v>2061</v>
      </c>
      <c r="I241" s="15">
        <v>1</v>
      </c>
      <c r="J241" s="77" t="s">
        <v>1892</v>
      </c>
      <c r="K241" s="92"/>
    </row>
    <row r="242" spans="1:11" ht="12.75" x14ac:dyDescent="0.2">
      <c r="A242" s="14" t="s">
        <v>2133</v>
      </c>
      <c r="B242" s="14" t="s">
        <v>1755</v>
      </c>
      <c r="C242" s="14" t="s">
        <v>1755</v>
      </c>
      <c r="D242" s="16" t="s">
        <v>1756</v>
      </c>
      <c r="E242" s="16" t="s">
        <v>1756</v>
      </c>
      <c r="F242" s="14" t="s">
        <v>2060</v>
      </c>
      <c r="G242" s="14">
        <v>686930</v>
      </c>
      <c r="H242" s="14" t="s">
        <v>2061</v>
      </c>
      <c r="I242" s="15">
        <v>1.2</v>
      </c>
      <c r="J242" s="77" t="s">
        <v>1892</v>
      </c>
      <c r="K242" s="92"/>
    </row>
    <row r="243" spans="1:11" ht="12.75" x14ac:dyDescent="0.2">
      <c r="A243" s="14" t="s">
        <v>2133</v>
      </c>
      <c r="B243" s="14" t="s">
        <v>1757</v>
      </c>
      <c r="C243" s="14" t="s">
        <v>1757</v>
      </c>
      <c r="D243" s="16" t="s">
        <v>1756</v>
      </c>
      <c r="E243" s="16" t="s">
        <v>1756</v>
      </c>
      <c r="F243" s="14" t="s">
        <v>2060</v>
      </c>
      <c r="G243" s="14">
        <v>686930</v>
      </c>
      <c r="H243" s="14" t="s">
        <v>2061</v>
      </c>
      <c r="I243" s="15">
        <v>1.72</v>
      </c>
      <c r="J243" s="77" t="s">
        <v>1892</v>
      </c>
      <c r="K243" s="92"/>
    </row>
    <row r="244" spans="1:11" ht="12.75" x14ac:dyDescent="0.2">
      <c r="A244" s="14" t="s">
        <v>2133</v>
      </c>
      <c r="B244" s="14" t="s">
        <v>1758</v>
      </c>
      <c r="C244" s="14" t="s">
        <v>1758</v>
      </c>
      <c r="D244" s="16" t="s">
        <v>1756</v>
      </c>
      <c r="E244" s="16" t="s">
        <v>1756</v>
      </c>
      <c r="F244" s="14" t="s">
        <v>2060</v>
      </c>
      <c r="G244" s="14">
        <v>686930</v>
      </c>
      <c r="H244" s="14" t="s">
        <v>2061</v>
      </c>
      <c r="I244" s="15">
        <v>3</v>
      </c>
      <c r="J244" s="77" t="s">
        <v>1892</v>
      </c>
      <c r="K244" s="92"/>
    </row>
    <row r="245" spans="1:11" ht="12.75" x14ac:dyDescent="0.2">
      <c r="A245" s="14" t="s">
        <v>2133</v>
      </c>
      <c r="B245" s="14" t="s">
        <v>1759</v>
      </c>
      <c r="C245" s="14" t="s">
        <v>1759</v>
      </c>
      <c r="D245" s="16" t="s">
        <v>1756</v>
      </c>
      <c r="E245" s="16" t="s">
        <v>1756</v>
      </c>
      <c r="F245" s="14" t="s">
        <v>2060</v>
      </c>
      <c r="G245" s="14">
        <v>686930</v>
      </c>
      <c r="H245" s="14" t="s">
        <v>2061</v>
      </c>
      <c r="I245" s="15">
        <v>7</v>
      </c>
      <c r="J245" s="77" t="s">
        <v>1892</v>
      </c>
      <c r="K245" s="92"/>
    </row>
    <row r="246" spans="1:11" ht="12.75" x14ac:dyDescent="0.2">
      <c r="A246" s="14" t="s">
        <v>2133</v>
      </c>
      <c r="B246" s="14" t="s">
        <v>1760</v>
      </c>
      <c r="C246" s="14" t="s">
        <v>1760</v>
      </c>
      <c r="D246" s="16" t="s">
        <v>1589</v>
      </c>
      <c r="E246" s="16" t="s">
        <v>1589</v>
      </c>
      <c r="F246" s="14" t="s">
        <v>2060</v>
      </c>
      <c r="G246" s="14">
        <v>686930</v>
      </c>
      <c r="H246" s="14" t="s">
        <v>2061</v>
      </c>
      <c r="I246" s="15">
        <v>10</v>
      </c>
      <c r="J246" s="77" t="s">
        <v>1892</v>
      </c>
      <c r="K246" s="92"/>
    </row>
    <row r="247" spans="1:11" ht="12.75" x14ac:dyDescent="0.2">
      <c r="A247" s="14" t="s">
        <v>2133</v>
      </c>
      <c r="B247" s="14" t="s">
        <v>1761</v>
      </c>
      <c r="C247" s="14" t="s">
        <v>1761</v>
      </c>
      <c r="D247" s="16" t="s">
        <v>1762</v>
      </c>
      <c r="E247" s="16" t="s">
        <v>1762</v>
      </c>
      <c r="F247" s="14" t="s">
        <v>2060</v>
      </c>
      <c r="G247" s="14">
        <v>686930</v>
      </c>
      <c r="H247" s="14" t="s">
        <v>2061</v>
      </c>
      <c r="I247" s="15">
        <v>1</v>
      </c>
      <c r="J247" s="77" t="s">
        <v>1892</v>
      </c>
      <c r="K247" s="92"/>
    </row>
    <row r="248" spans="1:11" ht="12.75" x14ac:dyDescent="0.2">
      <c r="A248" s="14" t="s">
        <v>2133</v>
      </c>
      <c r="B248" s="14" t="s">
        <v>1763</v>
      </c>
      <c r="C248" s="14" t="s">
        <v>1763</v>
      </c>
      <c r="D248" s="16" t="s">
        <v>1667</v>
      </c>
      <c r="E248" s="16" t="s">
        <v>1667</v>
      </c>
      <c r="F248" s="14" t="s">
        <v>2060</v>
      </c>
      <c r="G248" s="14">
        <v>686930</v>
      </c>
      <c r="H248" s="14" t="s">
        <v>2061</v>
      </c>
      <c r="I248" s="15">
        <v>3</v>
      </c>
      <c r="J248" s="77" t="s">
        <v>1892</v>
      </c>
      <c r="K248" s="92"/>
    </row>
    <row r="249" spans="1:11" ht="12.75" x14ac:dyDescent="0.2">
      <c r="A249" s="14" t="s">
        <v>2133</v>
      </c>
      <c r="B249" s="14" t="s">
        <v>1764</v>
      </c>
      <c r="C249" s="14" t="s">
        <v>1764</v>
      </c>
      <c r="D249" s="16" t="s">
        <v>1667</v>
      </c>
      <c r="E249" s="16" t="s">
        <v>1667</v>
      </c>
      <c r="F249" s="14" t="s">
        <v>2060</v>
      </c>
      <c r="G249" s="14">
        <v>686930</v>
      </c>
      <c r="H249" s="14" t="s">
        <v>2061</v>
      </c>
      <c r="I249" s="15">
        <v>1.2</v>
      </c>
      <c r="J249" s="77" t="s">
        <v>1892</v>
      </c>
      <c r="K249" s="92"/>
    </row>
    <row r="250" spans="1:11" ht="12.75" x14ac:dyDescent="0.2">
      <c r="A250" s="14" t="s">
        <v>2133</v>
      </c>
      <c r="B250" s="14" t="s">
        <v>1765</v>
      </c>
      <c r="C250" s="14" t="s">
        <v>1765</v>
      </c>
      <c r="D250" s="16" t="s">
        <v>1667</v>
      </c>
      <c r="E250" s="16" t="s">
        <v>1667</v>
      </c>
      <c r="F250" s="14" t="s">
        <v>2060</v>
      </c>
      <c r="G250" s="14">
        <v>686930</v>
      </c>
      <c r="H250" s="14" t="s">
        <v>2061</v>
      </c>
      <c r="I250" s="15">
        <v>2.92</v>
      </c>
      <c r="J250" s="77" t="s">
        <v>1892</v>
      </c>
      <c r="K250" s="92"/>
    </row>
    <row r="251" spans="1:11" ht="12.75" x14ac:dyDescent="0.2">
      <c r="A251" s="14" t="s">
        <v>2133</v>
      </c>
      <c r="B251" s="14" t="s">
        <v>1766</v>
      </c>
      <c r="C251" s="14" t="s">
        <v>1766</v>
      </c>
      <c r="D251" s="16" t="s">
        <v>1667</v>
      </c>
      <c r="E251" s="16" t="s">
        <v>1667</v>
      </c>
      <c r="F251" s="14" t="s">
        <v>2060</v>
      </c>
      <c r="G251" s="14">
        <v>686930</v>
      </c>
      <c r="H251" s="14" t="s">
        <v>2061</v>
      </c>
      <c r="I251" s="15">
        <v>7</v>
      </c>
      <c r="J251" s="77" t="s">
        <v>1892</v>
      </c>
      <c r="K251" s="92"/>
    </row>
    <row r="252" spans="1:11" ht="12.75" x14ac:dyDescent="0.2">
      <c r="A252" s="14" t="s">
        <v>2133</v>
      </c>
      <c r="B252" s="14" t="s">
        <v>1767</v>
      </c>
      <c r="C252" s="14" t="s">
        <v>1767</v>
      </c>
      <c r="D252" s="16" t="s">
        <v>1768</v>
      </c>
      <c r="E252" s="16" t="s">
        <v>1768</v>
      </c>
      <c r="F252" s="14" t="s">
        <v>2060</v>
      </c>
      <c r="G252" s="14">
        <v>686930</v>
      </c>
      <c r="H252" s="14" t="s">
        <v>2061</v>
      </c>
      <c r="I252" s="15">
        <v>1</v>
      </c>
      <c r="J252" s="77" t="s">
        <v>1892</v>
      </c>
      <c r="K252" s="92"/>
    </row>
    <row r="253" spans="1:11" ht="12.75" x14ac:dyDescent="0.2">
      <c r="A253" s="14" t="s">
        <v>2133</v>
      </c>
      <c r="B253" s="14" t="s">
        <v>1769</v>
      </c>
      <c r="C253" s="14" t="s">
        <v>1769</v>
      </c>
      <c r="D253" s="16" t="s">
        <v>1697</v>
      </c>
      <c r="E253" s="16" t="s">
        <v>1697</v>
      </c>
      <c r="F253" s="14" t="s">
        <v>2060</v>
      </c>
      <c r="G253" s="14">
        <v>686930</v>
      </c>
      <c r="H253" s="14" t="s">
        <v>2061</v>
      </c>
      <c r="I253" s="15">
        <v>1.2</v>
      </c>
      <c r="J253" s="77" t="s">
        <v>1892</v>
      </c>
      <c r="K253" s="92"/>
    </row>
    <row r="254" spans="1:11" ht="12.75" x14ac:dyDescent="0.2">
      <c r="A254" s="14" t="s">
        <v>2133</v>
      </c>
      <c r="B254" s="14" t="s">
        <v>1770</v>
      </c>
      <c r="C254" s="14" t="s">
        <v>1770</v>
      </c>
      <c r="D254" s="16" t="s">
        <v>1697</v>
      </c>
      <c r="E254" s="16" t="s">
        <v>1697</v>
      </c>
      <c r="F254" s="14" t="s">
        <v>2060</v>
      </c>
      <c r="G254" s="14">
        <v>686930</v>
      </c>
      <c r="H254" s="14" t="s">
        <v>2061</v>
      </c>
      <c r="I254" s="15">
        <v>3</v>
      </c>
      <c r="J254" s="77" t="s">
        <v>1892</v>
      </c>
      <c r="K254" s="92"/>
    </row>
    <row r="255" spans="1:11" ht="12.75" x14ac:dyDescent="0.2">
      <c r="A255" s="14" t="s">
        <v>2133</v>
      </c>
      <c r="B255" s="14" t="s">
        <v>1771</v>
      </c>
      <c r="C255" s="14" t="s">
        <v>1771</v>
      </c>
      <c r="D255" s="16" t="s">
        <v>1697</v>
      </c>
      <c r="E255" s="16" t="s">
        <v>1697</v>
      </c>
      <c r="F255" s="14" t="s">
        <v>2060</v>
      </c>
      <c r="G255" s="14">
        <v>686930</v>
      </c>
      <c r="H255" s="14" t="s">
        <v>2061</v>
      </c>
      <c r="I255" s="15">
        <v>7</v>
      </c>
      <c r="J255" s="77" t="s">
        <v>1892</v>
      </c>
      <c r="K255" s="92"/>
    </row>
    <row r="256" spans="1:11" ht="12.75" x14ac:dyDescent="0.2">
      <c r="A256" s="14" t="s">
        <v>2133</v>
      </c>
      <c r="B256" s="14" t="s">
        <v>1772</v>
      </c>
      <c r="C256" s="14" t="s">
        <v>1772</v>
      </c>
      <c r="D256" s="16" t="s">
        <v>1773</v>
      </c>
      <c r="E256" s="16" t="s">
        <v>1773</v>
      </c>
      <c r="F256" s="14" t="s">
        <v>2060</v>
      </c>
      <c r="G256" s="14">
        <v>686930</v>
      </c>
      <c r="H256" s="14" t="s">
        <v>2061</v>
      </c>
      <c r="I256" s="15">
        <v>1</v>
      </c>
      <c r="J256" s="77" t="s">
        <v>1892</v>
      </c>
      <c r="K256" s="92"/>
    </row>
    <row r="257" spans="1:11" ht="12.75" x14ac:dyDescent="0.2">
      <c r="A257" s="14" t="s">
        <v>2133</v>
      </c>
      <c r="B257" s="14" t="s">
        <v>1774</v>
      </c>
      <c r="C257" s="14" t="s">
        <v>1774</v>
      </c>
      <c r="D257" s="16" t="s">
        <v>1700</v>
      </c>
      <c r="E257" s="16" t="s">
        <v>1700</v>
      </c>
      <c r="F257" s="14" t="s">
        <v>2060</v>
      </c>
      <c r="G257" s="14">
        <v>686930</v>
      </c>
      <c r="H257" s="14" t="s">
        <v>2061</v>
      </c>
      <c r="I257" s="15">
        <v>1.2</v>
      </c>
      <c r="J257" s="77" t="s">
        <v>1892</v>
      </c>
      <c r="K257" s="92"/>
    </row>
    <row r="258" spans="1:11" ht="12.75" x14ac:dyDescent="0.2">
      <c r="A258" s="14" t="s">
        <v>2133</v>
      </c>
      <c r="B258" s="14" t="s">
        <v>1775</v>
      </c>
      <c r="C258" s="14" t="s">
        <v>1775</v>
      </c>
      <c r="D258" s="16" t="s">
        <v>1700</v>
      </c>
      <c r="E258" s="16" t="s">
        <v>1700</v>
      </c>
      <c r="F258" s="14" t="s">
        <v>2060</v>
      </c>
      <c r="G258" s="14">
        <v>686930</v>
      </c>
      <c r="H258" s="14" t="s">
        <v>2061</v>
      </c>
      <c r="I258" s="15">
        <v>3</v>
      </c>
      <c r="J258" s="77" t="s">
        <v>1892</v>
      </c>
      <c r="K258" s="92"/>
    </row>
    <row r="259" spans="1:11" ht="12.75" x14ac:dyDescent="0.2">
      <c r="A259" s="14" t="s">
        <v>2133</v>
      </c>
      <c r="B259" s="14" t="s">
        <v>1776</v>
      </c>
      <c r="C259" s="14" t="s">
        <v>1776</v>
      </c>
      <c r="D259" s="16" t="s">
        <v>1700</v>
      </c>
      <c r="E259" s="16" t="s">
        <v>1700</v>
      </c>
      <c r="F259" s="14" t="s">
        <v>2060</v>
      </c>
      <c r="G259" s="14">
        <v>686930</v>
      </c>
      <c r="H259" s="14" t="s">
        <v>2061</v>
      </c>
      <c r="I259" s="15">
        <v>7</v>
      </c>
      <c r="J259" s="77" t="s">
        <v>1892</v>
      </c>
      <c r="K259" s="92"/>
    </row>
    <row r="260" spans="1:11" ht="12.75" x14ac:dyDescent="0.2">
      <c r="A260" s="14" t="s">
        <v>2133</v>
      </c>
      <c r="B260" s="14" t="s">
        <v>1777</v>
      </c>
      <c r="C260" s="14" t="s">
        <v>1777</v>
      </c>
      <c r="D260" s="16" t="s">
        <v>1703</v>
      </c>
      <c r="E260" s="16" t="s">
        <v>1703</v>
      </c>
      <c r="F260" s="14" t="s">
        <v>2060</v>
      </c>
      <c r="G260" s="14">
        <v>686930</v>
      </c>
      <c r="H260" s="14" t="s">
        <v>2061</v>
      </c>
      <c r="I260" s="15">
        <v>1</v>
      </c>
      <c r="J260" s="77" t="s">
        <v>1892</v>
      </c>
      <c r="K260" s="92"/>
    </row>
    <row r="261" spans="1:11" ht="12.75" x14ac:dyDescent="0.2">
      <c r="A261" s="14" t="s">
        <v>2133</v>
      </c>
      <c r="B261" s="14" t="s">
        <v>1778</v>
      </c>
      <c r="C261" s="14" t="s">
        <v>1778</v>
      </c>
      <c r="D261" s="16" t="s">
        <v>1779</v>
      </c>
      <c r="E261" s="16" t="s">
        <v>1779</v>
      </c>
      <c r="F261" s="14" t="s">
        <v>2060</v>
      </c>
      <c r="G261" s="14">
        <v>686930</v>
      </c>
      <c r="H261" s="14" t="s">
        <v>2061</v>
      </c>
      <c r="I261" s="15">
        <v>1.2</v>
      </c>
      <c r="J261" s="77" t="s">
        <v>1892</v>
      </c>
      <c r="K261" s="92"/>
    </row>
    <row r="262" spans="1:11" ht="12.75" x14ac:dyDescent="0.2">
      <c r="A262" s="14" t="s">
        <v>2133</v>
      </c>
      <c r="B262" s="14" t="s">
        <v>1780</v>
      </c>
      <c r="C262" s="14" t="s">
        <v>1780</v>
      </c>
      <c r="D262" s="16" t="s">
        <v>1779</v>
      </c>
      <c r="E262" s="16" t="s">
        <v>1779</v>
      </c>
      <c r="F262" s="14" t="s">
        <v>2060</v>
      </c>
      <c r="G262" s="14">
        <v>686930</v>
      </c>
      <c r="H262" s="14" t="s">
        <v>2061</v>
      </c>
      <c r="I262" s="15">
        <v>3</v>
      </c>
      <c r="J262" s="77" t="s">
        <v>1892</v>
      </c>
      <c r="K262" s="92"/>
    </row>
    <row r="263" spans="1:11" ht="12.75" x14ac:dyDescent="0.2">
      <c r="A263" s="14" t="s">
        <v>2133</v>
      </c>
      <c r="B263" s="14" t="s">
        <v>1781</v>
      </c>
      <c r="C263" s="14" t="s">
        <v>1781</v>
      </c>
      <c r="D263" s="16" t="s">
        <v>1779</v>
      </c>
      <c r="E263" s="16" t="s">
        <v>1779</v>
      </c>
      <c r="F263" s="14" t="s">
        <v>2060</v>
      </c>
      <c r="G263" s="14">
        <v>686930</v>
      </c>
      <c r="H263" s="14" t="s">
        <v>2061</v>
      </c>
      <c r="I263" s="15">
        <v>7</v>
      </c>
      <c r="J263" s="77" t="s">
        <v>1892</v>
      </c>
      <c r="K263" s="92"/>
    </row>
    <row r="264" spans="1:11" ht="22.5" x14ac:dyDescent="0.2">
      <c r="A264" s="14" t="s">
        <v>2133</v>
      </c>
      <c r="B264" s="14" t="s">
        <v>1782</v>
      </c>
      <c r="C264" s="14" t="s">
        <v>1782</v>
      </c>
      <c r="D264" s="16" t="s">
        <v>1553</v>
      </c>
      <c r="E264" s="16" t="s">
        <v>1553</v>
      </c>
      <c r="F264" s="14" t="s">
        <v>2062</v>
      </c>
      <c r="G264" s="14">
        <v>585441</v>
      </c>
      <c r="H264" s="14" t="s">
        <v>2063</v>
      </c>
      <c r="I264" s="15">
        <v>46.59</v>
      </c>
      <c r="J264" s="77" t="s">
        <v>1876</v>
      </c>
      <c r="K264" s="92"/>
    </row>
    <row r="265" spans="1:11" ht="22.5" x14ac:dyDescent="0.2">
      <c r="A265" s="14" t="s">
        <v>2133</v>
      </c>
      <c r="B265" s="14" t="s">
        <v>1783</v>
      </c>
      <c r="C265" s="14" t="s">
        <v>1783</v>
      </c>
      <c r="D265" s="16" t="s">
        <v>1784</v>
      </c>
      <c r="E265" s="16" t="s">
        <v>1784</v>
      </c>
      <c r="F265" s="14" t="s">
        <v>2064</v>
      </c>
      <c r="G265" s="14">
        <v>585441</v>
      </c>
      <c r="H265" s="14" t="s">
        <v>2063</v>
      </c>
      <c r="I265" s="15">
        <v>50.4</v>
      </c>
      <c r="J265" s="77" t="s">
        <v>153</v>
      </c>
      <c r="K265" s="92"/>
    </row>
    <row r="266" spans="1:11" ht="22.5" x14ac:dyDescent="0.2">
      <c r="A266" s="14" t="s">
        <v>2133</v>
      </c>
      <c r="B266" s="14" t="s">
        <v>1785</v>
      </c>
      <c r="C266" s="14" t="s">
        <v>1785</v>
      </c>
      <c r="D266" s="16" t="s">
        <v>1786</v>
      </c>
      <c r="E266" s="16" t="s">
        <v>1786</v>
      </c>
      <c r="F266" s="14" t="s">
        <v>2065</v>
      </c>
      <c r="G266" s="14">
        <v>585441</v>
      </c>
      <c r="H266" s="14" t="s">
        <v>2063</v>
      </c>
      <c r="I266" s="15">
        <v>31.36</v>
      </c>
      <c r="J266" s="77" t="s">
        <v>1876</v>
      </c>
      <c r="K266" s="92"/>
    </row>
    <row r="267" spans="1:11" ht="22.5" x14ac:dyDescent="0.2">
      <c r="A267" s="14" t="s">
        <v>2133</v>
      </c>
      <c r="B267" s="14" t="s">
        <v>1787</v>
      </c>
      <c r="C267" s="14" t="s">
        <v>1787</v>
      </c>
      <c r="D267" s="16" t="s">
        <v>1788</v>
      </c>
      <c r="E267" s="16" t="s">
        <v>1524</v>
      </c>
      <c r="F267" s="14" t="s">
        <v>2066</v>
      </c>
      <c r="G267" s="14">
        <v>585441</v>
      </c>
      <c r="H267" s="14" t="s">
        <v>2063</v>
      </c>
      <c r="I267" s="15">
        <v>107.52</v>
      </c>
      <c r="J267" s="77" t="s">
        <v>1876</v>
      </c>
      <c r="K267" s="92"/>
    </row>
    <row r="268" spans="1:11" ht="22.5" x14ac:dyDescent="0.2">
      <c r="A268" s="14" t="s">
        <v>2133</v>
      </c>
      <c r="B268" s="14" t="s">
        <v>1789</v>
      </c>
      <c r="C268" s="14" t="s">
        <v>1789</v>
      </c>
      <c r="D268" s="16" t="s">
        <v>1790</v>
      </c>
      <c r="E268" s="16" t="s">
        <v>1791</v>
      </c>
      <c r="F268" s="14" t="s">
        <v>2067</v>
      </c>
      <c r="G268" s="14">
        <v>585441</v>
      </c>
      <c r="H268" s="14" t="s">
        <v>2063</v>
      </c>
      <c r="I268" s="15">
        <v>56.44</v>
      </c>
      <c r="J268" s="77" t="s">
        <v>153</v>
      </c>
      <c r="K268" s="92"/>
    </row>
    <row r="269" spans="1:11" ht="22.5" x14ac:dyDescent="0.2">
      <c r="A269" s="14" t="s">
        <v>2133</v>
      </c>
      <c r="B269" s="14" t="s">
        <v>1792</v>
      </c>
      <c r="C269" s="14" t="s">
        <v>1792</v>
      </c>
      <c r="D269" s="16" t="s">
        <v>1793</v>
      </c>
      <c r="E269" s="16" t="s">
        <v>1793</v>
      </c>
      <c r="F269" s="14" t="s">
        <v>2068</v>
      </c>
      <c r="G269" s="14">
        <v>585441</v>
      </c>
      <c r="H269" s="14" t="s">
        <v>2063</v>
      </c>
      <c r="I269" s="15">
        <v>30.24</v>
      </c>
      <c r="J269" s="77" t="s">
        <v>153</v>
      </c>
      <c r="K269" s="92"/>
    </row>
    <row r="270" spans="1:11" ht="22.5" x14ac:dyDescent="0.2">
      <c r="A270" s="14" t="s">
        <v>2133</v>
      </c>
      <c r="B270" s="14" t="s">
        <v>1794</v>
      </c>
      <c r="C270" s="14" t="s">
        <v>1794</v>
      </c>
      <c r="D270" s="16" t="s">
        <v>1511</v>
      </c>
      <c r="E270" s="16" t="s">
        <v>1605</v>
      </c>
      <c r="F270" s="14" t="s">
        <v>2069</v>
      </c>
      <c r="G270" s="14">
        <v>585441</v>
      </c>
      <c r="H270" s="14" t="s">
        <v>2063</v>
      </c>
      <c r="I270" s="15">
        <v>76.39</v>
      </c>
      <c r="J270" s="77" t="s">
        <v>1892</v>
      </c>
      <c r="K270" s="92"/>
    </row>
    <row r="271" spans="1:11" ht="22.5" x14ac:dyDescent="0.2">
      <c r="A271" s="14" t="s">
        <v>2133</v>
      </c>
      <c r="B271" s="14" t="s">
        <v>1795</v>
      </c>
      <c r="C271" s="14" t="s">
        <v>1795</v>
      </c>
      <c r="D271" s="16" t="s">
        <v>1591</v>
      </c>
      <c r="E271" s="16" t="s">
        <v>1748</v>
      </c>
      <c r="F271" s="14" t="s">
        <v>2070</v>
      </c>
      <c r="G271" s="14">
        <v>585441</v>
      </c>
      <c r="H271" s="14" t="s">
        <v>2063</v>
      </c>
      <c r="I271" s="15">
        <v>196.17</v>
      </c>
      <c r="J271" s="77" t="s">
        <v>1892</v>
      </c>
      <c r="K271" s="92"/>
    </row>
    <row r="272" spans="1:11" ht="22.5" x14ac:dyDescent="0.2">
      <c r="A272" s="14" t="s">
        <v>2133</v>
      </c>
      <c r="B272" s="14" t="s">
        <v>1796</v>
      </c>
      <c r="C272" s="14" t="s">
        <v>1796</v>
      </c>
      <c r="D272" s="16" t="s">
        <v>1797</v>
      </c>
      <c r="E272" s="16" t="s">
        <v>1798</v>
      </c>
      <c r="F272" s="14" t="s">
        <v>2071</v>
      </c>
      <c r="G272" s="14">
        <v>585441</v>
      </c>
      <c r="H272" s="14" t="s">
        <v>2063</v>
      </c>
      <c r="I272" s="15">
        <v>76.39</v>
      </c>
      <c r="J272" s="77" t="s">
        <v>1892</v>
      </c>
      <c r="K272" s="92"/>
    </row>
    <row r="273" spans="1:11" ht="33.75" x14ac:dyDescent="0.2">
      <c r="A273" s="14" t="s">
        <v>2133</v>
      </c>
      <c r="B273" s="14" t="s">
        <v>1799</v>
      </c>
      <c r="C273" s="14" t="s">
        <v>1799</v>
      </c>
      <c r="D273" s="16" t="s">
        <v>1527</v>
      </c>
      <c r="E273" s="16" t="s">
        <v>1527</v>
      </c>
      <c r="F273" s="14" t="s">
        <v>2152</v>
      </c>
      <c r="G273" s="14" t="s">
        <v>2072</v>
      </c>
      <c r="H273" s="14" t="s">
        <v>2073</v>
      </c>
      <c r="I273" s="15">
        <v>150.01</v>
      </c>
      <c r="J273" s="77" t="s">
        <v>2074</v>
      </c>
      <c r="K273" s="92"/>
    </row>
    <row r="274" spans="1:11" ht="22.5" x14ac:dyDescent="0.2">
      <c r="A274" s="14" t="s">
        <v>2133</v>
      </c>
      <c r="B274" s="14" t="s">
        <v>1800</v>
      </c>
      <c r="C274" s="14" t="s">
        <v>1800</v>
      </c>
      <c r="D274" s="16" t="s">
        <v>1801</v>
      </c>
      <c r="E274" s="16" t="s">
        <v>1801</v>
      </c>
      <c r="F274" s="14" t="s">
        <v>2153</v>
      </c>
      <c r="G274" s="14" t="s">
        <v>2072</v>
      </c>
      <c r="H274" s="14" t="s">
        <v>2073</v>
      </c>
      <c r="I274" s="15">
        <v>70.63</v>
      </c>
      <c r="J274" s="77" t="s">
        <v>2074</v>
      </c>
      <c r="K274" s="92"/>
    </row>
    <row r="275" spans="1:11" ht="22.5" x14ac:dyDescent="0.2">
      <c r="A275" s="14" t="s">
        <v>2133</v>
      </c>
      <c r="B275" s="14" t="s">
        <v>1802</v>
      </c>
      <c r="C275" s="14" t="s">
        <v>1802</v>
      </c>
      <c r="D275" s="16" t="s">
        <v>1803</v>
      </c>
      <c r="E275" s="16" t="s">
        <v>1803</v>
      </c>
      <c r="F275" s="14" t="s">
        <v>2154</v>
      </c>
      <c r="G275" s="14" t="s">
        <v>2075</v>
      </c>
      <c r="H275" s="14" t="s">
        <v>2076</v>
      </c>
      <c r="I275" s="15">
        <v>15.17</v>
      </c>
      <c r="J275" s="77" t="s">
        <v>2074</v>
      </c>
      <c r="K275" s="92"/>
    </row>
    <row r="276" spans="1:11" ht="22.5" x14ac:dyDescent="0.2">
      <c r="A276" s="14" t="s">
        <v>2133</v>
      </c>
      <c r="B276" s="14" t="s">
        <v>1804</v>
      </c>
      <c r="C276" s="14" t="s">
        <v>1804</v>
      </c>
      <c r="D276" s="16" t="s">
        <v>1742</v>
      </c>
      <c r="E276" s="16" t="s">
        <v>1742</v>
      </c>
      <c r="F276" s="14" t="s">
        <v>2155</v>
      </c>
      <c r="G276" s="14" t="s">
        <v>2077</v>
      </c>
      <c r="H276" s="14" t="s">
        <v>2078</v>
      </c>
      <c r="I276" s="15">
        <v>27.65</v>
      </c>
      <c r="J276" s="77" t="s">
        <v>2074</v>
      </c>
      <c r="K276" s="92"/>
    </row>
    <row r="277" spans="1:11" ht="22.5" x14ac:dyDescent="0.2">
      <c r="A277" s="14" t="s">
        <v>2133</v>
      </c>
      <c r="B277" s="14" t="s">
        <v>1805</v>
      </c>
      <c r="C277" s="14" t="s">
        <v>1805</v>
      </c>
      <c r="D277" s="16" t="s">
        <v>1806</v>
      </c>
      <c r="E277" s="16" t="s">
        <v>1806</v>
      </c>
      <c r="F277" s="14" t="s">
        <v>2156</v>
      </c>
      <c r="G277" s="14" t="s">
        <v>2079</v>
      </c>
      <c r="H277" s="14" t="s">
        <v>2080</v>
      </c>
      <c r="I277" s="15">
        <v>14.4</v>
      </c>
      <c r="J277" s="77" t="s">
        <v>2074</v>
      </c>
      <c r="K277" s="92"/>
    </row>
    <row r="278" spans="1:11" ht="22.5" x14ac:dyDescent="0.2">
      <c r="A278" s="14" t="s">
        <v>2133</v>
      </c>
      <c r="B278" s="14" t="s">
        <v>1807</v>
      </c>
      <c r="C278" s="14" t="s">
        <v>1807</v>
      </c>
      <c r="D278" s="16" t="s">
        <v>1672</v>
      </c>
      <c r="E278" s="16" t="s">
        <v>1672</v>
      </c>
      <c r="F278" s="14" t="s">
        <v>2157</v>
      </c>
      <c r="G278" s="14" t="s">
        <v>2081</v>
      </c>
      <c r="H278" s="14" t="s">
        <v>2082</v>
      </c>
      <c r="I278" s="15">
        <v>12.48</v>
      </c>
      <c r="J278" s="77" t="s">
        <v>2074</v>
      </c>
      <c r="K278" s="92"/>
    </row>
    <row r="279" spans="1:11" ht="12.75" x14ac:dyDescent="0.2">
      <c r="A279" s="14" t="s">
        <v>2133</v>
      </c>
      <c r="B279" s="14" t="s">
        <v>1808</v>
      </c>
      <c r="C279" s="14" t="s">
        <v>1808</v>
      </c>
      <c r="D279" s="16" t="s">
        <v>1809</v>
      </c>
      <c r="E279" s="16" t="s">
        <v>1809</v>
      </c>
      <c r="F279" s="14" t="s">
        <v>2158</v>
      </c>
      <c r="G279" s="14" t="s">
        <v>2083</v>
      </c>
      <c r="H279" s="14" t="s">
        <v>2084</v>
      </c>
      <c r="I279" s="15">
        <v>10</v>
      </c>
      <c r="J279" s="77" t="s">
        <v>2074</v>
      </c>
      <c r="K279" s="92"/>
    </row>
    <row r="280" spans="1:11" ht="22.5" x14ac:dyDescent="0.2">
      <c r="A280" s="14" t="s">
        <v>2133</v>
      </c>
      <c r="B280" s="14" t="s">
        <v>1661</v>
      </c>
      <c r="C280" s="14" t="s">
        <v>1810</v>
      </c>
      <c r="D280" s="16" t="s">
        <v>1811</v>
      </c>
      <c r="E280" s="16" t="s">
        <v>1811</v>
      </c>
      <c r="F280" s="14" t="s">
        <v>2159</v>
      </c>
      <c r="G280" s="14" t="s">
        <v>2085</v>
      </c>
      <c r="H280" s="14" t="s">
        <v>2086</v>
      </c>
      <c r="I280" s="15">
        <v>159.94999999999999</v>
      </c>
      <c r="J280" s="77" t="s">
        <v>2074</v>
      </c>
      <c r="K280" s="92"/>
    </row>
    <row r="281" spans="1:11" ht="22.5" x14ac:dyDescent="0.2">
      <c r="A281" s="14" t="s">
        <v>2133</v>
      </c>
      <c r="B281" s="14" t="s">
        <v>1664</v>
      </c>
      <c r="C281" s="14" t="s">
        <v>1812</v>
      </c>
      <c r="D281" s="16" t="s">
        <v>1803</v>
      </c>
      <c r="E281" s="16" t="s">
        <v>1574</v>
      </c>
      <c r="F281" s="14" t="s">
        <v>2160</v>
      </c>
      <c r="G281" s="14" t="s">
        <v>2087</v>
      </c>
      <c r="H281" s="14" t="s">
        <v>2088</v>
      </c>
      <c r="I281" s="15">
        <v>30.95</v>
      </c>
      <c r="J281" s="77" t="s">
        <v>2074</v>
      </c>
      <c r="K281" s="92"/>
    </row>
    <row r="282" spans="1:11" ht="22.5" x14ac:dyDescent="0.2">
      <c r="A282" s="14" t="s">
        <v>2133</v>
      </c>
      <c r="B282" s="14" t="s">
        <v>1684</v>
      </c>
      <c r="C282" s="14" t="s">
        <v>1813</v>
      </c>
      <c r="D282" s="16" t="s">
        <v>1593</v>
      </c>
      <c r="E282" s="16" t="s">
        <v>1742</v>
      </c>
      <c r="F282" s="14" t="s">
        <v>2161</v>
      </c>
      <c r="G282" s="14"/>
      <c r="H282" s="14" t="s">
        <v>2089</v>
      </c>
      <c r="I282" s="15">
        <v>67.95</v>
      </c>
      <c r="J282" s="77" t="s">
        <v>2074</v>
      </c>
      <c r="K282" s="92"/>
    </row>
    <row r="283" spans="1:11" ht="22.5" x14ac:dyDescent="0.2">
      <c r="A283" s="14" t="s">
        <v>2133</v>
      </c>
      <c r="B283" s="14" t="s">
        <v>1814</v>
      </c>
      <c r="C283" s="14" t="s">
        <v>1814</v>
      </c>
      <c r="D283" s="16" t="s">
        <v>1815</v>
      </c>
      <c r="E283" s="16" t="s">
        <v>1663</v>
      </c>
      <c r="F283" s="14" t="s">
        <v>2162</v>
      </c>
      <c r="G283" s="14" t="s">
        <v>2090</v>
      </c>
      <c r="H283" s="14" t="s">
        <v>2091</v>
      </c>
      <c r="I283" s="15">
        <v>85.23</v>
      </c>
      <c r="J283" s="77" t="s">
        <v>2074</v>
      </c>
      <c r="K283" s="92"/>
    </row>
    <row r="284" spans="1:11" ht="22.5" x14ac:dyDescent="0.2">
      <c r="A284" s="14" t="s">
        <v>2133</v>
      </c>
      <c r="B284" s="14" t="s">
        <v>1816</v>
      </c>
      <c r="C284" s="14" t="s">
        <v>1816</v>
      </c>
      <c r="D284" s="16" t="s">
        <v>1815</v>
      </c>
      <c r="E284" s="16" t="s">
        <v>1817</v>
      </c>
      <c r="F284" s="14" t="s">
        <v>2163</v>
      </c>
      <c r="G284" s="14" t="s">
        <v>2090</v>
      </c>
      <c r="H284" s="14" t="s">
        <v>2092</v>
      </c>
      <c r="I284" s="15">
        <v>290.14999999999998</v>
      </c>
      <c r="J284" s="77" t="s">
        <v>2074</v>
      </c>
      <c r="K284" s="92"/>
    </row>
    <row r="285" spans="1:11" ht="22.5" x14ac:dyDescent="0.2">
      <c r="A285" s="14" t="s">
        <v>2133</v>
      </c>
      <c r="B285" s="14" t="s">
        <v>1818</v>
      </c>
      <c r="C285" s="14" t="s">
        <v>1818</v>
      </c>
      <c r="D285" s="16" t="s">
        <v>1815</v>
      </c>
      <c r="E285" s="16" t="s">
        <v>1817</v>
      </c>
      <c r="F285" s="14" t="s">
        <v>2164</v>
      </c>
      <c r="G285" s="14" t="s">
        <v>2090</v>
      </c>
      <c r="H285" s="14" t="s">
        <v>2092</v>
      </c>
      <c r="I285" s="15">
        <v>27.82</v>
      </c>
      <c r="J285" s="77" t="s">
        <v>2074</v>
      </c>
      <c r="K285" s="92"/>
    </row>
    <row r="286" spans="1:11" ht="22.5" x14ac:dyDescent="0.2">
      <c r="A286" s="14" t="s">
        <v>2133</v>
      </c>
      <c r="B286" s="14" t="s">
        <v>1819</v>
      </c>
      <c r="C286" s="14" t="s">
        <v>1819</v>
      </c>
      <c r="D286" s="16" t="s">
        <v>1820</v>
      </c>
      <c r="E286" s="16" t="s">
        <v>1820</v>
      </c>
      <c r="F286" s="14" t="s">
        <v>2165</v>
      </c>
      <c r="G286" s="14"/>
      <c r="H286" s="14" t="s">
        <v>2093</v>
      </c>
      <c r="I286" s="15">
        <v>251.1</v>
      </c>
      <c r="J286" s="77" t="s">
        <v>2074</v>
      </c>
      <c r="K286" s="92"/>
    </row>
    <row r="287" spans="1:11" ht="22.5" x14ac:dyDescent="0.2">
      <c r="A287" s="14" t="s">
        <v>2133</v>
      </c>
      <c r="B287" s="14" t="s">
        <v>1821</v>
      </c>
      <c r="C287" s="14" t="s">
        <v>1821</v>
      </c>
      <c r="D287" s="16" t="s">
        <v>1564</v>
      </c>
      <c r="E287" s="16" t="s">
        <v>1564</v>
      </c>
      <c r="F287" s="14" t="s">
        <v>2166</v>
      </c>
      <c r="G287" s="14" t="s">
        <v>2094</v>
      </c>
      <c r="H287" s="14" t="s">
        <v>2095</v>
      </c>
      <c r="I287" s="15">
        <v>55.4</v>
      </c>
      <c r="J287" s="77" t="s">
        <v>2074</v>
      </c>
      <c r="K287" s="92"/>
    </row>
    <row r="288" spans="1:11" ht="22.5" x14ac:dyDescent="0.2">
      <c r="A288" s="14" t="s">
        <v>2133</v>
      </c>
      <c r="B288" s="14" t="s">
        <v>1822</v>
      </c>
      <c r="C288" s="14" t="s">
        <v>1822</v>
      </c>
      <c r="D288" s="16" t="s">
        <v>1527</v>
      </c>
      <c r="E288" s="16" t="s">
        <v>1527</v>
      </c>
      <c r="F288" s="14" t="s">
        <v>2167</v>
      </c>
      <c r="G288" s="14" t="s">
        <v>2096</v>
      </c>
      <c r="H288" s="14" t="s">
        <v>2097</v>
      </c>
      <c r="I288" s="15">
        <v>83</v>
      </c>
      <c r="J288" s="77" t="s">
        <v>2074</v>
      </c>
      <c r="K288" s="92"/>
    </row>
    <row r="289" spans="1:11" ht="22.5" x14ac:dyDescent="0.2">
      <c r="A289" s="14" t="s">
        <v>2133</v>
      </c>
      <c r="B289" s="14" t="s">
        <v>1823</v>
      </c>
      <c r="C289" s="14" t="s">
        <v>1823</v>
      </c>
      <c r="D289" s="16" t="s">
        <v>1667</v>
      </c>
      <c r="E289" s="16" t="s">
        <v>1667</v>
      </c>
      <c r="F289" s="14" t="s">
        <v>2168</v>
      </c>
      <c r="G289" s="14" t="s">
        <v>2072</v>
      </c>
      <c r="H289" s="14" t="s">
        <v>2073</v>
      </c>
      <c r="I289" s="15">
        <v>56.99</v>
      </c>
      <c r="J289" s="77" t="s">
        <v>2074</v>
      </c>
      <c r="K289" s="92"/>
    </row>
    <row r="290" spans="1:11" ht="22.5" x14ac:dyDescent="0.2">
      <c r="A290" s="14" t="s">
        <v>2133</v>
      </c>
      <c r="B290" s="14" t="s">
        <v>1824</v>
      </c>
      <c r="C290" s="14" t="s">
        <v>1824</v>
      </c>
      <c r="D290" s="16" t="s">
        <v>1825</v>
      </c>
      <c r="E290" s="16" t="s">
        <v>1825</v>
      </c>
      <c r="F290" s="14" t="s">
        <v>2169</v>
      </c>
      <c r="G290" s="14" t="s">
        <v>2098</v>
      </c>
      <c r="H290" s="14" t="s">
        <v>2099</v>
      </c>
      <c r="I290" s="15">
        <v>360</v>
      </c>
      <c r="J290" s="77" t="s">
        <v>2074</v>
      </c>
      <c r="K290" s="92"/>
    </row>
    <row r="291" spans="1:11" ht="22.5" x14ac:dyDescent="0.2">
      <c r="A291" s="14" t="s">
        <v>2133</v>
      </c>
      <c r="B291" s="14" t="s">
        <v>1826</v>
      </c>
      <c r="C291" s="14" t="s">
        <v>1826</v>
      </c>
      <c r="D291" s="16" t="s">
        <v>1825</v>
      </c>
      <c r="E291" s="16" t="s">
        <v>1825</v>
      </c>
      <c r="F291" s="14" t="s">
        <v>2170</v>
      </c>
      <c r="G291" s="14" t="s">
        <v>2098</v>
      </c>
      <c r="H291" s="14" t="s">
        <v>2099</v>
      </c>
      <c r="I291" s="15">
        <v>256</v>
      </c>
      <c r="J291" s="77" t="s">
        <v>2074</v>
      </c>
      <c r="K291" s="92"/>
    </row>
    <row r="292" spans="1:11" ht="22.5" x14ac:dyDescent="0.2">
      <c r="A292" s="14" t="s">
        <v>2133</v>
      </c>
      <c r="B292" s="14" t="s">
        <v>1827</v>
      </c>
      <c r="C292" s="14" t="s">
        <v>1827</v>
      </c>
      <c r="D292" s="16" t="s">
        <v>1672</v>
      </c>
      <c r="E292" s="16" t="s">
        <v>1672</v>
      </c>
      <c r="F292" s="14" t="s">
        <v>2171</v>
      </c>
      <c r="G292" s="14" t="s">
        <v>2072</v>
      </c>
      <c r="H292" s="14" t="s">
        <v>2073</v>
      </c>
      <c r="I292" s="15">
        <v>142</v>
      </c>
      <c r="J292" s="77" t="s">
        <v>2074</v>
      </c>
      <c r="K292" s="92"/>
    </row>
    <row r="293" spans="1:11" ht="22.5" x14ac:dyDescent="0.2">
      <c r="A293" s="14" t="s">
        <v>2133</v>
      </c>
      <c r="B293" s="14" t="s">
        <v>1828</v>
      </c>
      <c r="C293" s="14" t="s">
        <v>1828</v>
      </c>
      <c r="D293" s="16" t="s">
        <v>1672</v>
      </c>
      <c r="E293" s="16" t="s">
        <v>1672</v>
      </c>
      <c r="F293" s="14" t="s">
        <v>2172</v>
      </c>
      <c r="G293" s="14" t="s">
        <v>2072</v>
      </c>
      <c r="H293" s="14" t="s">
        <v>2073</v>
      </c>
      <c r="I293" s="15">
        <v>49.48</v>
      </c>
      <c r="J293" s="77" t="s">
        <v>2074</v>
      </c>
      <c r="K293" s="92"/>
    </row>
    <row r="294" spans="1:11" ht="22.5" x14ac:dyDescent="0.2">
      <c r="A294" s="14" t="s">
        <v>2133</v>
      </c>
      <c r="B294" s="14" t="s">
        <v>1829</v>
      </c>
      <c r="C294" s="14" t="s">
        <v>1829</v>
      </c>
      <c r="D294" s="16" t="s">
        <v>1830</v>
      </c>
      <c r="E294" s="16" t="s">
        <v>1830</v>
      </c>
      <c r="F294" s="14" t="s">
        <v>2173</v>
      </c>
      <c r="G294" s="14" t="s">
        <v>2100</v>
      </c>
      <c r="H294" s="14" t="s">
        <v>2101</v>
      </c>
      <c r="I294" s="15">
        <v>125.99</v>
      </c>
      <c r="J294" s="77" t="s">
        <v>2074</v>
      </c>
      <c r="K294" s="92"/>
    </row>
    <row r="295" spans="1:11" ht="22.5" x14ac:dyDescent="0.2">
      <c r="A295" s="14" t="s">
        <v>2133</v>
      </c>
      <c r="B295" s="14" t="s">
        <v>1831</v>
      </c>
      <c r="C295" s="14" t="s">
        <v>1831</v>
      </c>
      <c r="D295" s="16" t="s">
        <v>1540</v>
      </c>
      <c r="E295" s="16" t="s">
        <v>1540</v>
      </c>
      <c r="F295" s="14" t="s">
        <v>2172</v>
      </c>
      <c r="G295" s="14" t="s">
        <v>2072</v>
      </c>
      <c r="H295" s="14" t="s">
        <v>2073</v>
      </c>
      <c r="I295" s="15">
        <v>57.76</v>
      </c>
      <c r="J295" s="77" t="s">
        <v>2074</v>
      </c>
      <c r="K295" s="92"/>
    </row>
    <row r="296" spans="1:11" ht="22.5" x14ac:dyDescent="0.2">
      <c r="A296" s="14" t="s">
        <v>2133</v>
      </c>
      <c r="B296" s="14" t="s">
        <v>1832</v>
      </c>
      <c r="C296" s="14" t="s">
        <v>1832</v>
      </c>
      <c r="D296" s="16" t="s">
        <v>1833</v>
      </c>
      <c r="E296" s="16" t="s">
        <v>1833</v>
      </c>
      <c r="F296" s="14" t="s">
        <v>2174</v>
      </c>
      <c r="G296" s="14" t="s">
        <v>2087</v>
      </c>
      <c r="H296" s="14" t="s">
        <v>2088</v>
      </c>
      <c r="I296" s="15">
        <v>33.4</v>
      </c>
      <c r="J296" s="77" t="s">
        <v>2074</v>
      </c>
      <c r="K296" s="92"/>
    </row>
    <row r="297" spans="1:11" ht="22.5" x14ac:dyDescent="0.2">
      <c r="A297" s="14" t="s">
        <v>2133</v>
      </c>
      <c r="B297" s="14" t="s">
        <v>1834</v>
      </c>
      <c r="C297" s="14" t="s">
        <v>1835</v>
      </c>
      <c r="D297" s="16" t="s">
        <v>1663</v>
      </c>
      <c r="E297" s="16" t="s">
        <v>1817</v>
      </c>
      <c r="F297" s="14" t="s">
        <v>2175</v>
      </c>
      <c r="G297" s="14" t="s">
        <v>2102</v>
      </c>
      <c r="H297" s="14" t="s">
        <v>2103</v>
      </c>
      <c r="I297" s="15">
        <v>436.55</v>
      </c>
      <c r="J297" s="77" t="s">
        <v>2074</v>
      </c>
      <c r="K297" s="92"/>
    </row>
    <row r="298" spans="1:11" ht="22.5" x14ac:dyDescent="0.2">
      <c r="A298" s="14" t="s">
        <v>2133</v>
      </c>
      <c r="B298" s="14" t="s">
        <v>1836</v>
      </c>
      <c r="C298" s="14" t="s">
        <v>1837</v>
      </c>
      <c r="D298" s="16" t="s">
        <v>1562</v>
      </c>
      <c r="E298" s="16" t="s">
        <v>1838</v>
      </c>
      <c r="F298" s="14" t="s">
        <v>2176</v>
      </c>
      <c r="G298" s="14" t="s">
        <v>2104</v>
      </c>
      <c r="H298" s="14" t="s">
        <v>2105</v>
      </c>
      <c r="I298" s="15">
        <v>552.9</v>
      </c>
      <c r="J298" s="77" t="s">
        <v>2074</v>
      </c>
      <c r="K298" s="92"/>
    </row>
    <row r="299" spans="1:11" ht="22.5" x14ac:dyDescent="0.2">
      <c r="A299" s="14" t="s">
        <v>2133</v>
      </c>
      <c r="B299" s="14" t="s">
        <v>1682</v>
      </c>
      <c r="C299" s="14" t="s">
        <v>1839</v>
      </c>
      <c r="D299" s="16" t="s">
        <v>1840</v>
      </c>
      <c r="E299" s="16" t="s">
        <v>1754</v>
      </c>
      <c r="F299" s="14" t="s">
        <v>2177</v>
      </c>
      <c r="G299" s="14" t="s">
        <v>2102</v>
      </c>
      <c r="H299" s="14" t="s">
        <v>2103</v>
      </c>
      <c r="I299" s="15">
        <v>26.81</v>
      </c>
      <c r="J299" s="77" t="s">
        <v>2074</v>
      </c>
      <c r="K299" s="92"/>
    </row>
    <row r="300" spans="1:11" ht="12.75" x14ac:dyDescent="0.2">
      <c r="A300" s="14" t="s">
        <v>2133</v>
      </c>
      <c r="B300" s="14" t="s">
        <v>1740</v>
      </c>
      <c r="C300" s="14" t="s">
        <v>1841</v>
      </c>
      <c r="D300" s="16" t="s">
        <v>1842</v>
      </c>
      <c r="E300" s="16" t="s">
        <v>1540</v>
      </c>
      <c r="F300" s="14" t="s">
        <v>2178</v>
      </c>
      <c r="G300" s="14" t="s">
        <v>2106</v>
      </c>
      <c r="H300" s="14" t="s">
        <v>2107</v>
      </c>
      <c r="I300" s="15">
        <v>1101.03</v>
      </c>
      <c r="J300" s="77" t="s">
        <v>2074</v>
      </c>
      <c r="K300" s="92"/>
    </row>
    <row r="301" spans="1:11" ht="22.5" x14ac:dyDescent="0.2">
      <c r="A301" s="14" t="s">
        <v>2133</v>
      </c>
      <c r="B301" s="14" t="s">
        <v>1843</v>
      </c>
      <c r="C301" s="14" t="s">
        <v>1843</v>
      </c>
      <c r="D301" s="16" t="s">
        <v>1844</v>
      </c>
      <c r="E301" s="16" t="s">
        <v>1844</v>
      </c>
      <c r="F301" s="14" t="s">
        <v>2179</v>
      </c>
      <c r="G301" s="14" t="s">
        <v>2108</v>
      </c>
      <c r="H301" s="14" t="s">
        <v>2109</v>
      </c>
      <c r="I301" s="15">
        <v>50</v>
      </c>
      <c r="J301" s="77" t="s">
        <v>2074</v>
      </c>
      <c r="K301" s="92"/>
    </row>
    <row r="302" spans="1:11" ht="12.75" x14ac:dyDescent="0.2">
      <c r="A302" s="14" t="s">
        <v>2133</v>
      </c>
      <c r="B302" s="14" t="s">
        <v>1845</v>
      </c>
      <c r="C302" s="14" t="s">
        <v>1845</v>
      </c>
      <c r="D302" s="16" t="s">
        <v>1803</v>
      </c>
      <c r="E302" s="16" t="s">
        <v>1803</v>
      </c>
      <c r="F302" s="14" t="s">
        <v>2180</v>
      </c>
      <c r="G302" s="14" t="s">
        <v>2108</v>
      </c>
      <c r="H302" s="14" t="s">
        <v>2109</v>
      </c>
      <c r="I302" s="15">
        <v>5.5</v>
      </c>
      <c r="J302" s="77" t="s">
        <v>2074</v>
      </c>
      <c r="K302" s="92"/>
    </row>
    <row r="303" spans="1:11" ht="22.5" x14ac:dyDescent="0.2">
      <c r="A303" s="14" t="s">
        <v>2133</v>
      </c>
      <c r="B303" s="14" t="s">
        <v>1846</v>
      </c>
      <c r="C303" s="14" t="s">
        <v>1846</v>
      </c>
      <c r="D303" s="16" t="s">
        <v>1847</v>
      </c>
      <c r="E303" s="16" t="s">
        <v>1847</v>
      </c>
      <c r="F303" s="14" t="s">
        <v>2179</v>
      </c>
      <c r="G303" s="14" t="s">
        <v>2108</v>
      </c>
      <c r="H303" s="14" t="s">
        <v>2109</v>
      </c>
      <c r="I303" s="15">
        <v>50</v>
      </c>
      <c r="J303" s="77" t="s">
        <v>2074</v>
      </c>
      <c r="K303" s="92"/>
    </row>
    <row r="304" spans="1:11" ht="22.5" x14ac:dyDescent="0.2">
      <c r="A304" s="14" t="s">
        <v>2133</v>
      </c>
      <c r="B304" s="14" t="s">
        <v>1848</v>
      </c>
      <c r="C304" s="14" t="s">
        <v>1848</v>
      </c>
      <c r="D304" s="16" t="s">
        <v>1849</v>
      </c>
      <c r="E304" s="16" t="s">
        <v>1849</v>
      </c>
      <c r="F304" s="14" t="s">
        <v>2181</v>
      </c>
      <c r="G304" s="14" t="s">
        <v>2108</v>
      </c>
      <c r="H304" s="14" t="s">
        <v>2109</v>
      </c>
      <c r="I304" s="15">
        <v>11</v>
      </c>
      <c r="J304" s="77" t="s">
        <v>2074</v>
      </c>
      <c r="K304" s="92"/>
    </row>
    <row r="305" spans="1:11" ht="12.75" x14ac:dyDescent="0.2">
      <c r="A305" s="14" t="s">
        <v>2133</v>
      </c>
      <c r="B305" s="14" t="s">
        <v>1850</v>
      </c>
      <c r="C305" s="14" t="s">
        <v>1850</v>
      </c>
      <c r="D305" s="16" t="s">
        <v>1851</v>
      </c>
      <c r="E305" s="16" t="s">
        <v>1851</v>
      </c>
      <c r="F305" s="14" t="s">
        <v>2180</v>
      </c>
      <c r="G305" s="14" t="s">
        <v>2108</v>
      </c>
      <c r="H305" s="14" t="s">
        <v>2110</v>
      </c>
      <c r="I305" s="15">
        <v>5.5</v>
      </c>
      <c r="J305" s="77" t="s">
        <v>2074</v>
      </c>
      <c r="K305" s="92"/>
    </row>
    <row r="306" spans="1:11" ht="22.5" x14ac:dyDescent="0.2">
      <c r="A306" s="14" t="s">
        <v>2133</v>
      </c>
      <c r="B306" s="14" t="s">
        <v>1852</v>
      </c>
      <c r="C306" s="14" t="s">
        <v>1853</v>
      </c>
      <c r="D306" s="16" t="s">
        <v>1854</v>
      </c>
      <c r="E306" s="16" t="s">
        <v>1854</v>
      </c>
      <c r="F306" s="14" t="s">
        <v>2181</v>
      </c>
      <c r="G306" s="14" t="s">
        <v>2108</v>
      </c>
      <c r="H306" s="14" t="s">
        <v>2109</v>
      </c>
      <c r="I306" s="15">
        <v>11</v>
      </c>
      <c r="J306" s="77" t="s">
        <v>2074</v>
      </c>
      <c r="K306" s="92"/>
    </row>
    <row r="307" spans="1:11" ht="12.75" x14ac:dyDescent="0.2">
      <c r="A307" s="14" t="s">
        <v>2133</v>
      </c>
      <c r="B307" s="14" t="s">
        <v>1855</v>
      </c>
      <c r="C307" s="14" t="s">
        <v>1855</v>
      </c>
      <c r="D307" s="16" t="s">
        <v>1856</v>
      </c>
      <c r="E307" s="16" t="s">
        <v>1856</v>
      </c>
      <c r="F307" s="14" t="s">
        <v>2180</v>
      </c>
      <c r="G307" s="14" t="s">
        <v>2111</v>
      </c>
      <c r="H307" s="14" t="s">
        <v>2112</v>
      </c>
      <c r="I307" s="15">
        <v>10</v>
      </c>
      <c r="J307" s="77" t="s">
        <v>2074</v>
      </c>
      <c r="K307" s="92"/>
    </row>
    <row r="308" spans="1:11" ht="22.5" x14ac:dyDescent="0.2">
      <c r="A308" s="14" t="s">
        <v>2133</v>
      </c>
      <c r="B308" s="14" t="s">
        <v>1857</v>
      </c>
      <c r="C308" s="14" t="s">
        <v>1857</v>
      </c>
      <c r="D308" s="16" t="s">
        <v>1858</v>
      </c>
      <c r="E308" s="16" t="s">
        <v>1858</v>
      </c>
      <c r="F308" s="14" t="s">
        <v>2179</v>
      </c>
      <c r="G308" s="14" t="s">
        <v>2108</v>
      </c>
      <c r="H308" s="14" t="s">
        <v>2109</v>
      </c>
      <c r="I308" s="15">
        <v>50</v>
      </c>
      <c r="J308" s="77" t="s">
        <v>2074</v>
      </c>
      <c r="K308" s="92"/>
    </row>
    <row r="309" spans="1:11" ht="12.75" x14ac:dyDescent="0.2">
      <c r="A309" s="14" t="s">
        <v>2133</v>
      </c>
      <c r="B309" s="14" t="s">
        <v>1859</v>
      </c>
      <c r="C309" s="14" t="s">
        <v>1860</v>
      </c>
      <c r="D309" s="16" t="s">
        <v>1527</v>
      </c>
      <c r="E309" s="16" t="s">
        <v>1768</v>
      </c>
      <c r="F309" s="14" t="s">
        <v>2182</v>
      </c>
      <c r="G309" s="14" t="s">
        <v>2113</v>
      </c>
      <c r="H309" s="14" t="s">
        <v>2114</v>
      </c>
      <c r="I309" s="15">
        <v>297</v>
      </c>
      <c r="J309" s="77" t="s">
        <v>2074</v>
      </c>
      <c r="K309" s="92"/>
    </row>
    <row r="310" spans="1:11" ht="22.5" x14ac:dyDescent="0.2">
      <c r="A310" s="14" t="s">
        <v>2133</v>
      </c>
      <c r="B310" s="14" t="s">
        <v>1668</v>
      </c>
      <c r="C310" s="14" t="s">
        <v>1861</v>
      </c>
      <c r="D310" s="16" t="s">
        <v>1726</v>
      </c>
      <c r="E310" s="16" t="s">
        <v>1727</v>
      </c>
      <c r="F310" s="14" t="s">
        <v>2183</v>
      </c>
      <c r="G310" s="14" t="s">
        <v>2115</v>
      </c>
      <c r="H310" s="14" t="s">
        <v>2049</v>
      </c>
      <c r="I310" s="15">
        <v>450</v>
      </c>
      <c r="J310" s="77" t="s">
        <v>2074</v>
      </c>
      <c r="K310" s="92"/>
    </row>
    <row r="311" spans="1:11" ht="12.75" x14ac:dyDescent="0.2">
      <c r="A311" s="14" t="s">
        <v>2133</v>
      </c>
      <c r="B311" s="14" t="s">
        <v>1862</v>
      </c>
      <c r="C311" s="14" t="s">
        <v>1862</v>
      </c>
      <c r="D311" s="16" t="s">
        <v>1507</v>
      </c>
      <c r="E311" s="16" t="s">
        <v>1507</v>
      </c>
      <c r="F311" s="14" t="s">
        <v>2184</v>
      </c>
      <c r="G311" s="14" t="s">
        <v>2008</v>
      </c>
      <c r="H311" s="14" t="s">
        <v>2009</v>
      </c>
      <c r="I311" s="15">
        <v>12.9</v>
      </c>
      <c r="J311" s="77" t="s">
        <v>2074</v>
      </c>
      <c r="K311" s="92"/>
    </row>
    <row r="312" spans="1:11" ht="12.75" x14ac:dyDescent="0.2">
      <c r="A312" s="14" t="s">
        <v>2133</v>
      </c>
      <c r="B312" s="14" t="s">
        <v>1863</v>
      </c>
      <c r="C312" s="14" t="s">
        <v>1863</v>
      </c>
      <c r="D312" s="16" t="s">
        <v>1864</v>
      </c>
      <c r="E312" s="16" t="s">
        <v>1864</v>
      </c>
      <c r="F312" s="14" t="s">
        <v>2185</v>
      </c>
      <c r="G312" s="14" t="s">
        <v>2008</v>
      </c>
      <c r="H312" s="14" t="s">
        <v>2009</v>
      </c>
      <c r="I312" s="15">
        <v>24.12</v>
      </c>
      <c r="J312" s="77" t="s">
        <v>2074</v>
      </c>
      <c r="K312" s="92"/>
    </row>
    <row r="313" spans="1:11" ht="22.5" x14ac:dyDescent="0.2">
      <c r="A313" s="14" t="s">
        <v>2133</v>
      </c>
      <c r="B313" s="14" t="s">
        <v>1859</v>
      </c>
      <c r="C313" s="14" t="s">
        <v>1865</v>
      </c>
      <c r="D313" s="16" t="s">
        <v>1742</v>
      </c>
      <c r="E313" s="16" t="s">
        <v>1524</v>
      </c>
      <c r="F313" s="14" t="s">
        <v>2116</v>
      </c>
      <c r="G313" s="14" t="s">
        <v>2117</v>
      </c>
      <c r="H313" s="14" t="s">
        <v>2118</v>
      </c>
      <c r="I313" s="15">
        <v>36.200000000000003</v>
      </c>
      <c r="J313" s="77" t="s">
        <v>2074</v>
      </c>
      <c r="K313" s="92"/>
    </row>
    <row r="314" spans="1:11" ht="33.75" x14ac:dyDescent="0.2">
      <c r="A314" s="14" t="s">
        <v>2133</v>
      </c>
      <c r="B314" s="14" t="s">
        <v>1866</v>
      </c>
      <c r="C314" s="14" t="s">
        <v>1866</v>
      </c>
      <c r="D314" s="16" t="s">
        <v>1527</v>
      </c>
      <c r="E314" s="16" t="s">
        <v>1527</v>
      </c>
      <c r="F314" s="14" t="s">
        <v>2119</v>
      </c>
      <c r="G314" s="14" t="s">
        <v>2120</v>
      </c>
      <c r="H314" s="14" t="s">
        <v>1884</v>
      </c>
      <c r="I314" s="15">
        <v>23.99</v>
      </c>
      <c r="J314" s="77" t="s">
        <v>2074</v>
      </c>
      <c r="K314" s="92"/>
    </row>
    <row r="315" spans="1:11" ht="33.75" x14ac:dyDescent="0.2">
      <c r="A315" s="14" t="s">
        <v>2133</v>
      </c>
      <c r="B315" s="14" t="s">
        <v>1867</v>
      </c>
      <c r="C315" s="14" t="s">
        <v>1867</v>
      </c>
      <c r="D315" s="16" t="s">
        <v>1527</v>
      </c>
      <c r="E315" s="16" t="s">
        <v>1527</v>
      </c>
      <c r="F315" s="14" t="s">
        <v>2121</v>
      </c>
      <c r="G315" s="14" t="s">
        <v>2120</v>
      </c>
      <c r="H315" s="14" t="s">
        <v>1884</v>
      </c>
      <c r="I315" s="15">
        <v>102.37</v>
      </c>
      <c r="J315" s="77" t="s">
        <v>2074</v>
      </c>
      <c r="K315" s="92"/>
    </row>
    <row r="316" spans="1:11" ht="33.75" x14ac:dyDescent="0.2">
      <c r="A316" s="14" t="s">
        <v>2133</v>
      </c>
      <c r="B316" s="14" t="s">
        <v>1868</v>
      </c>
      <c r="C316" s="14" t="s">
        <v>1868</v>
      </c>
      <c r="D316" s="16" t="s">
        <v>1527</v>
      </c>
      <c r="E316" s="16" t="s">
        <v>1527</v>
      </c>
      <c r="F316" s="14" t="s">
        <v>2122</v>
      </c>
      <c r="G316" s="14" t="s">
        <v>2120</v>
      </c>
      <c r="H316" s="14" t="s">
        <v>1884</v>
      </c>
      <c r="I316" s="15">
        <v>44.99</v>
      </c>
      <c r="J316" s="77" t="s">
        <v>2074</v>
      </c>
      <c r="K316" s="92"/>
    </row>
    <row r="317" spans="1:11" ht="33.75" x14ac:dyDescent="0.2">
      <c r="A317" s="14" t="s">
        <v>2133</v>
      </c>
      <c r="B317" s="14" t="s">
        <v>1869</v>
      </c>
      <c r="C317" s="14" t="s">
        <v>1869</v>
      </c>
      <c r="D317" s="16" t="s">
        <v>1527</v>
      </c>
      <c r="E317" s="16" t="s">
        <v>1527</v>
      </c>
      <c r="F317" s="14" t="s">
        <v>2123</v>
      </c>
      <c r="G317" s="14" t="s">
        <v>2124</v>
      </c>
      <c r="H317" s="14" t="s">
        <v>1884</v>
      </c>
      <c r="I317" s="15">
        <v>5.94</v>
      </c>
      <c r="J317" s="77" t="s">
        <v>2074</v>
      </c>
      <c r="K317" s="92"/>
    </row>
    <row r="318" spans="1:11" ht="22.5" x14ac:dyDescent="0.2">
      <c r="A318" s="14" t="s">
        <v>2133</v>
      </c>
      <c r="B318" s="14" t="s">
        <v>1870</v>
      </c>
      <c r="C318" s="14" t="s">
        <v>1870</v>
      </c>
      <c r="D318" s="16" t="s">
        <v>1825</v>
      </c>
      <c r="E318" s="16" t="s">
        <v>1825</v>
      </c>
      <c r="F318" s="14" t="s">
        <v>2125</v>
      </c>
      <c r="G318" s="14" t="s">
        <v>2126</v>
      </c>
      <c r="H318" s="14" t="s">
        <v>1884</v>
      </c>
      <c r="I318" s="15">
        <v>28</v>
      </c>
      <c r="J318" s="77" t="s">
        <v>2074</v>
      </c>
      <c r="K318" s="92"/>
    </row>
    <row r="319" spans="1:11" ht="22.5" x14ac:dyDescent="0.2">
      <c r="A319" s="14" t="s">
        <v>2133</v>
      </c>
      <c r="B319" s="14" t="s">
        <v>1871</v>
      </c>
      <c r="C319" s="14" t="s">
        <v>1871</v>
      </c>
      <c r="D319" s="16" t="s">
        <v>1513</v>
      </c>
      <c r="E319" s="16" t="s">
        <v>1513</v>
      </c>
      <c r="F319" s="14" t="s">
        <v>2127</v>
      </c>
      <c r="G319" s="14" t="s">
        <v>2128</v>
      </c>
      <c r="H319" s="14" t="s">
        <v>2129</v>
      </c>
      <c r="I319" s="15">
        <v>1499</v>
      </c>
      <c r="J319" s="77" t="s">
        <v>2074</v>
      </c>
      <c r="K319" s="92"/>
    </row>
    <row r="320" spans="1:11" ht="22.5" x14ac:dyDescent="0.2">
      <c r="A320" s="14" t="s">
        <v>2133</v>
      </c>
      <c r="B320" s="14" t="s">
        <v>1872</v>
      </c>
      <c r="C320" s="14" t="s">
        <v>1872</v>
      </c>
      <c r="D320" s="16" t="s">
        <v>1679</v>
      </c>
      <c r="E320" s="16" t="s">
        <v>1679</v>
      </c>
      <c r="F320" s="14" t="s">
        <v>2130</v>
      </c>
      <c r="G320" s="14" t="s">
        <v>2131</v>
      </c>
      <c r="H320" s="14" t="s">
        <v>2132</v>
      </c>
      <c r="I320" s="15">
        <v>33.25</v>
      </c>
      <c r="J320" s="77" t="s">
        <v>2074</v>
      </c>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17" activePane="bottomLeft" state="frozen"/>
      <selection activeCell="I2" sqref="I2:L73"/>
      <selection pane="bottomLeft" activeCell="D58" sqref="D58"/>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6" si="5">A22&amp;F22</f>
        <v>00688321a</v>
      </c>
      <c r="J22" s="167" t="str">
        <f t="shared" ref="J22:J86" si="6">A22&amp;G22</f>
        <v>00688321026 02</v>
      </c>
      <c r="K22" s="5" t="s">
        <v>1096</v>
      </c>
      <c r="L22" s="167" t="str">
        <f t="shared" ref="L22:L86" si="7">A22&amp;G22&amp;H22</f>
        <v>00688321026 02K</v>
      </c>
      <c r="M22" s="5" t="str">
        <f t="shared" ref="M22:M86" si="8">B22&amp;F22&amp;H22&amp;C22</f>
        <v>Slovenská gymnastická federáciaaKgymnastika - kapitálové transfery</v>
      </c>
      <c r="N22" s="3" t="str">
        <f t="shared" ref="N22:N86"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x14ac:dyDescent="0.2">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x14ac:dyDescent="0.2">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x14ac:dyDescent="0.2">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x14ac:dyDescent="0.2">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x14ac:dyDescent="0.2">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x14ac:dyDescent="0.2">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x14ac:dyDescent="0.2">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x14ac:dyDescent="0.2">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x14ac:dyDescent="0.2">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x14ac:dyDescent="0.2">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x14ac:dyDescent="0.2">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x14ac:dyDescent="0.2">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2306098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202" t="s">
        <v>804</v>
      </c>
      <c r="B57" s="204" t="str">
        <f>VLOOKUP(A57,Adr!A:B,2,FALSE)</f>
        <v>Slovenský tenisový zväz</v>
      </c>
      <c r="C57" s="185" t="s">
        <v>1505</v>
      </c>
      <c r="D57" s="289">
        <v>60000</v>
      </c>
      <c r="E57" s="173">
        <v>0</v>
      </c>
      <c r="F57" s="166" t="s">
        <v>338</v>
      </c>
      <c r="G57" s="169" t="s">
        <v>319</v>
      </c>
      <c r="H57" s="169" t="s">
        <v>1490</v>
      </c>
      <c r="I57" s="192" t="str">
        <f t="shared" si="5"/>
        <v>30811384a</v>
      </c>
      <c r="J57" s="167" t="str">
        <f t="shared" si="6"/>
        <v>30811384026 02</v>
      </c>
      <c r="K57" s="5" t="s">
        <v>1156</v>
      </c>
      <c r="L57" s="167" t="str">
        <f t="shared" si="7"/>
        <v>30811384026 02K</v>
      </c>
      <c r="M57" s="5" t="str">
        <f t="shared" si="8"/>
        <v>Slovenský tenisový zväzaKtenis - kapitálové transfery</v>
      </c>
      <c r="N57" s="3" t="str">
        <f t="shared" si="9"/>
        <v>30811384aK</v>
      </c>
    </row>
    <row r="58" spans="1:14" x14ac:dyDescent="0.2">
      <c r="A58" s="178" t="s">
        <v>812</v>
      </c>
      <c r="B58" s="204" t="str">
        <f>VLOOKUP(A58,Adr!A:B,2,FALSE)</f>
        <v>Slovenský veslársky zväz</v>
      </c>
      <c r="C58" s="185" t="s">
        <v>1157</v>
      </c>
      <c r="D58" s="289">
        <v>35552</v>
      </c>
      <c r="E58" s="230">
        <v>0</v>
      </c>
      <c r="F58" s="166" t="s">
        <v>338</v>
      </c>
      <c r="G58" s="169" t="s">
        <v>319</v>
      </c>
      <c r="H58" s="169" t="s">
        <v>1058</v>
      </c>
      <c r="I58" s="192" t="str">
        <f t="shared" si="5"/>
        <v>00688304a</v>
      </c>
      <c r="J58" s="167" t="str">
        <f t="shared" si="6"/>
        <v>00688304026 02</v>
      </c>
      <c r="K58" s="5" t="s">
        <v>1158</v>
      </c>
      <c r="L58" s="167" t="str">
        <f t="shared" si="7"/>
        <v>00688304026 02B</v>
      </c>
      <c r="M58" s="5" t="str">
        <f t="shared" si="8"/>
        <v>Slovenský veslársky zväzaBveslovanie - bežné transfery</v>
      </c>
      <c r="N58" s="3" t="str">
        <f t="shared" si="9"/>
        <v>00688304aB</v>
      </c>
    </row>
    <row r="59" spans="1:14" x14ac:dyDescent="0.2">
      <c r="A59" s="198" t="s">
        <v>821</v>
      </c>
      <c r="B59" s="204" t="str">
        <f>VLOOKUP(A59,Adr!A:B,2,FALSE)</f>
        <v>SLOVENSKÝ ZÁPASNÍCKY ZVÄZ</v>
      </c>
      <c r="C59" s="169" t="s">
        <v>1159</v>
      </c>
      <c r="D59" s="291">
        <v>173268</v>
      </c>
      <c r="E59" s="173">
        <v>0</v>
      </c>
      <c r="F59" s="166" t="s">
        <v>338</v>
      </c>
      <c r="G59" s="169" t="s">
        <v>319</v>
      </c>
      <c r="H59" s="169" t="s">
        <v>1058</v>
      </c>
      <c r="I59" s="192" t="str">
        <f t="shared" si="5"/>
        <v>31791981a</v>
      </c>
      <c r="J59" s="167" t="str">
        <f t="shared" si="6"/>
        <v>31791981026 02</v>
      </c>
      <c r="K59" s="5" t="s">
        <v>1160</v>
      </c>
      <c r="L59" s="167" t="str">
        <f t="shared" si="7"/>
        <v>31791981026 02B</v>
      </c>
      <c r="M59" s="5" t="str">
        <f t="shared" si="8"/>
        <v>SLOVENSKÝ ZÁPASNÍCKY ZVÄZaBzápasenie - bežné transfery</v>
      </c>
      <c r="N59" s="3" t="str">
        <f t="shared" si="9"/>
        <v>31791981aB</v>
      </c>
    </row>
    <row r="60" spans="1:14" x14ac:dyDescent="0.2">
      <c r="A60" s="198" t="s">
        <v>828</v>
      </c>
      <c r="B60" s="204" t="str">
        <f>VLOOKUP(A60,Adr!A:B,2,FALSE)</f>
        <v>Slovenský zväz bedmintonu</v>
      </c>
      <c r="C60" s="185" t="s">
        <v>1161</v>
      </c>
      <c r="D60" s="290">
        <v>239696</v>
      </c>
      <c r="E60" s="230">
        <v>0</v>
      </c>
      <c r="F60" s="166" t="s">
        <v>338</v>
      </c>
      <c r="G60" s="169" t="s">
        <v>319</v>
      </c>
      <c r="H60" s="169" t="s">
        <v>1058</v>
      </c>
      <c r="I60" s="192" t="str">
        <f t="shared" si="5"/>
        <v>30811546a</v>
      </c>
      <c r="J60" s="167" t="str">
        <f t="shared" si="6"/>
        <v>30811546026 02</v>
      </c>
      <c r="K60" s="5" t="s">
        <v>1162</v>
      </c>
      <c r="L60" s="167" t="str">
        <f t="shared" si="7"/>
        <v>30811546026 02B</v>
      </c>
      <c r="M60" s="5" t="str">
        <f t="shared" si="8"/>
        <v>Slovenský zväz bedmintonuaBbedminton - bežné transfery</v>
      </c>
      <c r="N60" s="3" t="str">
        <f t="shared" si="9"/>
        <v>30811546aB</v>
      </c>
    </row>
    <row r="61" spans="1:14" x14ac:dyDescent="0.2">
      <c r="A61" s="182" t="s">
        <v>837</v>
      </c>
      <c r="B61" s="204" t="str">
        <f>VLOOKUP(A61,Adr!A:B,2,FALSE)</f>
        <v>Slovenský zväz biatlonu</v>
      </c>
      <c r="C61" s="185" t="s">
        <v>1163</v>
      </c>
      <c r="D61" s="289">
        <v>246030</v>
      </c>
      <c r="E61" s="173">
        <v>0</v>
      </c>
      <c r="F61" s="166" t="s">
        <v>338</v>
      </c>
      <c r="G61" s="169" t="s">
        <v>319</v>
      </c>
      <c r="H61" s="169" t="s">
        <v>1058</v>
      </c>
      <c r="I61" s="192" t="str">
        <f t="shared" si="5"/>
        <v>35656743a</v>
      </c>
      <c r="J61" s="167" t="str">
        <f t="shared" si="6"/>
        <v>35656743026 02</v>
      </c>
      <c r="K61" s="5" t="s">
        <v>1164</v>
      </c>
      <c r="L61" s="167" t="str">
        <f t="shared" si="7"/>
        <v>35656743026 02B</v>
      </c>
      <c r="M61" s="5" t="str">
        <f t="shared" si="8"/>
        <v>Slovenský zväz biatlonuaBbiatlon - bežné transfery</v>
      </c>
      <c r="N61" s="3" t="str">
        <f t="shared" si="9"/>
        <v>35656743aB</v>
      </c>
    </row>
    <row r="62" spans="1:14" x14ac:dyDescent="0.2">
      <c r="A62" s="182" t="s">
        <v>837</v>
      </c>
      <c r="B62" s="204" t="str">
        <f>VLOOKUP(A62,Adr!A:B,2,FALSE)</f>
        <v>Slovenský zväz biatlonu</v>
      </c>
      <c r="C62" s="185" t="s">
        <v>1495</v>
      </c>
      <c r="D62" s="289">
        <v>76600</v>
      </c>
      <c r="E62" s="230">
        <v>0</v>
      </c>
      <c r="F62" s="166" t="s">
        <v>338</v>
      </c>
      <c r="G62" s="169" t="s">
        <v>319</v>
      </c>
      <c r="H62" s="169" t="s">
        <v>1490</v>
      </c>
      <c r="I62" s="192" t="str">
        <f t="shared" si="5"/>
        <v>35656743a</v>
      </c>
      <c r="J62" s="167" t="str">
        <f t="shared" si="6"/>
        <v>35656743026 02</v>
      </c>
      <c r="K62" s="5" t="s">
        <v>1164</v>
      </c>
      <c r="L62" s="167" t="str">
        <f t="shared" si="7"/>
        <v>35656743026 02K</v>
      </c>
      <c r="M62" s="5" t="str">
        <f t="shared" si="8"/>
        <v>Slovenský zväz biatlonuaKbiatlon - kapitálové transfery</v>
      </c>
      <c r="N62" s="3" t="str">
        <f t="shared" si="9"/>
        <v>35656743aK</v>
      </c>
    </row>
    <row r="63" spans="1:14" x14ac:dyDescent="0.2">
      <c r="A63" s="166" t="s">
        <v>846</v>
      </c>
      <c r="B63" s="204" t="str">
        <f>VLOOKUP(A63,Adr!A:B,2,FALSE)</f>
        <v>Slovenský zväz bobistov</v>
      </c>
      <c r="C63" s="196" t="s">
        <v>1165</v>
      </c>
      <c r="D63" s="289">
        <v>36270</v>
      </c>
      <c r="E63" s="173">
        <v>0</v>
      </c>
      <c r="F63" s="166" t="s">
        <v>338</v>
      </c>
      <c r="G63" s="169" t="s">
        <v>319</v>
      </c>
      <c r="H63" s="169" t="s">
        <v>1058</v>
      </c>
      <c r="I63" s="192" t="str">
        <f t="shared" si="5"/>
        <v>36067580a</v>
      </c>
      <c r="J63" s="167" t="str">
        <f t="shared" si="6"/>
        <v>36067580026 02</v>
      </c>
      <c r="K63" s="5" t="s">
        <v>1166</v>
      </c>
      <c r="L63" s="167" t="str">
        <f t="shared" si="7"/>
        <v>36067580026 02B</v>
      </c>
      <c r="M63" s="5" t="str">
        <f t="shared" si="8"/>
        <v>Slovenský zväz bobistovaBboby a skeleton - bežné transfery</v>
      </c>
      <c r="N63" s="3" t="str">
        <f t="shared" si="9"/>
        <v>36067580aB</v>
      </c>
    </row>
    <row r="64" spans="1:14" x14ac:dyDescent="0.2">
      <c r="A64" s="202" t="s">
        <v>855</v>
      </c>
      <c r="B64" s="204" t="str">
        <f>VLOOKUP(A64,Adr!A:B,2,FALSE)</f>
        <v>Slovenský zväz cyklistiky</v>
      </c>
      <c r="C64" s="185" t="s">
        <v>1167</v>
      </c>
      <c r="D64" s="291">
        <v>1259216</v>
      </c>
      <c r="E64" s="230">
        <v>0</v>
      </c>
      <c r="F64" s="166" t="s">
        <v>338</v>
      </c>
      <c r="G64" s="169" t="s">
        <v>319</v>
      </c>
      <c r="H64" s="169" t="s">
        <v>1058</v>
      </c>
      <c r="I64" s="192" t="str">
        <f t="shared" si="5"/>
        <v>00684112a</v>
      </c>
      <c r="J64" s="167" t="str">
        <f t="shared" si="6"/>
        <v>00684112026 02</v>
      </c>
      <c r="K64" s="5" t="s">
        <v>1168</v>
      </c>
      <c r="L64" s="167" t="str">
        <f t="shared" si="7"/>
        <v>00684112026 02B</v>
      </c>
      <c r="M64" s="5" t="str">
        <f t="shared" si="8"/>
        <v>Slovenský zväz cyklistikyaBcyklistika - bežné transfery</v>
      </c>
      <c r="N64" s="3" t="str">
        <f t="shared" si="9"/>
        <v>00684112aB</v>
      </c>
    </row>
    <row r="65" spans="1:14" x14ac:dyDescent="0.2">
      <c r="A65" s="202" t="s">
        <v>864</v>
      </c>
      <c r="B65" s="204" t="str">
        <f>VLOOKUP(A65,Adr!A:B,2,FALSE)</f>
        <v>Slovenský zväz dráhového golfu</v>
      </c>
      <c r="C65" s="185" t="s">
        <v>1169</v>
      </c>
      <c r="D65" s="291">
        <v>17224</v>
      </c>
      <c r="E65" s="173">
        <v>0</v>
      </c>
      <c r="F65" s="166" t="s">
        <v>338</v>
      </c>
      <c r="G65" s="169" t="s">
        <v>319</v>
      </c>
      <c r="H65" s="169" t="s">
        <v>1058</v>
      </c>
      <c r="I65" s="192" t="str">
        <f t="shared" si="5"/>
        <v>31806431a</v>
      </c>
      <c r="J65" s="167" t="str">
        <f t="shared" si="6"/>
        <v>31806431026 02</v>
      </c>
      <c r="K65" s="5" t="s">
        <v>1170</v>
      </c>
      <c r="L65" s="167" t="str">
        <f t="shared" si="7"/>
        <v>31806431026 02B</v>
      </c>
      <c r="M65" s="5" t="str">
        <f t="shared" si="8"/>
        <v>Slovenský zväz dráhového golfuaBdráhový golf - bežné transfery</v>
      </c>
      <c r="N65" s="3" t="str">
        <f t="shared" si="9"/>
        <v>31806431aB</v>
      </c>
    </row>
    <row r="66" spans="1:14" x14ac:dyDescent="0.2">
      <c r="A66" s="198" t="s">
        <v>871</v>
      </c>
      <c r="B66" s="204" t="str">
        <f>VLOOKUP(A66,Adr!A:B,2,FALSE)</f>
        <v>Slovenský zväz florbalu</v>
      </c>
      <c r="C66" s="169" t="s">
        <v>1171</v>
      </c>
      <c r="D66" s="291">
        <v>463736</v>
      </c>
      <c r="E66" s="230">
        <v>0</v>
      </c>
      <c r="F66" s="166" t="s">
        <v>338</v>
      </c>
      <c r="G66" s="169" t="s">
        <v>319</v>
      </c>
      <c r="H66" s="169" t="s">
        <v>1058</v>
      </c>
      <c r="I66" s="192" t="str">
        <f t="shared" si="5"/>
        <v>31795421a</v>
      </c>
      <c r="J66" s="167" t="str">
        <f t="shared" si="6"/>
        <v>31795421026 02</v>
      </c>
      <c r="K66" s="5" t="s">
        <v>1172</v>
      </c>
      <c r="L66" s="167" t="str">
        <f t="shared" si="7"/>
        <v>31795421026 02B</v>
      </c>
      <c r="M66" s="5" t="str">
        <f t="shared" si="8"/>
        <v>Slovenský zväz florbaluaBflorbal - bežné transfery</v>
      </c>
      <c r="N66" s="3" t="str">
        <f t="shared" si="9"/>
        <v>31795421aB</v>
      </c>
    </row>
    <row r="67" spans="1:14" x14ac:dyDescent="0.2">
      <c r="A67" s="166" t="s">
        <v>878</v>
      </c>
      <c r="B67" s="204" t="str">
        <f>VLOOKUP(A67,Adr!A:B,2,FALSE)</f>
        <v>Slovenský zväz hádzanej</v>
      </c>
      <c r="C67" s="169" t="s">
        <v>1173</v>
      </c>
      <c r="D67" s="290">
        <v>1127740</v>
      </c>
      <c r="E67" s="173">
        <v>0</v>
      </c>
      <c r="F67" s="166" t="s">
        <v>338</v>
      </c>
      <c r="G67" s="169" t="s">
        <v>319</v>
      </c>
      <c r="H67" s="169" t="s">
        <v>1058</v>
      </c>
      <c r="I67" s="192" t="str">
        <f t="shared" si="5"/>
        <v>30774772a</v>
      </c>
      <c r="J67" s="167" t="str">
        <f t="shared" si="6"/>
        <v>30774772026 02</v>
      </c>
      <c r="K67" s="5" t="s">
        <v>1174</v>
      </c>
      <c r="L67" s="167" t="str">
        <f t="shared" si="7"/>
        <v>30774772026 02B</v>
      </c>
      <c r="M67" s="5" t="str">
        <f t="shared" si="8"/>
        <v>Slovenský zväz hádzanejaBhádzaná - bežné transfery</v>
      </c>
      <c r="N67" s="3" t="str">
        <f t="shared" si="9"/>
        <v>30774772aB</v>
      </c>
    </row>
    <row r="68" spans="1:14" x14ac:dyDescent="0.2">
      <c r="A68" s="166" t="s">
        <v>885</v>
      </c>
      <c r="B68" s="204" t="str">
        <f>VLOOKUP(A68,Adr!A:B,2,FALSE)</f>
        <v>Slovenský zväz jachtingu</v>
      </c>
      <c r="C68" s="185" t="s">
        <v>1175</v>
      </c>
      <c r="D68" s="291">
        <v>45922</v>
      </c>
      <c r="E68" s="230">
        <v>0</v>
      </c>
      <c r="F68" s="166" t="s">
        <v>338</v>
      </c>
      <c r="G68" s="169" t="s">
        <v>319</v>
      </c>
      <c r="H68" s="169" t="s">
        <v>1058</v>
      </c>
      <c r="I68" s="192" t="str">
        <f t="shared" si="5"/>
        <v>30793211a</v>
      </c>
      <c r="J68" s="167" t="str">
        <f t="shared" si="6"/>
        <v>30793211026 02</v>
      </c>
      <c r="K68" s="5" t="s">
        <v>1176</v>
      </c>
      <c r="L68" s="167" t="str">
        <f t="shared" si="7"/>
        <v>30793211026 02B</v>
      </c>
      <c r="M68" s="5" t="str">
        <f t="shared" si="8"/>
        <v>Slovenský zväz jachtinguaBjachting - bežné transfery</v>
      </c>
      <c r="N68" s="3" t="str">
        <f t="shared" si="9"/>
        <v>30793211aB</v>
      </c>
    </row>
    <row r="69" spans="1:14" x14ac:dyDescent="0.2">
      <c r="A69" s="178" t="s">
        <v>892</v>
      </c>
      <c r="B69" s="204" t="str">
        <f>VLOOKUP(A69,Adr!A:B,2,FALSE)</f>
        <v>Slovenský zväz Judo</v>
      </c>
      <c r="C69" s="196" t="s">
        <v>1177</v>
      </c>
      <c r="D69" s="289">
        <v>129672</v>
      </c>
      <c r="E69" s="173">
        <v>0</v>
      </c>
      <c r="F69" s="166" t="s">
        <v>338</v>
      </c>
      <c r="G69" s="169" t="s">
        <v>319</v>
      </c>
      <c r="H69" s="169" t="s">
        <v>1058</v>
      </c>
      <c r="I69" s="192" t="str">
        <f t="shared" si="5"/>
        <v>17308518a</v>
      </c>
      <c r="J69" s="167" t="str">
        <f t="shared" si="6"/>
        <v>17308518026 02</v>
      </c>
      <c r="K69" s="5" t="s">
        <v>1178</v>
      </c>
      <c r="L69" s="167" t="str">
        <f t="shared" si="7"/>
        <v>17308518026 02B</v>
      </c>
      <c r="M69" s="5" t="str">
        <f t="shared" si="8"/>
        <v>Slovenský zväz JudoaBjudo - bežné transfery</v>
      </c>
      <c r="N69" s="3" t="str">
        <f t="shared" si="9"/>
        <v>17308518aB</v>
      </c>
    </row>
    <row r="70" spans="1:14" x14ac:dyDescent="0.2">
      <c r="A70" s="202" t="s">
        <v>899</v>
      </c>
      <c r="B70" s="204" t="str">
        <f>VLOOKUP(A70,Adr!A:B,2,FALSE)</f>
        <v>Slovenský Zväz Karate</v>
      </c>
      <c r="C70" s="196" t="s">
        <v>1179</v>
      </c>
      <c r="D70" s="291">
        <v>480058</v>
      </c>
      <c r="E70" s="230">
        <v>0</v>
      </c>
      <c r="F70" s="166" t="s">
        <v>338</v>
      </c>
      <c r="G70" s="169" t="s">
        <v>319</v>
      </c>
      <c r="H70" s="169" t="s">
        <v>1058</v>
      </c>
      <c r="I70" s="192" t="str">
        <f t="shared" si="5"/>
        <v>30811571a</v>
      </c>
      <c r="J70" s="167" t="str">
        <f t="shared" si="6"/>
        <v>30811571026 02</v>
      </c>
      <c r="K70" s="5" t="s">
        <v>1180</v>
      </c>
      <c r="L70" s="167" t="str">
        <f t="shared" si="7"/>
        <v>30811571026 02B</v>
      </c>
      <c r="M70" s="5" t="str">
        <f t="shared" si="8"/>
        <v>Slovenský Zväz KarateaBkarate - bežné transfery</v>
      </c>
      <c r="N70" s="3" t="str">
        <f t="shared" si="9"/>
        <v>30811571aB</v>
      </c>
    </row>
    <row r="71" spans="1:14" x14ac:dyDescent="0.2">
      <c r="A71" s="202" t="s">
        <v>899</v>
      </c>
      <c r="B71" s="204" t="str">
        <f>VLOOKUP(A71,Adr!A:B,2,FALSE)</f>
        <v>Slovenský Zväz Karate</v>
      </c>
      <c r="C71" s="196" t="s">
        <v>1496</v>
      </c>
      <c r="D71" s="291">
        <v>30000</v>
      </c>
      <c r="E71" s="173">
        <v>0</v>
      </c>
      <c r="F71" s="166" t="s">
        <v>338</v>
      </c>
      <c r="G71" s="169" t="s">
        <v>319</v>
      </c>
      <c r="H71" s="169" t="s">
        <v>1490</v>
      </c>
      <c r="I71" s="192" t="str">
        <f t="shared" si="5"/>
        <v>30811571a</v>
      </c>
      <c r="J71" s="167" t="str">
        <f t="shared" si="6"/>
        <v>30811571026 02</v>
      </c>
      <c r="K71" s="5" t="s">
        <v>1180</v>
      </c>
      <c r="L71" s="167" t="str">
        <f t="shared" si="7"/>
        <v>30811571026 02K</v>
      </c>
      <c r="M71" s="5" t="str">
        <f t="shared" si="8"/>
        <v>Slovenský Zväz KarateaKkarate - kapitálové transfery</v>
      </c>
      <c r="N71" s="3" t="str">
        <f t="shared" si="9"/>
        <v>30811571aK</v>
      </c>
    </row>
    <row r="72" spans="1:14" x14ac:dyDescent="0.2">
      <c r="A72" s="198" t="s">
        <v>906</v>
      </c>
      <c r="B72" s="204" t="str">
        <f>VLOOKUP(A72,Adr!A:B,2,FALSE)</f>
        <v>Slovenský zväz kickboxu</v>
      </c>
      <c r="C72" s="185" t="s">
        <v>1181</v>
      </c>
      <c r="D72" s="291">
        <v>77606</v>
      </c>
      <c r="E72" s="230">
        <v>0</v>
      </c>
      <c r="F72" s="166" t="s">
        <v>338</v>
      </c>
      <c r="G72" s="169" t="s">
        <v>319</v>
      </c>
      <c r="H72" s="169" t="s">
        <v>1058</v>
      </c>
      <c r="I72" s="192" t="str">
        <f t="shared" si="5"/>
        <v>31119247a</v>
      </c>
      <c r="J72" s="167" t="str">
        <f t="shared" si="6"/>
        <v>31119247026 02</v>
      </c>
      <c r="K72" s="5" t="s">
        <v>1182</v>
      </c>
      <c r="L72" s="167" t="str">
        <f t="shared" si="7"/>
        <v>31119247026 02B</v>
      </c>
      <c r="M72" s="5" t="str">
        <f t="shared" si="8"/>
        <v>Slovenský zväz kickboxuaBkickbox - bežné transfery</v>
      </c>
      <c r="N72" s="3" t="str">
        <f t="shared" si="9"/>
        <v>31119247aB</v>
      </c>
    </row>
    <row r="73" spans="1:14" x14ac:dyDescent="0.2">
      <c r="A73" s="166" t="s">
        <v>911</v>
      </c>
      <c r="B73" s="204" t="str">
        <f>VLOOKUP(A73,Adr!A:B,2,FALSE)</f>
        <v>Slovenský zväz ľadového hokeja</v>
      </c>
      <c r="C73" s="196" t="s">
        <v>1183</v>
      </c>
      <c r="D73" s="289">
        <v>5031908</v>
      </c>
      <c r="E73" s="173">
        <v>0</v>
      </c>
      <c r="F73" s="166" t="s">
        <v>338</v>
      </c>
      <c r="G73" s="169" t="s">
        <v>319</v>
      </c>
      <c r="H73" s="169" t="s">
        <v>1058</v>
      </c>
      <c r="I73" s="192" t="str">
        <f t="shared" si="5"/>
        <v>30845386a</v>
      </c>
      <c r="J73" s="167" t="str">
        <f t="shared" si="6"/>
        <v>30845386026 02</v>
      </c>
      <c r="K73" s="5" t="s">
        <v>1184</v>
      </c>
      <c r="L73" s="167" t="str">
        <f t="shared" si="7"/>
        <v>30845386026 02B</v>
      </c>
      <c r="M73" s="5" t="str">
        <f t="shared" si="8"/>
        <v>Slovenský zväz ľadového hokejaaBľadový hokej - bežné transfery</v>
      </c>
      <c r="N73" s="3" t="str">
        <f t="shared" si="9"/>
        <v>30845386aB</v>
      </c>
    </row>
    <row r="74" spans="1:14" x14ac:dyDescent="0.2">
      <c r="A74" s="166" t="s">
        <v>911</v>
      </c>
      <c r="B74" s="204" t="str">
        <f>VLOOKUP(A74,Adr!A:B,2,FALSE)</f>
        <v>Slovenský zväz ľadového hokeja</v>
      </c>
      <c r="C74" s="196" t="s">
        <v>1497</v>
      </c>
      <c r="D74" s="289">
        <v>100000</v>
      </c>
      <c r="E74" s="230">
        <v>0</v>
      </c>
      <c r="F74" s="166" t="s">
        <v>338</v>
      </c>
      <c r="G74" s="169" t="s">
        <v>319</v>
      </c>
      <c r="H74" s="169" t="s">
        <v>1490</v>
      </c>
      <c r="I74" s="192" t="str">
        <f t="shared" si="5"/>
        <v>30845386a</v>
      </c>
      <c r="J74" s="167" t="str">
        <f t="shared" si="6"/>
        <v>30845386026 02</v>
      </c>
      <c r="K74" s="5" t="s">
        <v>1184</v>
      </c>
      <c r="L74" s="167" t="str">
        <f t="shared" si="7"/>
        <v>30845386026 02K</v>
      </c>
      <c r="M74" s="5" t="str">
        <f t="shared" si="8"/>
        <v>Slovenský zväz ľadového hokejaaKľadový hokej - kapitálové transfery</v>
      </c>
      <c r="N74" s="3" t="str">
        <f t="shared" si="9"/>
        <v>30845386aK</v>
      </c>
    </row>
    <row r="75" spans="1:14" x14ac:dyDescent="0.2">
      <c r="A75" s="182" t="s">
        <v>919</v>
      </c>
      <c r="B75" s="204" t="str">
        <f>VLOOKUP(A75,Adr!A:B,2,FALSE)</f>
        <v>Slovenský zväz moderného päťboja</v>
      </c>
      <c r="C75" s="185" t="s">
        <v>1185</v>
      </c>
      <c r="D75" s="291">
        <v>55488</v>
      </c>
      <c r="E75" s="173">
        <v>0</v>
      </c>
      <c r="F75" s="166" t="s">
        <v>338</v>
      </c>
      <c r="G75" s="169" t="s">
        <v>319</v>
      </c>
      <c r="H75" s="169" t="s">
        <v>1058</v>
      </c>
      <c r="I75" s="192" t="str">
        <f t="shared" si="5"/>
        <v>30788714a</v>
      </c>
      <c r="J75" s="167" t="str">
        <f t="shared" si="6"/>
        <v>30788714026 02</v>
      </c>
      <c r="K75" s="5" t="s">
        <v>1186</v>
      </c>
      <c r="L75" s="167" t="str">
        <f t="shared" si="7"/>
        <v>30788714026 02B</v>
      </c>
      <c r="M75" s="5" t="str">
        <f t="shared" si="8"/>
        <v>Slovenský zväz moderného päťbojaaBmoderný päťboj - bežné transfery</v>
      </c>
      <c r="N75" s="3" t="str">
        <f t="shared" si="9"/>
        <v>30788714aB</v>
      </c>
    </row>
    <row r="76" spans="1:14" x14ac:dyDescent="0.2">
      <c r="A76" s="202" t="s">
        <v>926</v>
      </c>
      <c r="B76" s="204" t="str">
        <f>VLOOKUP(A76,Adr!A:B,2,FALSE)</f>
        <v>Slovenský zväz orientačných športov</v>
      </c>
      <c r="C76" s="185" t="s">
        <v>1187</v>
      </c>
      <c r="D76" s="289">
        <v>27202</v>
      </c>
      <c r="E76" s="230">
        <v>0</v>
      </c>
      <c r="F76" s="166" t="s">
        <v>338</v>
      </c>
      <c r="G76" s="169" t="s">
        <v>319</v>
      </c>
      <c r="H76" s="169" t="s">
        <v>1058</v>
      </c>
      <c r="I76" s="192" t="str">
        <f t="shared" si="5"/>
        <v>30806518a</v>
      </c>
      <c r="J76" s="167" t="str">
        <f t="shared" si="6"/>
        <v>30806518026 02</v>
      </c>
      <c r="K76" s="5" t="s">
        <v>1188</v>
      </c>
      <c r="L76" s="167" t="str">
        <f t="shared" si="7"/>
        <v>30806518026 02B</v>
      </c>
      <c r="M76" s="5" t="str">
        <f t="shared" si="8"/>
        <v>Slovenský zväz orientačných športovaBorientačné športy - bežné transfery</v>
      </c>
      <c r="N76" s="3" t="str">
        <f t="shared" si="9"/>
        <v>30806518aB</v>
      </c>
    </row>
    <row r="77" spans="1:14" x14ac:dyDescent="0.2">
      <c r="A77" s="182" t="s">
        <v>933</v>
      </c>
      <c r="B77" s="204" t="str">
        <f>VLOOKUP(A77,Adr!A:B,2,FALSE)</f>
        <v>Slovenský zväz pozemného hokeja</v>
      </c>
      <c r="C77" s="185" t="s">
        <v>1189</v>
      </c>
      <c r="D77" s="289">
        <v>66394</v>
      </c>
      <c r="E77" s="173">
        <v>0</v>
      </c>
      <c r="F77" s="166" t="s">
        <v>338</v>
      </c>
      <c r="G77" s="169" t="s">
        <v>319</v>
      </c>
      <c r="H77" s="169" t="s">
        <v>1058</v>
      </c>
      <c r="I77" s="192" t="str">
        <f t="shared" si="5"/>
        <v>31751075a</v>
      </c>
      <c r="J77" s="167" t="str">
        <f t="shared" si="6"/>
        <v>31751075026 02</v>
      </c>
      <c r="K77" s="5" t="s">
        <v>1190</v>
      </c>
      <c r="L77" s="167" t="str">
        <f t="shared" si="7"/>
        <v>31751075026 02B</v>
      </c>
      <c r="M77" s="5" t="str">
        <f t="shared" si="8"/>
        <v>Slovenský zväz pozemného hokejaaBpozemný hokej - bežné transfery</v>
      </c>
      <c r="N77" s="3" t="str">
        <f t="shared" si="9"/>
        <v>31751075aB</v>
      </c>
    </row>
    <row r="78" spans="1:14" x14ac:dyDescent="0.2">
      <c r="A78" s="182" t="s">
        <v>933</v>
      </c>
      <c r="B78" s="204" t="str">
        <f>VLOOKUP(A78,Adr!A:B,2,FALSE)</f>
        <v>Slovenský zväz pozemného hokeja</v>
      </c>
      <c r="C78" s="185" t="s">
        <v>1498</v>
      </c>
      <c r="D78" s="289">
        <v>10000</v>
      </c>
      <c r="E78" s="230">
        <v>0</v>
      </c>
      <c r="F78" s="166" t="s">
        <v>338</v>
      </c>
      <c r="G78" s="169" t="s">
        <v>319</v>
      </c>
      <c r="H78" s="169" t="s">
        <v>1490</v>
      </c>
      <c r="I78" s="192" t="str">
        <f t="shared" si="5"/>
        <v>31751075a</v>
      </c>
      <c r="J78" s="167" t="str">
        <f t="shared" si="6"/>
        <v>31751075026 02</v>
      </c>
      <c r="K78" s="5" t="s">
        <v>1190</v>
      </c>
      <c r="L78" s="167" t="str">
        <f t="shared" si="7"/>
        <v>31751075026 02K</v>
      </c>
      <c r="M78" s="5" t="str">
        <f t="shared" si="8"/>
        <v>Slovenský zväz pozemného hokejaaKpozemný hokej - kapitálové transfery</v>
      </c>
      <c r="N78" s="3" t="str">
        <f t="shared" si="9"/>
        <v>31751075aK</v>
      </c>
    </row>
    <row r="79" spans="1:14" x14ac:dyDescent="0.2">
      <c r="A79" s="202" t="s">
        <v>941</v>
      </c>
      <c r="B79" s="204" t="str">
        <f>VLOOKUP(A79,Adr!A:B,2,FALSE)</f>
        <v>Slovenský zväz psích záprahov</v>
      </c>
      <c r="C79" s="185" t="s">
        <v>1191</v>
      </c>
      <c r="D79" s="289">
        <v>19554</v>
      </c>
      <c r="E79" s="173">
        <v>0</v>
      </c>
      <c r="F79" s="166" t="s">
        <v>338</v>
      </c>
      <c r="G79" s="169" t="s">
        <v>319</v>
      </c>
      <c r="H79" s="169" t="s">
        <v>1058</v>
      </c>
      <c r="I79" s="192" t="str">
        <f t="shared" si="5"/>
        <v>37818058a</v>
      </c>
      <c r="J79" s="167" t="str">
        <f t="shared" si="6"/>
        <v>37818058026 02</v>
      </c>
      <c r="K79" s="5" t="s">
        <v>1192</v>
      </c>
      <c r="L79" s="167" t="str">
        <f t="shared" si="7"/>
        <v>37818058026 02B</v>
      </c>
      <c r="M79" s="5" t="str">
        <f t="shared" si="8"/>
        <v>Slovenský zväz psích záprahovaBpsie záprahy - bežné transfery</v>
      </c>
      <c r="N79" s="3" t="str">
        <f t="shared" si="9"/>
        <v>37818058aB</v>
      </c>
    </row>
    <row r="80" spans="1:14" x14ac:dyDescent="0.2">
      <c r="A80" s="202" t="s">
        <v>950</v>
      </c>
      <c r="B80" s="204" t="str">
        <f>VLOOKUP(A80,Adr!A:B,2,FALSE)</f>
        <v>Slovenský zväz rybolovnej techniky</v>
      </c>
      <c r="C80" s="185" t="s">
        <v>1193</v>
      </c>
      <c r="D80" s="289">
        <v>39020</v>
      </c>
      <c r="E80" s="230">
        <v>0</v>
      </c>
      <c r="F80" s="166" t="s">
        <v>338</v>
      </c>
      <c r="G80" s="169" t="s">
        <v>319</v>
      </c>
      <c r="H80" s="169" t="s">
        <v>1058</v>
      </c>
      <c r="I80" s="192" t="str">
        <f t="shared" si="5"/>
        <v>31871526a</v>
      </c>
      <c r="J80" s="167" t="str">
        <f t="shared" si="6"/>
        <v>31871526026 02</v>
      </c>
      <c r="K80" s="5" t="s">
        <v>1194</v>
      </c>
      <c r="L80" s="167" t="str">
        <f t="shared" si="7"/>
        <v>31871526026 02B</v>
      </c>
      <c r="M80" s="5" t="str">
        <f t="shared" si="8"/>
        <v>Slovenský zväz rybolovnej technikyaBrybolovná technika - bežné transfery</v>
      </c>
      <c r="N80" s="3" t="str">
        <f t="shared" si="9"/>
        <v>31871526aB</v>
      </c>
    </row>
    <row r="81" spans="1:14" x14ac:dyDescent="0.2">
      <c r="A81" s="166" t="s">
        <v>958</v>
      </c>
      <c r="B81" s="204" t="str">
        <f>VLOOKUP(A81,Adr!A:B,2,FALSE)</f>
        <v>Slovenský zväz sánkarov</v>
      </c>
      <c r="C81" s="185" t="s">
        <v>1195</v>
      </c>
      <c r="D81" s="289">
        <v>62812</v>
      </c>
      <c r="E81" s="173">
        <v>0</v>
      </c>
      <c r="F81" s="166" t="s">
        <v>338</v>
      </c>
      <c r="G81" s="169" t="s">
        <v>319</v>
      </c>
      <c r="H81" s="169" t="s">
        <v>1058</v>
      </c>
      <c r="I81" s="192" t="str">
        <f t="shared" si="5"/>
        <v>31989373a</v>
      </c>
      <c r="J81" s="167" t="str">
        <f t="shared" si="6"/>
        <v>31989373026 02</v>
      </c>
      <c r="K81" s="5" t="s">
        <v>1196</v>
      </c>
      <c r="L81" s="167" t="str">
        <f t="shared" si="7"/>
        <v>31989373026 02B</v>
      </c>
      <c r="M81" s="5" t="str">
        <f t="shared" si="8"/>
        <v>Slovenský zväz sánkarovaBsánkovanie - bežné transfery</v>
      </c>
      <c r="N81" s="3" t="str">
        <f t="shared" si="9"/>
        <v>31989373aB</v>
      </c>
    </row>
    <row r="82" spans="1:14" x14ac:dyDescent="0.2">
      <c r="A82" s="166" t="s">
        <v>958</v>
      </c>
      <c r="B82" s="204" t="str">
        <f>VLOOKUP(A82,Adr!A:B,2,FALSE)</f>
        <v>Slovenský zväz sánkarov</v>
      </c>
      <c r="C82" s="185" t="s">
        <v>1499</v>
      </c>
      <c r="D82" s="289">
        <v>3200</v>
      </c>
      <c r="E82" s="230">
        <v>0</v>
      </c>
      <c r="F82" s="166" t="s">
        <v>338</v>
      </c>
      <c r="G82" s="169" t="s">
        <v>319</v>
      </c>
      <c r="H82" s="169" t="s">
        <v>1490</v>
      </c>
      <c r="I82" s="192" t="str">
        <f t="shared" si="5"/>
        <v>31989373a</v>
      </c>
      <c r="J82" s="167" t="str">
        <f t="shared" si="6"/>
        <v>31989373026 02</v>
      </c>
      <c r="K82" s="5" t="s">
        <v>1196</v>
      </c>
      <c r="L82" s="167" t="str">
        <f t="shared" si="7"/>
        <v>31989373026 02K</v>
      </c>
      <c r="M82" s="5" t="str">
        <f t="shared" si="8"/>
        <v>Slovenský zväz sánkarovaKsánkovanie - kapitálové transfery</v>
      </c>
      <c r="N82" s="3" t="str">
        <f t="shared" si="9"/>
        <v>31989373aK</v>
      </c>
    </row>
    <row r="83" spans="1:14" x14ac:dyDescent="0.2">
      <c r="A83" s="166" t="s">
        <v>967</v>
      </c>
      <c r="B83" s="204" t="str">
        <f>VLOOKUP(A83,Adr!A:B,2,FALSE)</f>
        <v>Slovenský zväz športového ju-jitsu</v>
      </c>
      <c r="C83" s="185" t="s">
        <v>1197</v>
      </c>
      <c r="D83" s="289">
        <v>15790</v>
      </c>
      <c r="E83" s="173">
        <v>0</v>
      </c>
      <c r="F83" s="166" t="s">
        <v>338</v>
      </c>
      <c r="G83" s="169" t="s">
        <v>319</v>
      </c>
      <c r="H83" s="169" t="s">
        <v>1058</v>
      </c>
      <c r="I83" s="192" t="str">
        <f t="shared" si="5"/>
        <v>42219922a</v>
      </c>
      <c r="J83" s="167" t="str">
        <f t="shared" si="6"/>
        <v>42219922026 02</v>
      </c>
      <c r="K83" s="5" t="s">
        <v>1198</v>
      </c>
      <c r="L83" s="167" t="str">
        <f t="shared" si="7"/>
        <v>42219922026 02B</v>
      </c>
      <c r="M83" s="5" t="str">
        <f t="shared" si="8"/>
        <v>Slovenský zväz športového ju-jitsuaBju-jitsu - bežné transfery</v>
      </c>
      <c r="N83" s="3" t="str">
        <f t="shared" si="9"/>
        <v>42219922aB</v>
      </c>
    </row>
    <row r="84" spans="1:14" x14ac:dyDescent="0.2">
      <c r="A84" s="166" t="s">
        <v>976</v>
      </c>
      <c r="B84" s="204" t="str">
        <f>VLOOKUP(A84,Adr!A:B,2,FALSE)</f>
        <v>Slovenský zväz športového rybolovu</v>
      </c>
      <c r="C84" s="196" t="s">
        <v>1199</v>
      </c>
      <c r="D84" s="289">
        <v>72718</v>
      </c>
      <c r="E84" s="230">
        <v>0</v>
      </c>
      <c r="F84" s="166" t="s">
        <v>338</v>
      </c>
      <c r="G84" s="169" t="s">
        <v>319</v>
      </c>
      <c r="H84" s="169" t="s">
        <v>1058</v>
      </c>
      <c r="I84" s="192" t="str">
        <f t="shared" si="5"/>
        <v>51118831a</v>
      </c>
      <c r="J84" s="167" t="str">
        <f t="shared" si="6"/>
        <v>51118831026 02</v>
      </c>
      <c r="K84" s="5" t="s">
        <v>1200</v>
      </c>
      <c r="L84" s="167" t="str">
        <f t="shared" si="7"/>
        <v>51118831026 02B</v>
      </c>
      <c r="M84" s="5" t="str">
        <f t="shared" si="8"/>
        <v>Slovenský zväz športového rybolovuaBšportové rybárstvo - bežné transfery</v>
      </c>
      <c r="N84" s="3" t="str">
        <f t="shared" si="9"/>
        <v>51118831aB</v>
      </c>
    </row>
    <row r="85" spans="1:14" x14ac:dyDescent="0.2">
      <c r="A85" s="166" t="s">
        <v>984</v>
      </c>
      <c r="B85" s="204" t="str">
        <f>VLOOKUP(A85,Adr!A:B,2,FALSE)</f>
        <v>Slovenský zväz tanečných športov</v>
      </c>
      <c r="C85" s="196" t="s">
        <v>1201</v>
      </c>
      <c r="D85" s="289">
        <v>309566</v>
      </c>
      <c r="E85" s="173">
        <v>0</v>
      </c>
      <c r="F85" s="166" t="s">
        <v>338</v>
      </c>
      <c r="G85" s="169" t="s">
        <v>319</v>
      </c>
      <c r="H85" s="169" t="s">
        <v>1058</v>
      </c>
      <c r="I85" s="192" t="str">
        <f t="shared" si="5"/>
        <v>00684767a</v>
      </c>
      <c r="J85" s="167" t="str">
        <f t="shared" si="6"/>
        <v>00684767026 02</v>
      </c>
      <c r="K85" s="5" t="s">
        <v>1202</v>
      </c>
      <c r="L85" s="167" t="str">
        <f t="shared" si="7"/>
        <v>00684767026 02B</v>
      </c>
      <c r="M85" s="5" t="str">
        <f t="shared" si="8"/>
        <v>Slovenský zväz tanečných športovaBtanečný šport - bežné transfery</v>
      </c>
      <c r="N85" s="3" t="str">
        <f t="shared" si="9"/>
        <v>00684767aB</v>
      </c>
    </row>
    <row r="86" spans="1:14" x14ac:dyDescent="0.2">
      <c r="A86" s="166" t="s">
        <v>990</v>
      </c>
      <c r="B86" s="204" t="str">
        <f>VLOOKUP(A86,Adr!A:B,2,FALSE)</f>
        <v>Slovenský zväz vodného lyžovania a wakeboardingu</v>
      </c>
      <c r="C86" s="190" t="s">
        <v>1203</v>
      </c>
      <c r="D86" s="291">
        <v>30430</v>
      </c>
      <c r="E86" s="230">
        <v>0</v>
      </c>
      <c r="F86" s="166" t="s">
        <v>338</v>
      </c>
      <c r="G86" s="169" t="s">
        <v>319</v>
      </c>
      <c r="H86" s="169" t="s">
        <v>1058</v>
      </c>
      <c r="I86" s="192" t="str">
        <f t="shared" si="5"/>
        <v>30793203a</v>
      </c>
      <c r="J86" s="167" t="str">
        <f t="shared" si="6"/>
        <v>30793203026 02</v>
      </c>
      <c r="K86" s="5" t="s">
        <v>1204</v>
      </c>
      <c r="L86" s="167" t="str">
        <f t="shared" si="7"/>
        <v>30793203026 02B</v>
      </c>
      <c r="M86" s="5" t="str">
        <f t="shared" si="8"/>
        <v>Slovenský zväz vodného lyžovania a wakeboardinguaBvodné lyžovanie - bežné transfery</v>
      </c>
      <c r="N86" s="3" t="str">
        <f t="shared" si="9"/>
        <v>30793203aB</v>
      </c>
    </row>
    <row r="87" spans="1:14" x14ac:dyDescent="0.2">
      <c r="A87" s="182" t="s">
        <v>997</v>
      </c>
      <c r="B87" s="204" t="str">
        <f>VLOOKUP(A87,Adr!A:B,2,FALSE)</f>
        <v>Slovenský zväz vodného motorizmu</v>
      </c>
      <c r="C87" s="169" t="s">
        <v>1205</v>
      </c>
      <c r="D87" s="291">
        <v>15790</v>
      </c>
      <c r="E87" s="173">
        <v>0</v>
      </c>
      <c r="F87" s="166" t="s">
        <v>338</v>
      </c>
      <c r="G87" s="169" t="s">
        <v>319</v>
      </c>
      <c r="H87" s="169" t="s">
        <v>1058</v>
      </c>
      <c r="I87" s="192" t="str">
        <f t="shared" ref="I87:I95" si="10">A87&amp;F87</f>
        <v>00681768a</v>
      </c>
      <c r="J87" s="167" t="str">
        <f t="shared" ref="J87:J95" si="11">A87&amp;G87</f>
        <v>00681768026 02</v>
      </c>
      <c r="K87" s="5" t="s">
        <v>1206</v>
      </c>
      <c r="L87" s="167" t="str">
        <f t="shared" ref="L87:L149" si="12">A87&amp;G87&amp;H87</f>
        <v>00681768026 02B</v>
      </c>
      <c r="M87" s="5" t="str">
        <f t="shared" ref="M87:M149" si="13">B87&amp;F87&amp;H87&amp;C87</f>
        <v>Slovenský zväz vodného motorizmuaBvodný motorizmus - bežné transfery</v>
      </c>
      <c r="N87" s="3" t="str">
        <f t="shared" ref="N87:N149" si="14">+I87&amp;H87</f>
        <v>00681768aB</v>
      </c>
    </row>
    <row r="88" spans="1:14" x14ac:dyDescent="0.2">
      <c r="A88" s="202" t="s">
        <v>1005</v>
      </c>
      <c r="B88" s="204" t="str">
        <f>VLOOKUP(A88,Adr!A:B,2,FALSE)</f>
        <v>Slovenský zväz vzpierania</v>
      </c>
      <c r="C88" s="169" t="s">
        <v>1207</v>
      </c>
      <c r="D88" s="291">
        <v>170038</v>
      </c>
      <c r="E88" s="230">
        <v>0</v>
      </c>
      <c r="F88" s="166" t="s">
        <v>338</v>
      </c>
      <c r="G88" s="169" t="s">
        <v>319</v>
      </c>
      <c r="H88" s="169" t="s">
        <v>1058</v>
      </c>
      <c r="I88" s="192" t="str">
        <f t="shared" si="10"/>
        <v>31796079a</v>
      </c>
      <c r="J88" s="167" t="str">
        <f t="shared" si="11"/>
        <v>31796079026 02</v>
      </c>
      <c r="K88" s="5" t="s">
        <v>1208</v>
      </c>
      <c r="L88" s="167" t="str">
        <f t="shared" si="12"/>
        <v>31796079026 02B</v>
      </c>
      <c r="M88" s="5" t="str">
        <f t="shared" si="13"/>
        <v>Slovenský zväz vzpieraniaaBvzpieranie - bežné transfery</v>
      </c>
      <c r="N88" s="3" t="str">
        <f t="shared" si="14"/>
        <v>31796079aB</v>
      </c>
    </row>
    <row r="89" spans="1:14" x14ac:dyDescent="0.2">
      <c r="A89" s="202" t="s">
        <v>1005</v>
      </c>
      <c r="B89" s="204" t="str">
        <f>VLOOKUP(A89,Adr!A:B,2,FALSE)</f>
        <v>Slovenský zväz vzpierania</v>
      </c>
      <c r="C89" s="169" t="s">
        <v>1500</v>
      </c>
      <c r="D89" s="291">
        <v>60000</v>
      </c>
      <c r="E89" s="173">
        <v>0</v>
      </c>
      <c r="F89" s="166" t="s">
        <v>338</v>
      </c>
      <c r="G89" s="169" t="s">
        <v>319</v>
      </c>
      <c r="H89" s="169" t="s">
        <v>1490</v>
      </c>
      <c r="I89" s="192" t="str">
        <f t="shared" si="10"/>
        <v>31796079a</v>
      </c>
      <c r="J89" s="167" t="str">
        <f t="shared" si="11"/>
        <v>31796079026 02</v>
      </c>
      <c r="K89" s="5" t="s">
        <v>1208</v>
      </c>
      <c r="L89" s="167" t="str">
        <f t="shared" si="12"/>
        <v>31796079026 02K</v>
      </c>
      <c r="M89" s="5" t="str">
        <f t="shared" si="13"/>
        <v>Slovenský zväz vzpieraniaaKvzpieranie - kapitálové transfery</v>
      </c>
      <c r="N89" s="3" t="str">
        <f t="shared" si="14"/>
        <v>31796079aK</v>
      </c>
    </row>
    <row r="90" spans="1:14" x14ac:dyDescent="0.2">
      <c r="A90" s="198" t="s">
        <v>1011</v>
      </c>
      <c r="B90" s="204" t="str">
        <f>VLOOKUP(A90,Adr!A:B,2,FALSE)</f>
        <v>Teqballová federácia Slovensko</v>
      </c>
      <c r="C90" s="185" t="s">
        <v>1209</v>
      </c>
      <c r="D90" s="290">
        <v>23790</v>
      </c>
      <c r="E90" s="230">
        <v>0</v>
      </c>
      <c r="F90" s="166" t="s">
        <v>338</v>
      </c>
      <c r="G90" s="169" t="s">
        <v>319</v>
      </c>
      <c r="H90" s="169" t="s">
        <v>1058</v>
      </c>
      <c r="I90" s="192" t="str">
        <f t="shared" si="10"/>
        <v>53007344a</v>
      </c>
      <c r="J90" s="167" t="str">
        <f t="shared" si="11"/>
        <v>53007344026 02</v>
      </c>
      <c r="K90" s="5" t="s">
        <v>1210</v>
      </c>
      <c r="L90" s="167" t="str">
        <f t="shared" si="12"/>
        <v>53007344026 02B</v>
      </c>
      <c r="M90" s="5" t="str">
        <f t="shared" si="13"/>
        <v>Teqballová federácia SlovenskoaBteqball - bežné transfery</v>
      </c>
      <c r="N90" s="3" t="str">
        <f t="shared" si="14"/>
        <v>53007344aB</v>
      </c>
    </row>
    <row r="91" spans="1:14" x14ac:dyDescent="0.2">
      <c r="A91" s="198" t="s">
        <v>1011</v>
      </c>
      <c r="B91" s="204" t="str">
        <f>VLOOKUP(A91,Adr!A:B,2,FALSE)</f>
        <v>Teqballová federácia Slovensko</v>
      </c>
      <c r="C91" s="185" t="s">
        <v>1501</v>
      </c>
      <c r="D91" s="290">
        <v>8000</v>
      </c>
      <c r="E91" s="173">
        <v>0</v>
      </c>
      <c r="F91" s="166" t="s">
        <v>338</v>
      </c>
      <c r="G91" s="169" t="s">
        <v>319</v>
      </c>
      <c r="H91" s="169" t="s">
        <v>1490</v>
      </c>
      <c r="I91" s="192" t="str">
        <f t="shared" si="10"/>
        <v>53007344a</v>
      </c>
      <c r="J91" s="167" t="str">
        <f t="shared" si="11"/>
        <v>53007344026 02</v>
      </c>
      <c r="K91" s="5" t="s">
        <v>1210</v>
      </c>
      <c r="L91" s="167" t="str">
        <f t="shared" si="12"/>
        <v>53007344026 02K</v>
      </c>
      <c r="M91" s="5" t="str">
        <f t="shared" si="13"/>
        <v>Teqballová federácia SlovenskoaKteqball - kapitálové transfery</v>
      </c>
      <c r="N91" s="3" t="str">
        <f t="shared" si="14"/>
        <v>53007344aK</v>
      </c>
    </row>
    <row r="92" spans="1:14" x14ac:dyDescent="0.2">
      <c r="A92" s="198" t="s">
        <v>1019</v>
      </c>
      <c r="B92" s="204" t="str">
        <f>VLOOKUP(A92,Adr!A:B,2,FALSE)</f>
        <v>Združenie šípkarských organizácií</v>
      </c>
      <c r="C92" s="185" t="s">
        <v>1211</v>
      </c>
      <c r="D92" s="290">
        <v>38732</v>
      </c>
      <c r="E92" s="230">
        <v>0</v>
      </c>
      <c r="F92" s="166" t="s">
        <v>338</v>
      </c>
      <c r="G92" s="169" t="s">
        <v>319</v>
      </c>
      <c r="H92" s="169" t="s">
        <v>1058</v>
      </c>
      <c r="I92" s="192" t="str">
        <f t="shared" si="10"/>
        <v>35538015a</v>
      </c>
      <c r="J92" s="167" t="str">
        <f t="shared" si="11"/>
        <v>35538015026 02</v>
      </c>
      <c r="K92" s="5" t="s">
        <v>1212</v>
      </c>
      <c r="L92" s="167" t="str">
        <f t="shared" si="12"/>
        <v>35538015026 02B</v>
      </c>
      <c r="M92" s="5" t="str">
        <f t="shared" si="13"/>
        <v>Združenie šípkarských organizáciíaBšípky - bežné transfery</v>
      </c>
      <c r="N92" s="3" t="str">
        <f t="shared" si="14"/>
        <v>35538015aB</v>
      </c>
    </row>
    <row r="93" spans="1:14" x14ac:dyDescent="0.2">
      <c r="A93" s="202" t="s">
        <v>1026</v>
      </c>
      <c r="B93" s="204" t="str">
        <f>VLOOKUP(A93,Adr!A:B,2,FALSE)</f>
        <v>Zväz potápačov Slovenska</v>
      </c>
      <c r="C93" s="196" t="s">
        <v>1213</v>
      </c>
      <c r="D93" s="289">
        <v>48328</v>
      </c>
      <c r="E93" s="173">
        <v>0</v>
      </c>
      <c r="F93" s="166" t="s">
        <v>338</v>
      </c>
      <c r="G93" s="169" t="s">
        <v>319</v>
      </c>
      <c r="H93" s="169" t="s">
        <v>1058</v>
      </c>
      <c r="I93" s="192" t="str">
        <f t="shared" si="10"/>
        <v>00585319a</v>
      </c>
      <c r="J93" s="167" t="str">
        <f t="shared" si="11"/>
        <v>00585319026 02</v>
      </c>
      <c r="K93" s="5" t="s">
        <v>1214</v>
      </c>
      <c r="L93" s="167" t="str">
        <f t="shared" si="12"/>
        <v>00585319026 02B</v>
      </c>
      <c r="M93" s="5" t="str">
        <f t="shared" si="13"/>
        <v>Zväz potápačov SlovenskaaBpotápačské športy - bežné transfery</v>
      </c>
      <c r="N93" s="3" t="str">
        <f t="shared" si="14"/>
        <v>00585319aB</v>
      </c>
    </row>
    <row r="94" spans="1:14" x14ac:dyDescent="0.2">
      <c r="A94" s="198" t="s">
        <v>1033</v>
      </c>
      <c r="B94" s="204" t="str">
        <f>VLOOKUP(A94,Adr!A:B,2,FALSE)</f>
        <v>Zväz slovenského kolieskového korčuľovania</v>
      </c>
      <c r="C94" s="196" t="s">
        <v>1215</v>
      </c>
      <c r="D94" s="289">
        <v>108886</v>
      </c>
      <c r="E94" s="230">
        <v>0</v>
      </c>
      <c r="F94" s="166" t="s">
        <v>338</v>
      </c>
      <c r="G94" s="169" t="s">
        <v>319</v>
      </c>
      <c r="H94" s="169" t="s">
        <v>1058</v>
      </c>
      <c r="I94" s="192" t="str">
        <f t="shared" si="10"/>
        <v>42132690a</v>
      </c>
      <c r="J94" s="167" t="str">
        <f t="shared" si="11"/>
        <v>42132690026 02</v>
      </c>
      <c r="K94" s="5" t="s">
        <v>1216</v>
      </c>
      <c r="L94" s="167" t="str">
        <f t="shared" si="12"/>
        <v>42132690026 02B</v>
      </c>
      <c r="M94" s="5" t="str">
        <f t="shared" si="13"/>
        <v>Zväz slovenského kolieskového korčuľovaniaaBkolieskové korčuľovanie - bežné transfery</v>
      </c>
      <c r="N94" s="3" t="str">
        <f t="shared" si="14"/>
        <v>42132690aB</v>
      </c>
    </row>
    <row r="95" spans="1:14" x14ac:dyDescent="0.2">
      <c r="A95" s="166" t="s">
        <v>1040</v>
      </c>
      <c r="B95" s="204" t="str">
        <f>VLOOKUP(A95,Adr!A:B,2,FALSE)</f>
        <v>Zväz slovenského lyžovania</v>
      </c>
      <c r="C95" s="185" t="s">
        <v>1217</v>
      </c>
      <c r="D95" s="291">
        <v>841652</v>
      </c>
      <c r="E95" s="173">
        <v>0</v>
      </c>
      <c r="F95" s="166" t="s">
        <v>338</v>
      </c>
      <c r="G95" s="169" t="s">
        <v>319</v>
      </c>
      <c r="H95" s="169" t="s">
        <v>1058</v>
      </c>
      <c r="I95" s="192" t="str">
        <f t="shared" si="10"/>
        <v>50671669a</v>
      </c>
      <c r="J95" s="167" t="str">
        <f t="shared" si="11"/>
        <v>50671669026 02</v>
      </c>
      <c r="K95" s="5" t="s">
        <v>1218</v>
      </c>
      <c r="L95" s="167" t="str">
        <f t="shared" si="12"/>
        <v>50671669026 02B</v>
      </c>
      <c r="M95" s="5" t="str">
        <f t="shared" si="13"/>
        <v>Zväz slovenského lyžovaniaaBlyžovanie - bežné transfery</v>
      </c>
      <c r="N95" s="3" t="str">
        <f t="shared" si="14"/>
        <v>50671669aB</v>
      </c>
    </row>
    <row r="96" spans="1:14" x14ac:dyDescent="0.2">
      <c r="A96" s="166"/>
      <c r="B96" s="204" t="e">
        <f>VLOOKUP(A96,Adr!A:B,2,FALSE)</f>
        <v>#N/A</v>
      </c>
      <c r="C96" s="185"/>
      <c r="D96" s="289"/>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5"/>
        <v/>
      </c>
      <c r="J149" s="167" t="str">
        <f t="shared" si="16"/>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x14ac:dyDescent="0.2">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198"/>
      <c r="B152" s="204" t="e">
        <f>VLOOKUP(A152,Adr!A:B,2,FALSE)</f>
        <v>#N/A</v>
      </c>
      <c r="C152" s="185"/>
      <c r="D152" s="289"/>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85"/>
      <c r="D153" s="289"/>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96"/>
      <c r="D154" s="291"/>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66"/>
      <c r="B155" s="204" t="e">
        <f>VLOOKUP(A155,Adr!A:B,2,FALSE)</f>
        <v>#N/A</v>
      </c>
      <c r="C155" s="196"/>
      <c r="D155" s="291"/>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98"/>
      <c r="B157" s="204" t="e">
        <f>VLOOKUP(A157,Adr!A:B,2,FALSE)</f>
        <v>#N/A</v>
      </c>
      <c r="C157" s="185"/>
      <c r="D157" s="289"/>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202"/>
      <c r="B158" s="204" t="e">
        <f>VLOOKUP(A158,Adr!A:B,2,FALSE)</f>
        <v>#N/A</v>
      </c>
      <c r="C158" s="185"/>
      <c r="D158" s="289"/>
      <c r="E158" s="230"/>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96"/>
      <c r="D159" s="291"/>
      <c r="E159" s="173"/>
      <c r="F159" s="166"/>
      <c r="G159" s="169"/>
      <c r="H159" s="169"/>
      <c r="I159" s="192" t="str">
        <f t="shared" si="15"/>
        <v/>
      </c>
      <c r="J159" s="167" t="str">
        <f t="shared" si="16"/>
        <v/>
      </c>
      <c r="K159" s="5"/>
      <c r="L159" s="167" t="str">
        <f t="shared" si="17"/>
        <v/>
      </c>
      <c r="M159" s="5" t="e">
        <f t="shared" si="18"/>
        <v>#N/A</v>
      </c>
      <c r="N159" s="3" t="str">
        <f t="shared" si="19"/>
        <v/>
      </c>
    </row>
    <row r="160" spans="1:14" x14ac:dyDescent="0.2">
      <c r="A160" s="166"/>
      <c r="B160" s="204" t="e">
        <f>VLOOKUP(A160,Adr!A:B,2,FALSE)</f>
        <v>#N/A</v>
      </c>
      <c r="C160" s="169"/>
      <c r="D160" s="290"/>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x14ac:dyDescent="0.2">
      <c r="A161" s="166"/>
      <c r="B161" s="204" t="e">
        <f>VLOOKUP(A161,Adr!A:B,2,FALSE)</f>
        <v>#N/A</v>
      </c>
      <c r="C161" s="196"/>
      <c r="D161" s="291"/>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82"/>
      <c r="B162" s="204" t="e">
        <f>VLOOKUP(A162,Adr!A:B,2,FALSE)</f>
        <v>#N/A</v>
      </c>
      <c r="C162" s="185"/>
      <c r="D162" s="289"/>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66"/>
      <c r="B163" s="204" t="e">
        <f>VLOOKUP(A163,Adr!A:B,2,FALSE)</f>
        <v>#N/A</v>
      </c>
      <c r="C163" s="197"/>
      <c r="D163" s="292"/>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98"/>
      <c r="B164" s="204" t="e">
        <f>VLOOKUP(A164,Adr!A:B,2,FALSE)</f>
        <v>#N/A</v>
      </c>
      <c r="C164" s="169"/>
      <c r="D164" s="290"/>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85"/>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66"/>
      <c r="B166" s="204" t="e">
        <f>VLOOKUP(A166,Adr!A:B,2,FALSE)</f>
        <v>#N/A</v>
      </c>
      <c r="C166" s="196"/>
      <c r="D166" s="291"/>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202"/>
      <c r="B167" s="204" t="e">
        <f>VLOOKUP(A167,Adr!A:B,2,FALSE)</f>
        <v>#N/A</v>
      </c>
      <c r="C167" s="196"/>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78"/>
      <c r="B168" s="204" t="e">
        <f>VLOOKUP(A168,Adr!A:B,2,FALSE)</f>
        <v>#N/A</v>
      </c>
      <c r="C168" s="169"/>
      <c r="D168" s="290"/>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98"/>
      <c r="B169" s="204" t="e">
        <f>VLOOKUP(A169,Adr!A:B,2,FALSE)</f>
        <v>#N/A</v>
      </c>
      <c r="C169" s="185"/>
      <c r="D169" s="289"/>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85"/>
      <c r="D170" s="289"/>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166"/>
      <c r="B171" s="204" t="e">
        <f>VLOOKUP(A171,Adr!A:B,2,FALSE)</f>
        <v>#N/A</v>
      </c>
      <c r="C171" s="196"/>
      <c r="D171" s="291"/>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69"/>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78"/>
      <c r="B174" s="204" t="e">
        <f>VLOOKUP(A174,Adr!A:B,2,FALSE)</f>
        <v>#N/A</v>
      </c>
      <c r="C174" s="190"/>
      <c r="D174" s="290"/>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202"/>
      <c r="B175" s="204" t="e">
        <f>VLOOKUP(A175,Adr!A:B,2,FALSE)</f>
        <v>#N/A</v>
      </c>
      <c r="C175" s="185"/>
      <c r="D175" s="289"/>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1"/>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166"/>
      <c r="B178" s="204" t="e">
        <f>VLOOKUP(A178,Adr!A:B,2,FALSE)</f>
        <v>#N/A</v>
      </c>
      <c r="C178" s="196"/>
      <c r="D178" s="291"/>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85"/>
      <c r="D179" s="289"/>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202"/>
      <c r="B180" s="204" t="e">
        <f>VLOOKUP(A180,Adr!A:B,2,FALSE)</f>
        <v>#N/A</v>
      </c>
      <c r="C180" s="196"/>
      <c r="D180" s="289"/>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69"/>
      <c r="D181" s="290"/>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90"/>
      <c r="D182" s="290"/>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98"/>
      <c r="B183" s="204" t="e">
        <f>VLOOKUP(A183,Adr!A:B,2,FALSE)</f>
        <v>#N/A</v>
      </c>
      <c r="C183" s="185"/>
      <c r="D183" s="289"/>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85"/>
      <c r="D184" s="289"/>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66"/>
      <c r="B185" s="204" t="e">
        <f>VLOOKUP(A185,Adr!A:B,2,FALSE)</f>
        <v>#N/A</v>
      </c>
      <c r="C185" s="196"/>
      <c r="D185" s="291"/>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202"/>
      <c r="B186" s="204" t="e">
        <f>VLOOKUP(A186,Adr!A:B,2,FALSE)</f>
        <v>#N/A</v>
      </c>
      <c r="C186" s="169"/>
      <c r="D186" s="290"/>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198"/>
      <c r="B188" s="204" t="e">
        <f>VLOOKUP(A188,Adr!A:B,2,FALSE)</f>
        <v>#N/A</v>
      </c>
      <c r="C188" s="196"/>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9"/>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85"/>
      <c r="D190" s="289"/>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69"/>
      <c r="D191" s="290"/>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98"/>
      <c r="B192" s="204" t="e">
        <f>VLOOKUP(A192,Adr!A:B,2,FALSE)</f>
        <v>#N/A</v>
      </c>
      <c r="C192" s="169"/>
      <c r="D192" s="290"/>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85"/>
      <c r="D193" s="289"/>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82"/>
      <c r="B194" s="204" t="e">
        <f>VLOOKUP(A194,Adr!A:B,2,FALSE)</f>
        <v>#N/A</v>
      </c>
      <c r="C194" s="196"/>
      <c r="D194" s="291"/>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202"/>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98"/>
      <c r="B196" s="204" t="e">
        <f>VLOOKUP(A196,Adr!A:B,2,FALSE)</f>
        <v>#N/A</v>
      </c>
      <c r="C196" s="169"/>
      <c r="D196" s="290"/>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1"/>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66"/>
      <c r="B198" s="204" t="e">
        <f>VLOOKUP(A198,Adr!A:B,2,FALSE)</f>
        <v>#N/A</v>
      </c>
      <c r="C198" s="196"/>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202"/>
      <c r="B200" s="204" t="e">
        <f>VLOOKUP(A200,Adr!A:B,2,FALSE)</f>
        <v>#N/A</v>
      </c>
      <c r="C200" s="169"/>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66"/>
      <c r="B202" s="204" t="e">
        <f>VLOOKUP(A202,Adr!A:B,2,FALSE)</f>
        <v>#N/A</v>
      </c>
      <c r="C202" s="196"/>
      <c r="D202" s="291"/>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82"/>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69"/>
      <c r="D204" s="290"/>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85"/>
      <c r="D205" s="289"/>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202"/>
      <c r="B206" s="204" t="e">
        <f>VLOOKUP(A206,Adr!A:B,2,FALSE)</f>
        <v>#N/A</v>
      </c>
      <c r="C206" s="185"/>
      <c r="D206" s="289"/>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98"/>
      <c r="B207" s="204" t="e">
        <f>VLOOKUP(A207,Adr!A:B,2,FALSE)</f>
        <v>#N/A</v>
      </c>
      <c r="C207" s="169"/>
      <c r="D207" s="290"/>
      <c r="E207" s="173"/>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85"/>
      <c r="D208" s="291"/>
      <c r="E208" s="230"/>
      <c r="F208" s="166"/>
      <c r="G208" s="169"/>
      <c r="H208" s="169"/>
      <c r="I208" s="192" t="str">
        <f t="shared" si="20"/>
        <v/>
      </c>
      <c r="J208" s="167" t="str">
        <f t="shared" si="21"/>
        <v/>
      </c>
      <c r="K208" s="5"/>
      <c r="L208" s="167" t="str">
        <f t="shared" si="17"/>
        <v/>
      </c>
      <c r="M208" s="5" t="e">
        <f t="shared" si="18"/>
        <v>#N/A</v>
      </c>
      <c r="N208" s="3" t="str">
        <f t="shared" si="19"/>
        <v/>
      </c>
    </row>
    <row r="209" spans="1:14" x14ac:dyDescent="0.2">
      <c r="A209" s="166"/>
      <c r="B209" s="204" t="e">
        <f>VLOOKUP(A209,Adr!A:B,2,FALSE)</f>
        <v>#N/A</v>
      </c>
      <c r="C209" s="196"/>
      <c r="D209" s="291"/>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x14ac:dyDescent="0.2">
      <c r="A210" s="198"/>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98"/>
      <c r="B211" s="204" t="e">
        <f>VLOOKUP(A211,Adr!A:B,2,FALSE)</f>
        <v>#N/A</v>
      </c>
      <c r="C211" s="169"/>
      <c r="D211" s="291"/>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69"/>
      <c r="D212" s="290"/>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82"/>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202"/>
      <c r="B214" s="204" t="e">
        <f>VLOOKUP(A214,Adr!A:B,2,FALSE)</f>
        <v>#N/A</v>
      </c>
      <c r="C214" s="196"/>
      <c r="D214" s="291"/>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66"/>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198"/>
      <c r="B216" s="204" t="e">
        <f>VLOOKUP(A216,Adr!A:B,2,FALSE)</f>
        <v>#N/A</v>
      </c>
      <c r="C216" s="185"/>
      <c r="D216" s="289"/>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85"/>
      <c r="D217" s="289"/>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6"/>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90"/>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202"/>
      <c r="B220" s="204" t="e">
        <f>VLOOKUP(A220,Adr!A:B,2,FALSE)</f>
        <v>#N/A</v>
      </c>
      <c r="C220" s="185"/>
      <c r="D220" s="291"/>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90"/>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69"/>
      <c r="D222" s="290"/>
      <c r="E222" s="230"/>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98"/>
      <c r="B223" s="204" t="e">
        <f>VLOOKUP(A223,Adr!A:B,2,FALSE)</f>
        <v>#N/A</v>
      </c>
      <c r="C223" s="185"/>
      <c r="D223" s="289"/>
      <c r="E223" s="173"/>
      <c r="F223" s="166"/>
      <c r="G223" s="169"/>
      <c r="H223" s="169"/>
      <c r="I223" s="192" t="str">
        <f t="shared" si="20"/>
        <v/>
      </c>
      <c r="J223" s="167" t="str">
        <f t="shared" si="21"/>
        <v/>
      </c>
      <c r="K223" s="5"/>
      <c r="L223" s="167" t="str">
        <f t="shared" si="22"/>
        <v/>
      </c>
      <c r="M223" s="5" t="e">
        <f t="shared" si="23"/>
        <v>#N/A</v>
      </c>
      <c r="N223" s="3" t="str">
        <f t="shared" si="24"/>
        <v/>
      </c>
    </row>
    <row r="224" spans="1:14" x14ac:dyDescent="0.2">
      <c r="A224" s="166"/>
      <c r="B224" s="204" t="e">
        <f>VLOOKUP(A224,Adr!A:B,2,FALSE)</f>
        <v>#N/A</v>
      </c>
      <c r="C224" s="196"/>
      <c r="D224" s="291"/>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x14ac:dyDescent="0.2">
      <c r="A225" s="182"/>
      <c r="B225" s="204" t="e">
        <f>VLOOKUP(A225,Adr!A:B,2,FALSE)</f>
        <v>#N/A</v>
      </c>
      <c r="C225" s="185"/>
      <c r="D225" s="289"/>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85"/>
      <c r="D226" s="289"/>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66"/>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202"/>
      <c r="B228" s="204" t="e">
        <f>VLOOKUP(A228,Adr!A:B,2,FALSE)</f>
        <v>#N/A</v>
      </c>
      <c r="C228" s="196"/>
      <c r="D228" s="291"/>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96"/>
      <c r="D229" s="291"/>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66"/>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198"/>
      <c r="B231" s="204" t="e">
        <f>VLOOKUP(A231,Adr!A:B,2,FALSE)</f>
        <v>#N/A</v>
      </c>
      <c r="C231" s="169"/>
      <c r="D231" s="290"/>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9"/>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166"/>
      <c r="B237" s="204" t="e">
        <f>VLOOKUP(A237,Adr!A:B,2,FALSE)</f>
        <v>#N/A</v>
      </c>
      <c r="C237" s="196"/>
      <c r="D237" s="291"/>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9"/>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202"/>
      <c r="B239" s="204" t="e">
        <f>VLOOKUP(A239,Adr!A:B,2,FALSE)</f>
        <v>#N/A</v>
      </c>
      <c r="C239" s="185"/>
      <c r="D239" s="289"/>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96"/>
      <c r="D240" s="291"/>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98"/>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66"/>
      <c r="B243" s="204" t="e">
        <f>VLOOKUP(A243,Adr!A:B,2,FALSE)</f>
        <v>#N/A</v>
      </c>
      <c r="C243" s="196"/>
      <c r="D243" s="291"/>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8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69"/>
      <c r="D245" s="290"/>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20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85"/>
      <c r="D247" s="289"/>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82"/>
      <c r="B248" s="204" t="e">
        <f>VLOOKUP(A248,Adr!A:B,2,FALSE)</f>
        <v>#N/A</v>
      </c>
      <c r="C248" s="185"/>
      <c r="D248" s="289"/>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98"/>
      <c r="B249" s="204" t="e">
        <f>VLOOKUP(A249,Adr!A:B,2,FALSE)</f>
        <v>#N/A</v>
      </c>
      <c r="C249" s="169"/>
      <c r="D249" s="290"/>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66"/>
      <c r="B250" s="204" t="e">
        <f>VLOOKUP(A250,Adr!A:B,2,FALSE)</f>
        <v>#N/A</v>
      </c>
      <c r="C250" s="196"/>
      <c r="D250" s="291"/>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198"/>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9"/>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202"/>
      <c r="B254" s="204" t="e">
        <f>VLOOKUP(A254,Adr!A:B,2,FALSE)</f>
        <v>#N/A</v>
      </c>
      <c r="C254" s="185"/>
      <c r="D254" s="289"/>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78"/>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98"/>
      <c r="B256" s="204" t="e">
        <f>VLOOKUP(A256,Adr!A:B,2,FALSE)</f>
        <v>#N/A</v>
      </c>
      <c r="C256" s="185"/>
      <c r="D256" s="290"/>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69"/>
      <c r="D257" s="290"/>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166"/>
      <c r="B259" s="204" t="e">
        <f>VLOOKUP(A259,Adr!A:B,2,FALSE)</f>
        <v>#N/A</v>
      </c>
      <c r="C259" s="196"/>
      <c r="D259" s="291"/>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9"/>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202"/>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96"/>
      <c r="D262" s="291"/>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66"/>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98"/>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9"/>
      <c r="E270" s="230"/>
      <c r="F270" s="166"/>
      <c r="G270" s="169"/>
      <c r="H270" s="169"/>
      <c r="I270" s="192" t="str">
        <f t="shared" si="25"/>
        <v/>
      </c>
      <c r="J270" s="167" t="str">
        <f t="shared" si="26"/>
        <v/>
      </c>
      <c r="K270" s="5"/>
      <c r="L270" s="167" t="str">
        <f t="shared" si="27"/>
        <v/>
      </c>
      <c r="M270" s="5" t="e">
        <f t="shared" si="23"/>
        <v>#N/A</v>
      </c>
      <c r="N270" s="3" t="str">
        <f t="shared" si="24"/>
        <v/>
      </c>
    </row>
    <row r="271" spans="1:14" x14ac:dyDescent="0.2">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x14ac:dyDescent="0.2">
      <c r="A272" s="198"/>
      <c r="B272" s="204" t="e">
        <f>VLOOKUP(A272,Adr!A:B,2,FALSE)</f>
        <v>#N/A</v>
      </c>
      <c r="C272" s="169"/>
      <c r="D272" s="290"/>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82"/>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198"/>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85"/>
      <c r="D278" s="289"/>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96"/>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198"/>
      <c r="B280" s="204" t="e">
        <f>VLOOKUP(A280,Adr!A:B,2,FALSE)</f>
        <v>#N/A</v>
      </c>
      <c r="C280" s="169"/>
      <c r="D280" s="290"/>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198"/>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9"/>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202"/>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82"/>
      <c r="B286" s="204" t="e">
        <f>VLOOKUP(A286,Adr!A:B,2,FALSE)</f>
        <v>#N/A</v>
      </c>
      <c r="C286" s="196"/>
      <c r="D286" s="291"/>
      <c r="E286" s="230"/>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166"/>
      <c r="B287" s="204" t="e">
        <f>VLOOKUP(A287,Adr!A:B,2,FALSE)</f>
        <v>#N/A</v>
      </c>
      <c r="C287" s="185"/>
      <c r="D287" s="289"/>
      <c r="E287" s="173"/>
      <c r="F287" s="166"/>
      <c r="G287" s="169"/>
      <c r="H287" s="169"/>
      <c r="I287" s="192" t="str">
        <f t="shared" si="25"/>
        <v/>
      </c>
      <c r="J287" s="167" t="str">
        <f t="shared" si="26"/>
        <v/>
      </c>
      <c r="K287" s="5"/>
      <c r="L287" s="167" t="str">
        <f t="shared" si="27"/>
        <v/>
      </c>
      <c r="M287" s="5" t="e">
        <f t="shared" si="28"/>
        <v>#N/A</v>
      </c>
      <c r="N287" s="3" t="str">
        <f t="shared" si="29"/>
        <v/>
      </c>
    </row>
    <row r="288" spans="1:14" x14ac:dyDescent="0.2">
      <c r="A288" s="202"/>
      <c r="B288" s="204" t="e">
        <f>VLOOKUP(A288,Adr!A:B,2,FALSE)</f>
        <v>#N/A</v>
      </c>
      <c r="C288" s="196"/>
      <c r="D288" s="291"/>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x14ac:dyDescent="0.2">
      <c r="A289" s="182"/>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85"/>
      <c r="D291" s="289"/>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82"/>
      <c r="B292" s="204" t="e">
        <f>VLOOKUP(A292,Adr!A:B,2,FALSE)</f>
        <v>#N/A</v>
      </c>
      <c r="C292" s="185"/>
      <c r="D292" s="289"/>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66"/>
      <c r="B294" s="204" t="e">
        <f>VLOOKUP(A294,Adr!A:B,2,FALSE)</f>
        <v>#N/A</v>
      </c>
      <c r="C294" s="196"/>
      <c r="D294" s="291"/>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85"/>
      <c r="D295" s="291"/>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18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90"/>
      <c r="D297" s="290"/>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202"/>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9"/>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66"/>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69"/>
      <c r="D301" s="290"/>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98"/>
      <c r="B302" s="204" t="e">
        <f>VLOOKUP(A302,Adr!A:B,2,FALSE)</f>
        <v>#N/A</v>
      </c>
      <c r="C302" s="185"/>
      <c r="D302" s="289"/>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66"/>
      <c r="B303" s="204" t="e">
        <f>VLOOKUP(A303,Adr!A:B,2,FALSE)</f>
        <v>#N/A</v>
      </c>
      <c r="C303" s="196"/>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202"/>
      <c r="B304" s="204" t="e">
        <f>VLOOKUP(A304,Adr!A:B,2,FALSE)</f>
        <v>#N/A</v>
      </c>
      <c r="C304" s="196"/>
      <c r="D304" s="291"/>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97"/>
      <c r="D306" s="292"/>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98"/>
      <c r="B307" s="204" t="e">
        <f>VLOOKUP(A307,Adr!A:B,2,FALSE)</f>
        <v>#N/A</v>
      </c>
      <c r="C307" s="185"/>
      <c r="D307" s="289"/>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66"/>
      <c r="B309" s="204" t="e">
        <f>VLOOKUP(A309,Adr!A:B,2,FALSE)</f>
        <v>#N/A</v>
      </c>
      <c r="C309" s="196"/>
      <c r="D309" s="291"/>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18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85"/>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202"/>
      <c r="B316" s="204" t="e">
        <f>VLOOKUP(A316,Adr!A:B,2,FALSE)</f>
        <v>#N/A</v>
      </c>
      <c r="C316" s="196"/>
      <c r="D316" s="289"/>
      <c r="E316" s="230"/>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82"/>
      <c r="B318" s="204" t="e">
        <f>VLOOKUP(A318,Adr!A:B,2,FALSE)</f>
        <v>#N/A</v>
      </c>
      <c r="C318" s="185"/>
      <c r="D318" s="289"/>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1"/>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66"/>
      <c r="B320" s="204" t="e">
        <f>VLOOKUP(A320,Adr!A:B,2,FALSE)</f>
        <v>#N/A</v>
      </c>
      <c r="C320" s="196"/>
      <c r="D320" s="291"/>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202"/>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82"/>
      <c r="B322" s="204" t="e">
        <f>VLOOKUP(A322,Adr!A:B,2,FALSE)</f>
        <v>#N/A</v>
      </c>
      <c r="C322" s="185"/>
      <c r="D322" s="289"/>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85"/>
      <c r="D323" s="289"/>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7"/>
      <c r="D324" s="292"/>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91"/>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85"/>
      <c r="D326" s="289"/>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96"/>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202"/>
      <c r="B328" s="204" t="e">
        <f>VLOOKUP(A328,Adr!A:B,2,FALSE)</f>
        <v>#N/A</v>
      </c>
      <c r="C328" s="190"/>
      <c r="D328" s="290"/>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85"/>
      <c r="D329" s="289"/>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1"/>
      <c r="E330" s="173"/>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66"/>
      <c r="B331" s="204" t="e">
        <f>VLOOKUP(A331,Adr!A:B,2,FALSE)</f>
        <v>#N/A</v>
      </c>
      <c r="C331" s="196"/>
      <c r="D331" s="291"/>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9"/>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85"/>
      <c r="D333" s="289"/>
      <c r="E333" s="173"/>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98"/>
      <c r="B334" s="204" t="e">
        <f>VLOOKUP(A334,Adr!A:B,2,FALSE)</f>
        <v>#N/A</v>
      </c>
      <c r="C334" s="196"/>
      <c r="D334" s="291"/>
      <c r="E334" s="230"/>
      <c r="F334" s="166"/>
      <c r="G334" s="169"/>
      <c r="H334" s="169"/>
      <c r="I334" s="192" t="str">
        <f t="shared" si="30"/>
        <v/>
      </c>
      <c r="J334" s="167" t="str">
        <f t="shared" si="31"/>
        <v/>
      </c>
      <c r="K334" s="5"/>
      <c r="L334" s="167" t="str">
        <f t="shared" si="32"/>
        <v/>
      </c>
      <c r="M334" s="5" t="e">
        <f t="shared" si="28"/>
        <v>#N/A</v>
      </c>
      <c r="N334" s="3" t="str">
        <f t="shared" si="29"/>
        <v/>
      </c>
    </row>
    <row r="335" spans="1:14" x14ac:dyDescent="0.2">
      <c r="A335" s="166"/>
      <c r="B335" s="204" t="e">
        <f>VLOOKUP(A335,Adr!A:B,2,FALSE)</f>
        <v>#N/A</v>
      </c>
      <c r="C335" s="185"/>
      <c r="D335" s="289"/>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x14ac:dyDescent="0.2">
      <c r="A336" s="166"/>
      <c r="B336" s="204" t="e">
        <f>VLOOKUP(A336,Adr!A:B,2,FALSE)</f>
        <v>#N/A</v>
      </c>
      <c r="C336" s="185"/>
      <c r="D336" s="291"/>
      <c r="E336" s="173"/>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98"/>
      <c r="B337" s="204" t="e">
        <f>VLOOKUP(A337,Adr!A:B,2,FALSE)</f>
        <v>#N/A</v>
      </c>
      <c r="C337" s="196"/>
      <c r="D337" s="289"/>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66"/>
      <c r="B338" s="204" t="e">
        <f>VLOOKUP(A338,Adr!A:B,2,FALSE)</f>
        <v>#N/A</v>
      </c>
      <c r="C338" s="190"/>
      <c r="D338" s="290"/>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85"/>
      <c r="D339" s="289"/>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82"/>
      <c r="B340" s="204" t="e">
        <f>VLOOKUP(A340,Adr!A:B,2,FALSE)</f>
        <v>#N/A</v>
      </c>
      <c r="C340" s="196"/>
      <c r="D340" s="289"/>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202"/>
      <c r="B341" s="204" t="e">
        <f>VLOOKUP(A341,Adr!A:B,2,FALSE)</f>
        <v>#N/A</v>
      </c>
      <c r="C341" s="196"/>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91"/>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98"/>
      <c r="B343" s="204" t="e">
        <f>VLOOKUP(A343,Adr!A:B,2,FALSE)</f>
        <v>#N/A</v>
      </c>
      <c r="C343" s="169"/>
      <c r="D343" s="290"/>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89"/>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9"/>
      <c r="E345" s="173"/>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66"/>
      <c r="B346" s="204" t="e">
        <f>VLOOKUP(A346,Adr!A:B,2,FALSE)</f>
        <v>#N/A</v>
      </c>
      <c r="C346" s="196"/>
      <c r="D346" s="291"/>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82"/>
      <c r="B347" s="204" t="e">
        <f>VLOOKUP(A347,Adr!A:B,2,FALSE)</f>
        <v>#N/A</v>
      </c>
      <c r="C347" s="185"/>
      <c r="D347" s="289"/>
      <c r="E347" s="230"/>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98"/>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85"/>
      <c r="D349" s="289"/>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66"/>
      <c r="B350" s="204" t="e">
        <f>VLOOKUP(A350,Adr!A:B,2,FALSE)</f>
        <v>#N/A</v>
      </c>
      <c r="C350" s="196"/>
      <c r="D350" s="291"/>
      <c r="E350" s="173"/>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96"/>
      <c r="D351" s="289"/>
      <c r="E351" s="230"/>
      <c r="F351" s="166"/>
      <c r="G351" s="169"/>
      <c r="H351" s="169"/>
      <c r="I351" s="192" t="str">
        <f t="shared" si="30"/>
        <v/>
      </c>
      <c r="J351" s="167" t="str">
        <f t="shared" si="31"/>
        <v/>
      </c>
      <c r="K351" s="5"/>
      <c r="L351" s="167" t="str">
        <f t="shared" si="32"/>
        <v/>
      </c>
      <c r="M351" s="5" t="e">
        <f t="shared" si="33"/>
        <v>#N/A</v>
      </c>
      <c r="N351" s="3" t="str">
        <f t="shared" si="34"/>
        <v/>
      </c>
    </row>
    <row r="352" spans="1:14" x14ac:dyDescent="0.2">
      <c r="A352" s="198"/>
      <c r="B352" s="204" t="e">
        <f>VLOOKUP(A352,Adr!A:B,2,FALSE)</f>
        <v>#N/A</v>
      </c>
      <c r="C352" s="185"/>
      <c r="D352" s="289"/>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x14ac:dyDescent="0.2">
      <c r="A353" s="202"/>
      <c r="B353" s="204" t="e">
        <f>VLOOKUP(A353,Adr!A:B,2,FALSE)</f>
        <v>#N/A</v>
      </c>
      <c r="C353" s="196"/>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202"/>
      <c r="B354" s="204" t="e">
        <f>VLOOKUP(A354,Adr!A:B,2,FALSE)</f>
        <v>#N/A</v>
      </c>
      <c r="C354" s="185"/>
      <c r="D354" s="291"/>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69"/>
      <c r="D355" s="290"/>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166"/>
      <c r="B356" s="204" t="e">
        <f>VLOOKUP(A356,Adr!A:B,2,FALSE)</f>
        <v>#N/A</v>
      </c>
      <c r="C356" s="185"/>
      <c r="D356" s="289"/>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96"/>
      <c r="D357" s="289"/>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202"/>
      <c r="B358" s="204" t="e">
        <f>VLOOKUP(A358,Adr!A:B,2,FALSE)</f>
        <v>#N/A</v>
      </c>
      <c r="C358" s="169"/>
      <c r="D358" s="290"/>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78"/>
      <c r="B359" s="204" t="e">
        <f>VLOOKUP(A359,Adr!A:B,2,FALSE)</f>
        <v>#N/A</v>
      </c>
      <c r="C359" s="185"/>
      <c r="D359" s="290"/>
      <c r="E359" s="173"/>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85"/>
      <c r="D360" s="289"/>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166"/>
      <c r="B361" s="204" t="e">
        <f>VLOOKUP(A361,Adr!A:B,2,FALSE)</f>
        <v>#N/A</v>
      </c>
      <c r="C361" s="196"/>
      <c r="D361" s="291"/>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96"/>
      <c r="D363" s="289"/>
      <c r="E363" s="230"/>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18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202"/>
      <c r="B366" s="204" t="e">
        <f>VLOOKUP(A366,Adr!A:B,2,FALSE)</f>
        <v>#N/A</v>
      </c>
      <c r="C366" s="196"/>
      <c r="D366" s="289"/>
      <c r="E366" s="230"/>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98"/>
      <c r="B367" s="204" t="e">
        <f>VLOOKUP(A367,Adr!A:B,2,FALSE)</f>
        <v>#N/A</v>
      </c>
      <c r="C367" s="185"/>
      <c r="D367" s="289"/>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91"/>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96"/>
      <c r="D370" s="291"/>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166"/>
      <c r="B371" s="204" t="e">
        <f>VLOOKUP(A371,Adr!A:B,2,FALSE)</f>
        <v>#N/A</v>
      </c>
      <c r="C371" s="185"/>
      <c r="D371" s="289"/>
      <c r="E371" s="230"/>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90"/>
      <c r="D372" s="290"/>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85"/>
      <c r="D373" s="289"/>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166"/>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90"/>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96"/>
      <c r="D376" s="291"/>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166"/>
      <c r="B377" s="204" t="e">
        <f>VLOOKUP(A377,Adr!A:B,2,FALSE)</f>
        <v>#N/A</v>
      </c>
      <c r="C377" s="197"/>
      <c r="D377" s="292"/>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85"/>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202"/>
      <c r="B379" s="204" t="e">
        <f>VLOOKUP(A379,Adr!A:B,2,FALSE)</f>
        <v>#N/A</v>
      </c>
      <c r="C379" s="196"/>
      <c r="D379" s="291"/>
      <c r="E379" s="173"/>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98"/>
      <c r="B380" s="204" t="e">
        <f>VLOOKUP(A380,Adr!A:B,2,FALSE)</f>
        <v>#N/A</v>
      </c>
      <c r="C380" s="196"/>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82"/>
      <c r="B381" s="204" t="e">
        <f>VLOOKUP(A381,Adr!A:B,2,FALSE)</f>
        <v>#N/A</v>
      </c>
      <c r="C381" s="185"/>
      <c r="D381" s="289"/>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6"/>
      <c r="D382" s="291"/>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98"/>
      <c r="B383" s="204" t="e">
        <f>VLOOKUP(A383,Adr!A:B,2,FALSE)</f>
        <v>#N/A</v>
      </c>
      <c r="C383" s="169"/>
      <c r="D383" s="290"/>
      <c r="E383" s="230"/>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7"/>
      <c r="D384" s="292"/>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85"/>
      <c r="D385" s="289"/>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202"/>
      <c r="B387" s="204" t="e">
        <f>VLOOKUP(A387,Adr!A:B,2,FALSE)</f>
        <v>#N/A</v>
      </c>
      <c r="C387" s="169"/>
      <c r="D387" s="290"/>
      <c r="E387" s="173"/>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66"/>
      <c r="B388" s="204" t="e">
        <f>VLOOKUP(A388,Adr!A:B,2,FALSE)</f>
        <v>#N/A</v>
      </c>
      <c r="C388" s="196"/>
      <c r="D388" s="291"/>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85"/>
      <c r="D389" s="289"/>
      <c r="E389" s="230"/>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98"/>
      <c r="B390" s="204" t="e">
        <f>VLOOKUP(A390,Adr!A:B,2,FALSE)</f>
        <v>#N/A</v>
      </c>
      <c r="C390" s="196"/>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202"/>
      <c r="B391" s="204" t="e">
        <f>VLOOKUP(A391,Adr!A:B,2,FALSE)</f>
        <v>#N/A</v>
      </c>
      <c r="C391" s="185"/>
      <c r="D391" s="289"/>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66"/>
      <c r="B392" s="204" t="e">
        <f>VLOOKUP(A392,Adr!A:B,2,FALSE)</f>
        <v>#N/A</v>
      </c>
      <c r="C392" s="197"/>
      <c r="D392" s="292"/>
      <c r="E392" s="173"/>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69"/>
      <c r="D393" s="290"/>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98"/>
      <c r="B394" s="204" t="e">
        <f>VLOOKUP(A394,Adr!A:B,2,FALSE)</f>
        <v>#N/A</v>
      </c>
      <c r="C394" s="196"/>
      <c r="D394" s="291"/>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202"/>
      <c r="B395" s="204" t="e">
        <f>VLOOKUP(A395,Adr!A:B,2,FALSE)</f>
        <v>#N/A</v>
      </c>
      <c r="C395" s="185"/>
      <c r="D395" s="289"/>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82"/>
      <c r="B396" s="204" t="e">
        <f>VLOOKUP(A396,Adr!A:B,2,FALSE)</f>
        <v>#N/A</v>
      </c>
      <c r="C396" s="185"/>
      <c r="D396" s="289"/>
      <c r="E396" s="173"/>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166"/>
      <c r="B397" s="204" t="e">
        <f>VLOOKUP(A397,Adr!A:B,2,FALSE)</f>
        <v>#N/A</v>
      </c>
      <c r="C397" s="196"/>
      <c r="D397" s="291"/>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9"/>
      <c r="E398" s="230"/>
      <c r="F398" s="166"/>
      <c r="G398" s="169"/>
      <c r="H398" s="169"/>
      <c r="I398" s="192" t="str">
        <f t="shared" si="35"/>
        <v/>
      </c>
      <c r="J398" s="167" t="str">
        <f t="shared" si="36"/>
        <v/>
      </c>
      <c r="K398" s="5"/>
      <c r="L398" s="167" t="str">
        <f t="shared" si="37"/>
        <v/>
      </c>
      <c r="M398" s="5" t="e">
        <f t="shared" si="33"/>
        <v>#N/A</v>
      </c>
      <c r="N398" s="3" t="str">
        <f t="shared" si="34"/>
        <v/>
      </c>
    </row>
    <row r="399" spans="1:14" x14ac:dyDescent="0.2">
      <c r="A399" s="202"/>
      <c r="B399" s="204" t="e">
        <f>VLOOKUP(A399,Adr!A:B,2,FALSE)</f>
        <v>#N/A</v>
      </c>
      <c r="C399" s="185"/>
      <c r="D399" s="289"/>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x14ac:dyDescent="0.2">
      <c r="A400" s="202"/>
      <c r="B400" s="204" t="e">
        <f>VLOOKUP(A400,Adr!A:B,2,FALSE)</f>
        <v>#N/A</v>
      </c>
      <c r="C400" s="196"/>
      <c r="D400" s="289"/>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202"/>
      <c r="B402" s="204" t="e">
        <f>VLOOKUP(A402,Adr!A:B,2,FALSE)</f>
        <v>#N/A</v>
      </c>
      <c r="C402" s="169"/>
      <c r="D402" s="290"/>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173"/>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66"/>
      <c r="B405" s="204" t="e">
        <f>VLOOKUP(A405,Adr!A:B,2,FALSE)</f>
        <v>#N/A</v>
      </c>
      <c r="C405" s="196"/>
      <c r="D405" s="291"/>
      <c r="E405" s="230"/>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198"/>
      <c r="B406" s="204" t="e">
        <f>VLOOKUP(A406,Adr!A:B,2,FALSE)</f>
        <v>#N/A</v>
      </c>
      <c r="C406" s="169"/>
      <c r="D406" s="290"/>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85"/>
      <c r="D407" s="289"/>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202"/>
      <c r="B408" s="204" t="e">
        <f>VLOOKUP(A408,Adr!A:B,2,FALSE)</f>
        <v>#N/A</v>
      </c>
      <c r="C408" s="197"/>
      <c r="D408" s="292"/>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6"/>
      <c r="D410" s="291"/>
      <c r="E410" s="173"/>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69"/>
      <c r="D411" s="290"/>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97"/>
      <c r="D412" s="292"/>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202"/>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9"/>
      <c r="E414" s="173"/>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85"/>
      <c r="D415" s="289"/>
      <c r="E415" s="230"/>
      <c r="F415" s="166"/>
      <c r="G415" s="169"/>
      <c r="H415" s="169"/>
      <c r="I415" s="192" t="str">
        <f t="shared" si="35"/>
        <v/>
      </c>
      <c r="J415" s="167" t="str">
        <f t="shared" si="36"/>
        <v/>
      </c>
      <c r="K415" s="5"/>
      <c r="L415" s="167" t="str">
        <f t="shared" si="37"/>
        <v/>
      </c>
      <c r="M415" s="5" t="e">
        <f t="shared" si="38"/>
        <v>#N/A</v>
      </c>
      <c r="N415" s="3" t="str">
        <f t="shared" si="39"/>
        <v/>
      </c>
    </row>
    <row r="416" spans="1:14" x14ac:dyDescent="0.2">
      <c r="A416" s="166"/>
      <c r="B416" s="204" t="e">
        <f>VLOOKUP(A416,Adr!A:B,2,FALSE)</f>
        <v>#N/A</v>
      </c>
      <c r="C416" s="197"/>
      <c r="D416" s="292"/>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x14ac:dyDescent="0.2">
      <c r="A417" s="166"/>
      <c r="B417" s="204" t="e">
        <f>VLOOKUP(A417,Adr!A:B,2,FALSE)</f>
        <v>#N/A</v>
      </c>
      <c r="C417" s="185"/>
      <c r="D417" s="289"/>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98"/>
      <c r="B418" s="204" t="e">
        <f>VLOOKUP(A418,Adr!A:B,2,FALSE)</f>
        <v>#N/A</v>
      </c>
      <c r="C418" s="169"/>
      <c r="D418" s="290"/>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202"/>
      <c r="B419" s="204" t="e">
        <f>VLOOKUP(A419,Adr!A:B,2,FALSE)</f>
        <v>#N/A</v>
      </c>
      <c r="C419" s="185"/>
      <c r="D419" s="291"/>
      <c r="E419" s="173"/>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18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85"/>
      <c r="D422" s="289"/>
      <c r="E422" s="230"/>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69"/>
      <c r="D423" s="290"/>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7"/>
      <c r="D424" s="292"/>
      <c r="E424" s="173"/>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66"/>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202"/>
      <c r="B426" s="204" t="e">
        <f>VLOOKUP(A426,Adr!A:B,2,FALSE)</f>
        <v>#N/A</v>
      </c>
      <c r="C426" s="196"/>
      <c r="D426" s="291"/>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6"/>
      <c r="D428" s="291"/>
      <c r="E428" s="173"/>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2"/>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9"/>
      <c r="E431" s="230"/>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98"/>
      <c r="B433" s="204" t="e">
        <f>VLOOKUP(A433,Adr!A:B,2,FALSE)</f>
        <v>#N/A</v>
      </c>
      <c r="C433" s="185"/>
      <c r="D433" s="289"/>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2"/>
      <c r="E434" s="173"/>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66"/>
      <c r="B435" s="204" t="e">
        <f>VLOOKUP(A435,Adr!A:B,2,FALSE)</f>
        <v>#N/A</v>
      </c>
      <c r="C435" s="197"/>
      <c r="D435" s="292"/>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9"/>
      <c r="E436" s="230"/>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9"/>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1"/>
      <c r="E438" s="173"/>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98"/>
      <c r="B439" s="204" t="e">
        <f>VLOOKUP(A439,Adr!A:B,2,FALSE)</f>
        <v>#N/A</v>
      </c>
      <c r="C439" s="185"/>
      <c r="D439" s="289"/>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66"/>
      <c r="B440" s="204" t="e">
        <f>VLOOKUP(A440,Adr!A:B,2,FALSE)</f>
        <v>#N/A</v>
      </c>
      <c r="C440" s="196"/>
      <c r="D440" s="291"/>
      <c r="E440" s="230"/>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82"/>
      <c r="B441" s="204" t="e">
        <f>VLOOKUP(A441,Adr!A:B,2,FALSE)</f>
        <v>#N/A</v>
      </c>
      <c r="C441" s="185"/>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98"/>
      <c r="B442" s="204" t="e">
        <f>VLOOKUP(A442,Adr!A:B,2,FALSE)</f>
        <v>#N/A</v>
      </c>
      <c r="C442" s="185"/>
      <c r="D442" s="291"/>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89"/>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7"/>
      <c r="D444" s="292"/>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1"/>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98"/>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96"/>
      <c r="D447" s="291"/>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85"/>
      <c r="D450" s="289"/>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8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166"/>
      <c r="B452" s="204" t="e">
        <f>VLOOKUP(A452,Adr!A:B,2,FALSE)</f>
        <v>#N/A</v>
      </c>
      <c r="C452" s="197"/>
      <c r="D452" s="292"/>
      <c r="E452" s="173"/>
      <c r="F452" s="166"/>
      <c r="G452" s="169"/>
      <c r="H452" s="169"/>
      <c r="I452" s="192" t="str">
        <f t="shared" si="40"/>
        <v/>
      </c>
      <c r="J452" s="167" t="str">
        <f t="shared" si="41"/>
        <v/>
      </c>
      <c r="K452" s="5"/>
      <c r="L452" s="167" t="str">
        <f t="shared" si="42"/>
        <v/>
      </c>
      <c r="M452" s="5" t="e">
        <f t="shared" si="38"/>
        <v>#N/A</v>
      </c>
      <c r="N452" s="3" t="str">
        <f t="shared" si="39"/>
        <v/>
      </c>
    </row>
    <row r="453" spans="1:14" x14ac:dyDescent="0.2">
      <c r="A453" s="202"/>
      <c r="B453" s="204" t="e">
        <f>VLOOKUP(A453,Adr!A:B,2,FALSE)</f>
        <v>#N/A</v>
      </c>
      <c r="C453" s="185"/>
      <c r="D453" s="289"/>
      <c r="E453" s="230"/>
      <c r="F453" s="166"/>
      <c r="G453" s="169"/>
      <c r="H453" s="169"/>
      <c r="I453" s="192" t="str">
        <f t="shared" si="40"/>
        <v/>
      </c>
      <c r="J453" s="167" t="str">
        <f t="shared" si="41"/>
        <v/>
      </c>
      <c r="K453" s="5"/>
      <c r="L453" s="167" t="str">
        <f t="shared" si="42"/>
        <v/>
      </c>
      <c r="M453" s="5" t="e">
        <f t="shared" si="38"/>
        <v>#N/A</v>
      </c>
    </row>
    <row r="454" spans="1:14" x14ac:dyDescent="0.2">
      <c r="A454" s="202"/>
      <c r="B454" s="204" t="e">
        <f>VLOOKUP(A454,Adr!A:B,2,FALSE)</f>
        <v>#N/A</v>
      </c>
      <c r="C454" s="185"/>
      <c r="D454" s="289"/>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x14ac:dyDescent="0.2">
      <c r="A455" s="166"/>
      <c r="B455" s="204" t="e">
        <f>VLOOKUP(A455,Adr!A:B,2,FALSE)</f>
        <v>#N/A</v>
      </c>
      <c r="C455" s="196"/>
      <c r="D455" s="291"/>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82"/>
      <c r="B457" s="204" t="e">
        <f>VLOOKUP(A457,Adr!A:B,2,FALSE)</f>
        <v>#N/A</v>
      </c>
      <c r="C457" s="185"/>
      <c r="D457" s="289"/>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1"/>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96"/>
      <c r="D459" s="291"/>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85"/>
      <c r="D461" s="289"/>
      <c r="E461" s="230"/>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98"/>
      <c r="B462" s="204" t="e">
        <f>VLOOKUP(A462,Adr!A:B,2,FALSE)</f>
        <v>#N/A</v>
      </c>
      <c r="C462" s="185"/>
      <c r="D462" s="289"/>
      <c r="E462" s="173"/>
      <c r="F462" s="166"/>
      <c r="G462" s="169"/>
      <c r="H462" s="169"/>
      <c r="I462" s="192" t="str">
        <f t="shared" si="40"/>
        <v/>
      </c>
      <c r="J462" s="167" t="str">
        <f t="shared" si="41"/>
        <v/>
      </c>
      <c r="K462" s="5"/>
      <c r="L462" s="167" t="str">
        <f t="shared" si="42"/>
        <v/>
      </c>
      <c r="M462" s="5" t="e">
        <f t="shared" si="38"/>
        <v>#N/A</v>
      </c>
      <c r="N462" s="3" t="str">
        <f t="shared" si="43"/>
        <v/>
      </c>
    </row>
    <row r="463" spans="1:14" x14ac:dyDescent="0.2">
      <c r="A463" s="166"/>
      <c r="B463" s="204" t="e">
        <f>VLOOKUP(A463,Adr!A:B,2,FALSE)</f>
        <v>#N/A</v>
      </c>
      <c r="C463" s="197"/>
      <c r="D463" s="292"/>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x14ac:dyDescent="0.2">
      <c r="A464" s="198"/>
      <c r="B464" s="204" t="e">
        <f>VLOOKUP(A464,Adr!A:B,2,FALSE)</f>
        <v>#N/A</v>
      </c>
      <c r="C464" s="196"/>
      <c r="D464" s="291"/>
      <c r="E464" s="230"/>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69"/>
      <c r="D465" s="290"/>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96"/>
      <c r="D466" s="291"/>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98"/>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85"/>
      <c r="D468" s="289"/>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85"/>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6"/>
      <c r="D470" s="291"/>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202"/>
      <c r="B471" s="204" t="e">
        <f>VLOOKUP(A471,Adr!A:B,2,FALSE)</f>
        <v>#N/A</v>
      </c>
      <c r="C471" s="196"/>
      <c r="D471" s="289"/>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66"/>
      <c r="B472" s="204" t="e">
        <f>VLOOKUP(A472,Adr!A:B,2,FALSE)</f>
        <v>#N/A</v>
      </c>
      <c r="C472" s="197"/>
      <c r="D472" s="292"/>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1"/>
      <c r="E473" s="173"/>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82"/>
      <c r="B474" s="204" t="e">
        <f>VLOOKUP(A474,Adr!A:B,2,FALSE)</f>
        <v>#N/A</v>
      </c>
      <c r="C474" s="185"/>
      <c r="D474" s="291"/>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98"/>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82"/>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173"/>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9"/>
      <c r="E479" s="230"/>
      <c r="F479" s="166"/>
      <c r="G479" s="169"/>
      <c r="H479" s="169"/>
      <c r="I479" s="192" t="str">
        <f t="shared" si="40"/>
        <v/>
      </c>
      <c r="J479" s="167" t="str">
        <f t="shared" si="41"/>
        <v/>
      </c>
      <c r="K479" s="5"/>
      <c r="L479" s="167" t="str">
        <f t="shared" si="42"/>
        <v/>
      </c>
      <c r="M479" s="5" t="e">
        <f t="shared" si="44"/>
        <v>#N/A</v>
      </c>
      <c r="N479" s="3" t="str">
        <f t="shared" si="43"/>
        <v/>
      </c>
    </row>
    <row r="480" spans="1:14" x14ac:dyDescent="0.2">
      <c r="A480" s="166"/>
      <c r="B480" s="204" t="e">
        <f>VLOOKUP(A480,Adr!A:B,2,FALSE)</f>
        <v>#N/A</v>
      </c>
      <c r="C480" s="185"/>
      <c r="D480" s="289"/>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x14ac:dyDescent="0.2">
      <c r="A481" s="166"/>
      <c r="B481" s="204" t="e">
        <f>VLOOKUP(A481,Adr!A:B,2,FALSE)</f>
        <v>#N/A</v>
      </c>
      <c r="C481" s="185"/>
      <c r="D481" s="289"/>
      <c r="E481" s="230"/>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69"/>
      <c r="D482" s="290"/>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98"/>
      <c r="B483" s="204" t="e">
        <f>VLOOKUP(A483,Adr!A:B,2,FALSE)</f>
        <v>#N/A</v>
      </c>
      <c r="C483" s="185"/>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202"/>
      <c r="B484" s="204" t="e">
        <f>VLOOKUP(A484,Adr!A:B,2,FALSE)</f>
        <v>#N/A</v>
      </c>
      <c r="C484" s="196"/>
      <c r="D484" s="289"/>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91"/>
      <c r="E485" s="173"/>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96"/>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9"/>
      <c r="E489" s="230"/>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98"/>
      <c r="B490" s="204" t="e">
        <f>VLOOKUP(A490,Adr!A:B,2,FALSE)</f>
        <v>#N/A</v>
      </c>
      <c r="C490" s="169"/>
      <c r="D490" s="290"/>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85"/>
      <c r="D491" s="289"/>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166"/>
      <c r="B492" s="204" t="e">
        <f>VLOOKUP(A492,Adr!A:B,2,FALSE)</f>
        <v>#N/A</v>
      </c>
      <c r="C492" s="196"/>
      <c r="D492" s="291"/>
      <c r="E492" s="230"/>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69"/>
      <c r="D494" s="290"/>
      <c r="E494" s="173"/>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96"/>
      <c r="D495" s="291"/>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202"/>
      <c r="B496" s="204" t="e">
        <f>VLOOKUP(A496,Adr!A:B,2,FALSE)</f>
        <v>#N/A</v>
      </c>
      <c r="C496" s="185"/>
      <c r="D496" s="289"/>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69"/>
      <c r="D497" s="290"/>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98"/>
      <c r="B498" s="204" t="e">
        <f>VLOOKUP(A498,Adr!A:B,2,FALSE)</f>
        <v>#N/A</v>
      </c>
      <c r="C498" s="185"/>
      <c r="D498" s="289"/>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78"/>
      <c r="B499" s="204" t="e">
        <f>VLOOKUP(A499,Adr!A:B,2,FALSE)</f>
        <v>#N/A</v>
      </c>
      <c r="C499" s="196"/>
      <c r="D499" s="289"/>
      <c r="E499" s="230"/>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166"/>
      <c r="B500" s="204" t="e">
        <f>VLOOKUP(A500,Adr!A:B,2,FALSE)</f>
        <v>#N/A</v>
      </c>
      <c r="C500" s="196"/>
      <c r="D500" s="291"/>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9"/>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85"/>
      <c r="D502" s="289"/>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166"/>
      <c r="B503" s="204" t="e">
        <f>VLOOKUP(A503,Adr!A:B,2,FALSE)</f>
        <v>#N/A</v>
      </c>
      <c r="C503" s="196"/>
      <c r="D503" s="291"/>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202"/>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96"/>
      <c r="D506" s="291"/>
      <c r="E506" s="230"/>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289"/>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98"/>
      <c r="B508" s="204" t="e">
        <f>VLOOKUP(A508,Adr!A:B,2,FALSE)</f>
        <v>#N/A</v>
      </c>
      <c r="C508" s="169"/>
      <c r="D508" s="290"/>
      <c r="E508" s="173"/>
      <c r="F508" s="166"/>
      <c r="G508" s="169"/>
      <c r="H508" s="169"/>
      <c r="I508" s="192" t="str">
        <f t="shared" si="45"/>
        <v/>
      </c>
      <c r="J508" s="167" t="str">
        <f t="shared" si="46"/>
        <v/>
      </c>
      <c r="K508" s="5"/>
      <c r="L508" s="167" t="str">
        <f t="shared" si="47"/>
        <v/>
      </c>
      <c r="M508" s="5" t="e">
        <f t="shared" si="44"/>
        <v>#N/A</v>
      </c>
      <c r="N508" s="3" t="str">
        <f t="shared" si="43"/>
        <v/>
      </c>
    </row>
    <row r="509" spans="1:14" x14ac:dyDescent="0.2">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x14ac:dyDescent="0.2">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x14ac:dyDescent="0.2">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x14ac:dyDescent="0.2">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x14ac:dyDescent="0.2">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x14ac:dyDescent="0.2">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x14ac:dyDescent="0.2">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x14ac:dyDescent="0.2">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x14ac:dyDescent="0.2">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x14ac:dyDescent="0.2">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x14ac:dyDescent="0.2">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x14ac:dyDescent="0.2">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x14ac:dyDescent="0.2">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x14ac:dyDescent="0.2">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x14ac:dyDescent="0.2">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x14ac:dyDescent="0.2">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x14ac:dyDescent="0.2">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x14ac:dyDescent="0.2">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x14ac:dyDescent="0.2">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x14ac:dyDescent="0.2">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x14ac:dyDescent="0.2">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x14ac:dyDescent="0.2">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x14ac:dyDescent="0.2">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x14ac:dyDescent="0.2">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x14ac:dyDescent="0.2">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x14ac:dyDescent="0.2">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x14ac:dyDescent="0.2">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x14ac:dyDescent="0.2">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x14ac:dyDescent="0.2">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x14ac:dyDescent="0.2">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x14ac:dyDescent="0.2">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x14ac:dyDescent="0.2">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x14ac:dyDescent="0.2">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x14ac:dyDescent="0.2">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x14ac:dyDescent="0.2">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x14ac:dyDescent="0.2">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x14ac:dyDescent="0.2">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x14ac:dyDescent="0.2">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x14ac:dyDescent="0.2">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x14ac:dyDescent="0.2">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x14ac:dyDescent="0.2">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x14ac:dyDescent="0.2">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x14ac:dyDescent="0.2">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x14ac:dyDescent="0.2">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x14ac:dyDescent="0.2">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x14ac:dyDescent="0.2">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x14ac:dyDescent="0.2">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x14ac:dyDescent="0.2">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x14ac:dyDescent="0.2">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x14ac:dyDescent="0.2">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x14ac:dyDescent="0.2">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x14ac:dyDescent="0.2">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x14ac:dyDescent="0.2">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x14ac:dyDescent="0.2">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x14ac:dyDescent="0.2">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zväz bobistov, Líščie údolie 134, Bratislava, 841 01</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36067580</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Zdenka</cp:lastModifiedBy>
  <cp:revision/>
  <cp:lastPrinted>2025-01-23T13:30:36Z</cp:lastPrinted>
  <dcterms:created xsi:type="dcterms:W3CDTF">2017-02-20T06:20:12Z</dcterms:created>
  <dcterms:modified xsi:type="dcterms:W3CDTF">2026-04-15T18:48:11Z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