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2C6A8F01-674D-4683-A4EB-AA6D2474FD17}" xr6:coauthVersionLast="47" xr6:coauthVersionMax="47" xr10:uidLastSave="{00000000-0000-0000-0000-000000000000}"/>
  <bookViews>
    <workbookView xWindow="53652" yWindow="-108" windowWidth="30936" windowHeight="16776" tabRatio="500" firstSheet="1" activeTab="3" xr2:uid="{00000000-000D-0000-FFFF-FFFF00000000}"/>
  </bookViews>
  <sheets>
    <sheet name="Usmernenie" sheetId="1" r:id="rId1"/>
    <sheet name="Príklady" sheetId="2" r:id="rId2"/>
    <sheet name="Príjmy" sheetId="3" r:id="rId3"/>
    <sheet name="Spolu" sheetId="4" r:id="rId4"/>
    <sheet name="Doklady" sheetId="5" r:id="rId5"/>
    <sheet name="Adr" sheetId="6" state="hidden" r:id="rId6"/>
    <sheet name="FP" sheetId="7" state="hidden" r:id="rId7"/>
    <sheet name="Cis" sheetId="8" state="hidden" r:id="rId8"/>
    <sheet name="Avízo - výnosy" sheetId="9" r:id="rId9"/>
    <sheet name="Avízo - vratka" sheetId="10" r:id="rId10"/>
    <sheet name="Skratky" sheetId="11"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N25" i="10" l="1"/>
  <c r="N24" i="10"/>
  <c r="N23" i="10"/>
  <c r="N22" i="10"/>
  <c r="N21" i="10"/>
  <c r="B20" i="10"/>
  <c r="N19" i="10"/>
  <c r="N18" i="10"/>
  <c r="N17" i="10"/>
  <c r="B17" i="10"/>
  <c r="N16" i="10"/>
  <c r="B16" i="10"/>
  <c r="N15" i="10"/>
  <c r="N14" i="10"/>
  <c r="P13" i="10"/>
  <c r="N13" i="10" s="1"/>
  <c r="A13" i="10"/>
  <c r="P12" i="10"/>
  <c r="N12" i="10" s="1"/>
  <c r="P11" i="10"/>
  <c r="N11" i="10" s="1"/>
  <c r="P10" i="10"/>
  <c r="N10" i="10" s="1"/>
  <c r="P9" i="10"/>
  <c r="N9" i="10" s="1"/>
  <c r="P8" i="10"/>
  <c r="N8" i="10" s="1"/>
  <c r="P7" i="10"/>
  <c r="N7" i="10" s="1"/>
  <c r="P6" i="10"/>
  <c r="N6" i="10" s="1"/>
  <c r="P5" i="10"/>
  <c r="N5" i="10" s="1"/>
  <c r="P4" i="10"/>
  <c r="N4" i="10" s="1"/>
  <c r="P3" i="10"/>
  <c r="N3" i="10" s="1"/>
  <c r="P2" i="10"/>
  <c r="N2" i="10" s="1"/>
  <c r="P1" i="10"/>
  <c r="N1" i="10" s="1"/>
  <c r="N26" i="9"/>
  <c r="N25" i="9"/>
  <c r="N24" i="9"/>
  <c r="N23" i="9"/>
  <c r="N22" i="9"/>
  <c r="B20" i="9"/>
  <c r="N18" i="9"/>
  <c r="N17" i="9"/>
  <c r="N16" i="9"/>
  <c r="B16" i="9"/>
  <c r="N15" i="9"/>
  <c r="N14" i="9"/>
  <c r="A14" i="9"/>
  <c r="N13" i="9"/>
  <c r="N12" i="9"/>
  <c r="N11" i="9"/>
  <c r="N10" i="9"/>
  <c r="N9" i="9"/>
  <c r="N8" i="9"/>
  <c r="N7" i="9"/>
  <c r="N6" i="9"/>
  <c r="N5" i="9"/>
  <c r="N4" i="9"/>
  <c r="N3" i="9"/>
  <c r="N2" i="9"/>
  <c r="N1" i="9"/>
  <c r="N790" i="7"/>
  <c r="L790" i="7"/>
  <c r="B790" i="7"/>
  <c r="M790" i="7" s="1"/>
  <c r="N789" i="7"/>
  <c r="L789" i="7"/>
  <c r="B789" i="7"/>
  <c r="M789" i="7" s="1"/>
  <c r="N788" i="7"/>
  <c r="L788" i="7"/>
  <c r="B788" i="7"/>
  <c r="M788" i="7" s="1"/>
  <c r="N787" i="7"/>
  <c r="L787" i="7"/>
  <c r="B787" i="7"/>
  <c r="M787" i="7" s="1"/>
  <c r="N786" i="7"/>
  <c r="L786" i="7"/>
  <c r="B786" i="7"/>
  <c r="M786" i="7" s="1"/>
  <c r="N785" i="7"/>
  <c r="L785" i="7"/>
  <c r="B785" i="7"/>
  <c r="M785" i="7" s="1"/>
  <c r="N784" i="7"/>
  <c r="L784" i="7"/>
  <c r="B784" i="7"/>
  <c r="M784" i="7" s="1"/>
  <c r="N783" i="7"/>
  <c r="L783" i="7"/>
  <c r="B783" i="7"/>
  <c r="M783" i="7" s="1"/>
  <c r="N782" i="7"/>
  <c r="L782" i="7"/>
  <c r="B782" i="7"/>
  <c r="M782" i="7" s="1"/>
  <c r="N781" i="7"/>
  <c r="L781" i="7"/>
  <c r="B781" i="7"/>
  <c r="M781" i="7" s="1"/>
  <c r="N780" i="7"/>
  <c r="L780" i="7"/>
  <c r="B780" i="7"/>
  <c r="M780" i="7" s="1"/>
  <c r="N779" i="7"/>
  <c r="L779" i="7"/>
  <c r="B779" i="7"/>
  <c r="M779" i="7" s="1"/>
  <c r="N778" i="7"/>
  <c r="L778" i="7"/>
  <c r="B778" i="7"/>
  <c r="M778" i="7" s="1"/>
  <c r="N777" i="7"/>
  <c r="L777" i="7"/>
  <c r="B777" i="7"/>
  <c r="M777" i="7" s="1"/>
  <c r="N776" i="7"/>
  <c r="L776" i="7"/>
  <c r="B776" i="7"/>
  <c r="M776" i="7" s="1"/>
  <c r="N775" i="7"/>
  <c r="L775" i="7"/>
  <c r="B775" i="7"/>
  <c r="M775" i="7" s="1"/>
  <c r="N774" i="7"/>
  <c r="L774" i="7"/>
  <c r="B774" i="7"/>
  <c r="M774" i="7" s="1"/>
  <c r="N773" i="7"/>
  <c r="L773" i="7"/>
  <c r="B773" i="7"/>
  <c r="M773" i="7" s="1"/>
  <c r="N772" i="7"/>
  <c r="L772" i="7"/>
  <c r="B772" i="7"/>
  <c r="M772" i="7" s="1"/>
  <c r="N771" i="7"/>
  <c r="L771" i="7"/>
  <c r="B771" i="7"/>
  <c r="M771" i="7" s="1"/>
  <c r="N770" i="7"/>
  <c r="L770" i="7"/>
  <c r="B770" i="7"/>
  <c r="M770" i="7" s="1"/>
  <c r="N769" i="7"/>
  <c r="L769" i="7"/>
  <c r="B769" i="7"/>
  <c r="M769" i="7" s="1"/>
  <c r="N768" i="7"/>
  <c r="L768" i="7"/>
  <c r="B768" i="7"/>
  <c r="M768" i="7" s="1"/>
  <c r="N767" i="7"/>
  <c r="L767" i="7"/>
  <c r="B767" i="7"/>
  <c r="M767" i="7" s="1"/>
  <c r="N766" i="7"/>
  <c r="M766" i="7"/>
  <c r="L766" i="7"/>
  <c r="B766" i="7"/>
  <c r="N765" i="7"/>
  <c r="L765" i="7"/>
  <c r="B765" i="7"/>
  <c r="M765" i="7" s="1"/>
  <c r="N764" i="7"/>
  <c r="L764" i="7"/>
  <c r="B764" i="7"/>
  <c r="M764" i="7" s="1"/>
  <c r="N763" i="7"/>
  <c r="L763" i="7"/>
  <c r="B763" i="7"/>
  <c r="M763" i="7" s="1"/>
  <c r="N762" i="7"/>
  <c r="L762" i="7"/>
  <c r="B762" i="7"/>
  <c r="M762" i="7" s="1"/>
  <c r="N761" i="7"/>
  <c r="L761" i="7"/>
  <c r="B761" i="7"/>
  <c r="M761" i="7" s="1"/>
  <c r="N760" i="7"/>
  <c r="L760" i="7"/>
  <c r="B760" i="7"/>
  <c r="M760" i="7" s="1"/>
  <c r="N759" i="7"/>
  <c r="L759" i="7"/>
  <c r="B759" i="7"/>
  <c r="M759" i="7" s="1"/>
  <c r="N758" i="7"/>
  <c r="L758" i="7"/>
  <c r="B758" i="7"/>
  <c r="M758" i="7" s="1"/>
  <c r="N757" i="7"/>
  <c r="L757" i="7"/>
  <c r="B757" i="7"/>
  <c r="M757" i="7" s="1"/>
  <c r="N756" i="7"/>
  <c r="L756" i="7"/>
  <c r="B756" i="7"/>
  <c r="M756" i="7" s="1"/>
  <c r="N755" i="7"/>
  <c r="L755" i="7"/>
  <c r="B755" i="7"/>
  <c r="M755" i="7" s="1"/>
  <c r="N754" i="7"/>
  <c r="L754" i="7"/>
  <c r="B754" i="7"/>
  <c r="M754" i="7" s="1"/>
  <c r="N753" i="7"/>
  <c r="L753" i="7"/>
  <c r="B753" i="7"/>
  <c r="M753" i="7" s="1"/>
  <c r="N752" i="7"/>
  <c r="L752" i="7"/>
  <c r="B752" i="7"/>
  <c r="M752" i="7" s="1"/>
  <c r="N751" i="7"/>
  <c r="L751" i="7"/>
  <c r="B751" i="7"/>
  <c r="M751" i="7" s="1"/>
  <c r="N750" i="7"/>
  <c r="L750" i="7"/>
  <c r="B750" i="7"/>
  <c r="M750" i="7" s="1"/>
  <c r="N749" i="7"/>
  <c r="L749" i="7"/>
  <c r="B749" i="7"/>
  <c r="M749" i="7" s="1"/>
  <c r="N748" i="7"/>
  <c r="L748" i="7"/>
  <c r="B748" i="7"/>
  <c r="M748" i="7" s="1"/>
  <c r="N747" i="7"/>
  <c r="L747" i="7"/>
  <c r="B747" i="7"/>
  <c r="M747" i="7" s="1"/>
  <c r="N746" i="7"/>
  <c r="L746" i="7"/>
  <c r="B746" i="7"/>
  <c r="M746" i="7" s="1"/>
  <c r="N745" i="7"/>
  <c r="L745" i="7"/>
  <c r="B745" i="7"/>
  <c r="M745" i="7" s="1"/>
  <c r="N744" i="7"/>
  <c r="L744" i="7"/>
  <c r="B744" i="7"/>
  <c r="M744" i="7" s="1"/>
  <c r="N743" i="7"/>
  <c r="L743" i="7"/>
  <c r="B743" i="7"/>
  <c r="M743" i="7" s="1"/>
  <c r="N742" i="7"/>
  <c r="L742" i="7"/>
  <c r="B742" i="7"/>
  <c r="M742" i="7" s="1"/>
  <c r="N741" i="7"/>
  <c r="L741" i="7"/>
  <c r="B741" i="7"/>
  <c r="M741" i="7" s="1"/>
  <c r="N740" i="7"/>
  <c r="L740" i="7"/>
  <c r="B740" i="7"/>
  <c r="M740" i="7" s="1"/>
  <c r="N739" i="7"/>
  <c r="L739" i="7"/>
  <c r="B739" i="7"/>
  <c r="M739" i="7" s="1"/>
  <c r="N738" i="7"/>
  <c r="L738" i="7"/>
  <c r="B738" i="7"/>
  <c r="M738" i="7" s="1"/>
  <c r="N737" i="7"/>
  <c r="L737" i="7"/>
  <c r="B737" i="7"/>
  <c r="M737" i="7" s="1"/>
  <c r="N736" i="7"/>
  <c r="L736" i="7"/>
  <c r="B736" i="7"/>
  <c r="M736" i="7" s="1"/>
  <c r="N735" i="7"/>
  <c r="L735" i="7"/>
  <c r="B735" i="7"/>
  <c r="M735" i="7" s="1"/>
  <c r="N734" i="7"/>
  <c r="L734" i="7"/>
  <c r="B734" i="7"/>
  <c r="M734" i="7" s="1"/>
  <c r="N733" i="7"/>
  <c r="L733" i="7"/>
  <c r="B733" i="7"/>
  <c r="M733" i="7" s="1"/>
  <c r="N732" i="7"/>
  <c r="L732" i="7"/>
  <c r="B732" i="7"/>
  <c r="M732" i="7" s="1"/>
  <c r="N731" i="7"/>
  <c r="L731" i="7"/>
  <c r="B731" i="7"/>
  <c r="M731" i="7" s="1"/>
  <c r="N730" i="7"/>
  <c r="L730" i="7"/>
  <c r="B730" i="7"/>
  <c r="M730" i="7" s="1"/>
  <c r="N729" i="7"/>
  <c r="L729" i="7"/>
  <c r="B729" i="7"/>
  <c r="M729" i="7" s="1"/>
  <c r="N728" i="7"/>
  <c r="L728" i="7"/>
  <c r="B728" i="7"/>
  <c r="M728" i="7" s="1"/>
  <c r="N727" i="7"/>
  <c r="L727" i="7"/>
  <c r="B727" i="7"/>
  <c r="M727" i="7" s="1"/>
  <c r="N726" i="7"/>
  <c r="L726" i="7"/>
  <c r="B726" i="7"/>
  <c r="M726" i="7" s="1"/>
  <c r="N725" i="7"/>
  <c r="L725" i="7"/>
  <c r="B725" i="7"/>
  <c r="M725" i="7" s="1"/>
  <c r="N724" i="7"/>
  <c r="L724" i="7"/>
  <c r="B724" i="7"/>
  <c r="M724" i="7" s="1"/>
  <c r="N723" i="7"/>
  <c r="L723" i="7"/>
  <c r="B723" i="7"/>
  <c r="M723" i="7" s="1"/>
  <c r="N722" i="7"/>
  <c r="L722" i="7"/>
  <c r="B722" i="7"/>
  <c r="M722" i="7" s="1"/>
  <c r="N721" i="7"/>
  <c r="L721" i="7"/>
  <c r="B721" i="7"/>
  <c r="M721" i="7" s="1"/>
  <c r="N720" i="7"/>
  <c r="L720" i="7"/>
  <c r="B720" i="7"/>
  <c r="M720" i="7" s="1"/>
  <c r="N719" i="7"/>
  <c r="L719" i="7"/>
  <c r="B719" i="7"/>
  <c r="M719" i="7" s="1"/>
  <c r="N718" i="7"/>
  <c r="L718" i="7"/>
  <c r="B718" i="7"/>
  <c r="M718" i="7" s="1"/>
  <c r="N717" i="7"/>
  <c r="L717" i="7"/>
  <c r="B717" i="7"/>
  <c r="M717" i="7" s="1"/>
  <c r="N716" i="7"/>
  <c r="L716" i="7"/>
  <c r="B716" i="7"/>
  <c r="M716" i="7" s="1"/>
  <c r="N715" i="7"/>
  <c r="L715" i="7"/>
  <c r="B715" i="7"/>
  <c r="M715" i="7" s="1"/>
  <c r="N714" i="7"/>
  <c r="L714" i="7"/>
  <c r="B714" i="7"/>
  <c r="M714" i="7" s="1"/>
  <c r="N713" i="7"/>
  <c r="L713" i="7"/>
  <c r="B713" i="7"/>
  <c r="M713" i="7" s="1"/>
  <c r="N712" i="7"/>
  <c r="L712" i="7"/>
  <c r="B712" i="7"/>
  <c r="M712" i="7" s="1"/>
  <c r="N711" i="7"/>
  <c r="L711" i="7"/>
  <c r="B711" i="7"/>
  <c r="M711" i="7" s="1"/>
  <c r="N710" i="7"/>
  <c r="L710" i="7"/>
  <c r="B710" i="7"/>
  <c r="M710" i="7" s="1"/>
  <c r="N709" i="7"/>
  <c r="L709" i="7"/>
  <c r="B709" i="7"/>
  <c r="M709" i="7" s="1"/>
  <c r="N708" i="7"/>
  <c r="L708" i="7"/>
  <c r="B708" i="7"/>
  <c r="M708" i="7" s="1"/>
  <c r="N707" i="7"/>
  <c r="L707" i="7"/>
  <c r="B707" i="7"/>
  <c r="M707" i="7" s="1"/>
  <c r="N706" i="7"/>
  <c r="L706" i="7"/>
  <c r="B706" i="7"/>
  <c r="M706" i="7" s="1"/>
  <c r="N705" i="7"/>
  <c r="L705" i="7"/>
  <c r="B705" i="7"/>
  <c r="M705" i="7" s="1"/>
  <c r="N704" i="7"/>
  <c r="L704" i="7"/>
  <c r="B704" i="7"/>
  <c r="M704" i="7" s="1"/>
  <c r="N703" i="7"/>
  <c r="L703" i="7"/>
  <c r="B703" i="7"/>
  <c r="M703" i="7" s="1"/>
  <c r="N702" i="7"/>
  <c r="L702" i="7"/>
  <c r="B702" i="7"/>
  <c r="M702" i="7" s="1"/>
  <c r="N701" i="7"/>
  <c r="L701" i="7"/>
  <c r="B701" i="7"/>
  <c r="M701" i="7" s="1"/>
  <c r="N700" i="7"/>
  <c r="L700" i="7"/>
  <c r="B700" i="7"/>
  <c r="M700" i="7" s="1"/>
  <c r="N699" i="7"/>
  <c r="L699" i="7"/>
  <c r="B699" i="7"/>
  <c r="M699" i="7" s="1"/>
  <c r="N698" i="7"/>
  <c r="L698" i="7"/>
  <c r="B698" i="7"/>
  <c r="M698" i="7" s="1"/>
  <c r="N697" i="7"/>
  <c r="L697" i="7"/>
  <c r="B697" i="7"/>
  <c r="M697" i="7" s="1"/>
  <c r="N696" i="7"/>
  <c r="L696" i="7"/>
  <c r="B696" i="7"/>
  <c r="M696" i="7" s="1"/>
  <c r="N695" i="7"/>
  <c r="L695" i="7"/>
  <c r="B695" i="7"/>
  <c r="M695" i="7" s="1"/>
  <c r="N694" i="7"/>
  <c r="L694" i="7"/>
  <c r="B694" i="7"/>
  <c r="M694" i="7" s="1"/>
  <c r="N693" i="7"/>
  <c r="L693" i="7"/>
  <c r="B693" i="7"/>
  <c r="M693" i="7" s="1"/>
  <c r="N692" i="7"/>
  <c r="L692" i="7"/>
  <c r="B692" i="7"/>
  <c r="M692" i="7" s="1"/>
  <c r="N691" i="7"/>
  <c r="L691" i="7"/>
  <c r="B691" i="7"/>
  <c r="M691" i="7" s="1"/>
  <c r="N690" i="7"/>
  <c r="L690" i="7"/>
  <c r="B690" i="7"/>
  <c r="M690" i="7" s="1"/>
  <c r="N689" i="7"/>
  <c r="L689" i="7"/>
  <c r="B689" i="7"/>
  <c r="M689" i="7" s="1"/>
  <c r="N688" i="7"/>
  <c r="L688" i="7"/>
  <c r="B688" i="7"/>
  <c r="M688" i="7" s="1"/>
  <c r="N687" i="7"/>
  <c r="L687" i="7"/>
  <c r="B687" i="7"/>
  <c r="M687" i="7" s="1"/>
  <c r="N686" i="7"/>
  <c r="L686" i="7"/>
  <c r="B686" i="7"/>
  <c r="M686" i="7" s="1"/>
  <c r="N685" i="7"/>
  <c r="L685" i="7"/>
  <c r="B685" i="7"/>
  <c r="M685" i="7" s="1"/>
  <c r="N684" i="7"/>
  <c r="L684" i="7"/>
  <c r="B684" i="7"/>
  <c r="M684" i="7" s="1"/>
  <c r="N683" i="7"/>
  <c r="L683" i="7"/>
  <c r="B683" i="7"/>
  <c r="M683" i="7" s="1"/>
  <c r="N682" i="7"/>
  <c r="L682" i="7"/>
  <c r="B682" i="7"/>
  <c r="M682" i="7" s="1"/>
  <c r="N681" i="7"/>
  <c r="L681" i="7"/>
  <c r="B681" i="7"/>
  <c r="M681" i="7" s="1"/>
  <c r="N680" i="7"/>
  <c r="L680" i="7"/>
  <c r="B680" i="7"/>
  <c r="M680" i="7" s="1"/>
  <c r="N679" i="7"/>
  <c r="L679" i="7"/>
  <c r="B679" i="7"/>
  <c r="M679" i="7" s="1"/>
  <c r="N678" i="7"/>
  <c r="L678" i="7"/>
  <c r="B678" i="7"/>
  <c r="M678" i="7" s="1"/>
  <c r="N677" i="7"/>
  <c r="L677" i="7"/>
  <c r="B677" i="7"/>
  <c r="M677" i="7" s="1"/>
  <c r="N676" i="7"/>
  <c r="L676" i="7"/>
  <c r="B676" i="7"/>
  <c r="M676" i="7" s="1"/>
  <c r="N675" i="7"/>
  <c r="L675" i="7"/>
  <c r="B675" i="7"/>
  <c r="M675" i="7" s="1"/>
  <c r="N674" i="7"/>
  <c r="L674" i="7"/>
  <c r="B674" i="7"/>
  <c r="M674" i="7" s="1"/>
  <c r="N673" i="7"/>
  <c r="L673" i="7"/>
  <c r="B673" i="7"/>
  <c r="M673" i="7" s="1"/>
  <c r="N672" i="7"/>
  <c r="L672" i="7"/>
  <c r="B672" i="7"/>
  <c r="M672" i="7" s="1"/>
  <c r="N671" i="7"/>
  <c r="L671" i="7"/>
  <c r="B671" i="7"/>
  <c r="M671" i="7" s="1"/>
  <c r="N670" i="7"/>
  <c r="L670" i="7"/>
  <c r="B670" i="7"/>
  <c r="M670" i="7" s="1"/>
  <c r="N669" i="7"/>
  <c r="L669" i="7"/>
  <c r="B669" i="7"/>
  <c r="M669" i="7" s="1"/>
  <c r="N668" i="7"/>
  <c r="L668" i="7"/>
  <c r="B668" i="7"/>
  <c r="M668" i="7" s="1"/>
  <c r="N667" i="7"/>
  <c r="L667" i="7"/>
  <c r="B667" i="7"/>
  <c r="M667" i="7" s="1"/>
  <c r="N666" i="7"/>
  <c r="L666" i="7"/>
  <c r="B666" i="7"/>
  <c r="M666" i="7" s="1"/>
  <c r="N665" i="7"/>
  <c r="L665" i="7"/>
  <c r="B665" i="7"/>
  <c r="M665" i="7" s="1"/>
  <c r="N664" i="7"/>
  <c r="L664" i="7"/>
  <c r="B664" i="7"/>
  <c r="M664" i="7" s="1"/>
  <c r="N663" i="7"/>
  <c r="L663" i="7"/>
  <c r="B663" i="7"/>
  <c r="M663" i="7" s="1"/>
  <c r="N662" i="7"/>
  <c r="L662" i="7"/>
  <c r="B662" i="7"/>
  <c r="M662" i="7" s="1"/>
  <c r="N661" i="7"/>
  <c r="L661" i="7"/>
  <c r="B661" i="7"/>
  <c r="M661" i="7" s="1"/>
  <c r="N660" i="7"/>
  <c r="L660" i="7"/>
  <c r="B660" i="7"/>
  <c r="M660" i="7" s="1"/>
  <c r="N659" i="7"/>
  <c r="L659" i="7"/>
  <c r="B659" i="7"/>
  <c r="M659" i="7" s="1"/>
  <c r="N658" i="7"/>
  <c r="L658" i="7"/>
  <c r="B658" i="7"/>
  <c r="M658" i="7" s="1"/>
  <c r="N657" i="7"/>
  <c r="L657" i="7"/>
  <c r="B657" i="7"/>
  <c r="M657" i="7" s="1"/>
  <c r="N656" i="7"/>
  <c r="L656" i="7"/>
  <c r="B656" i="7"/>
  <c r="M656" i="7" s="1"/>
  <c r="N655" i="7"/>
  <c r="L655" i="7"/>
  <c r="B655" i="7"/>
  <c r="M655" i="7" s="1"/>
  <c r="N654" i="7"/>
  <c r="L654" i="7"/>
  <c r="B654" i="7"/>
  <c r="M654" i="7" s="1"/>
  <c r="N653" i="7"/>
  <c r="L653" i="7"/>
  <c r="B653" i="7"/>
  <c r="M653" i="7" s="1"/>
  <c r="N652" i="7"/>
  <c r="L652" i="7"/>
  <c r="B652" i="7"/>
  <c r="M652" i="7" s="1"/>
  <c r="N651" i="7"/>
  <c r="L651" i="7"/>
  <c r="B651" i="7"/>
  <c r="M651" i="7" s="1"/>
  <c r="N650" i="7"/>
  <c r="L650" i="7"/>
  <c r="B650" i="7"/>
  <c r="M650" i="7" s="1"/>
  <c r="N649" i="7"/>
  <c r="L649" i="7"/>
  <c r="B649" i="7"/>
  <c r="M649" i="7" s="1"/>
  <c r="N648" i="7"/>
  <c r="L648" i="7"/>
  <c r="B648" i="7"/>
  <c r="M648" i="7" s="1"/>
  <c r="N647" i="7"/>
  <c r="L647" i="7"/>
  <c r="B647" i="7"/>
  <c r="M647" i="7" s="1"/>
  <c r="N646" i="7"/>
  <c r="L646" i="7"/>
  <c r="B646" i="7"/>
  <c r="M646" i="7" s="1"/>
  <c r="N645" i="7"/>
  <c r="L645" i="7"/>
  <c r="B645" i="7"/>
  <c r="M645" i="7" s="1"/>
  <c r="N644" i="7"/>
  <c r="L644" i="7"/>
  <c r="B644" i="7"/>
  <c r="M644" i="7" s="1"/>
  <c r="N643" i="7"/>
  <c r="L643" i="7"/>
  <c r="B643" i="7"/>
  <c r="M643" i="7" s="1"/>
  <c r="N642" i="7"/>
  <c r="L642" i="7"/>
  <c r="B642" i="7"/>
  <c r="M642" i="7" s="1"/>
  <c r="N641" i="7"/>
  <c r="L641" i="7"/>
  <c r="B641" i="7"/>
  <c r="M641" i="7" s="1"/>
  <c r="N640" i="7"/>
  <c r="L640" i="7"/>
  <c r="B640" i="7"/>
  <c r="M640" i="7" s="1"/>
  <c r="N639" i="7"/>
  <c r="L639" i="7"/>
  <c r="B639" i="7"/>
  <c r="M639" i="7" s="1"/>
  <c r="N638" i="7"/>
  <c r="L638" i="7"/>
  <c r="B638" i="7"/>
  <c r="M638" i="7" s="1"/>
  <c r="N637" i="7"/>
  <c r="L637" i="7"/>
  <c r="B637" i="7"/>
  <c r="M637" i="7" s="1"/>
  <c r="N636" i="7"/>
  <c r="L636" i="7"/>
  <c r="B636" i="7"/>
  <c r="M636" i="7" s="1"/>
  <c r="N635" i="7"/>
  <c r="L635" i="7"/>
  <c r="B635" i="7"/>
  <c r="M635" i="7" s="1"/>
  <c r="N634" i="7"/>
  <c r="L634" i="7"/>
  <c r="B634" i="7"/>
  <c r="M634" i="7" s="1"/>
  <c r="N633" i="7"/>
  <c r="L633" i="7"/>
  <c r="B633" i="7"/>
  <c r="M633" i="7" s="1"/>
  <c r="N632" i="7"/>
  <c r="L632" i="7"/>
  <c r="B632" i="7"/>
  <c r="M632" i="7" s="1"/>
  <c r="N631" i="7"/>
  <c r="L631" i="7"/>
  <c r="B631" i="7"/>
  <c r="M631" i="7" s="1"/>
  <c r="N630" i="7"/>
  <c r="L630" i="7"/>
  <c r="B630" i="7"/>
  <c r="M630" i="7" s="1"/>
  <c r="N629" i="7"/>
  <c r="L629" i="7"/>
  <c r="B629" i="7"/>
  <c r="M629" i="7" s="1"/>
  <c r="N628" i="7"/>
  <c r="L628" i="7"/>
  <c r="B628" i="7"/>
  <c r="M628" i="7" s="1"/>
  <c r="N627" i="7"/>
  <c r="L627" i="7"/>
  <c r="B627" i="7"/>
  <c r="M627" i="7" s="1"/>
  <c r="N626" i="7"/>
  <c r="L626" i="7"/>
  <c r="B626" i="7"/>
  <c r="M626" i="7" s="1"/>
  <c r="N625" i="7"/>
  <c r="L625" i="7"/>
  <c r="B625" i="7"/>
  <c r="M625" i="7" s="1"/>
  <c r="N624" i="7"/>
  <c r="L624" i="7"/>
  <c r="B624" i="7"/>
  <c r="M624" i="7" s="1"/>
  <c r="N623" i="7"/>
  <c r="L623" i="7"/>
  <c r="B623" i="7"/>
  <c r="M623" i="7" s="1"/>
  <c r="N622" i="7"/>
  <c r="L622" i="7"/>
  <c r="B622" i="7"/>
  <c r="M622" i="7" s="1"/>
  <c r="N621" i="7"/>
  <c r="L621" i="7"/>
  <c r="B621" i="7"/>
  <c r="M621" i="7" s="1"/>
  <c r="N620" i="7"/>
  <c r="L620" i="7"/>
  <c r="B620" i="7"/>
  <c r="M620" i="7" s="1"/>
  <c r="N619" i="7"/>
  <c r="L619" i="7"/>
  <c r="B619" i="7"/>
  <c r="M619" i="7" s="1"/>
  <c r="L618" i="7"/>
  <c r="I618" i="7"/>
  <c r="N618" i="7" s="1"/>
  <c r="B618" i="7"/>
  <c r="M618" i="7" s="1"/>
  <c r="L617" i="7"/>
  <c r="I617" i="7"/>
  <c r="N617" i="7" s="1"/>
  <c r="B617" i="7"/>
  <c r="M617" i="7" s="1"/>
  <c r="L616" i="7"/>
  <c r="I616" i="7"/>
  <c r="N616" i="7" s="1"/>
  <c r="B616" i="7"/>
  <c r="M616" i="7" s="1"/>
  <c r="L615" i="7"/>
  <c r="I615" i="7"/>
  <c r="N615" i="7" s="1"/>
  <c r="B615" i="7"/>
  <c r="M615" i="7" s="1"/>
  <c r="L614" i="7"/>
  <c r="I614" i="7"/>
  <c r="N614" i="7" s="1"/>
  <c r="B614" i="7"/>
  <c r="M614" i="7" s="1"/>
  <c r="L613" i="7"/>
  <c r="I613" i="7"/>
  <c r="N613" i="7" s="1"/>
  <c r="B613" i="7"/>
  <c r="M613" i="7" s="1"/>
  <c r="L612" i="7"/>
  <c r="I612" i="7"/>
  <c r="N612" i="7" s="1"/>
  <c r="B612" i="7"/>
  <c r="M612" i="7" s="1"/>
  <c r="L611" i="7"/>
  <c r="I611" i="7"/>
  <c r="N611" i="7" s="1"/>
  <c r="B611" i="7"/>
  <c r="M611" i="7" s="1"/>
  <c r="L610" i="7"/>
  <c r="I610" i="7"/>
  <c r="N610" i="7" s="1"/>
  <c r="B610" i="7"/>
  <c r="M610" i="7" s="1"/>
  <c r="L609" i="7"/>
  <c r="I609" i="7"/>
  <c r="N609" i="7" s="1"/>
  <c r="B609" i="7"/>
  <c r="M609" i="7" s="1"/>
  <c r="N608" i="7"/>
  <c r="L608" i="7"/>
  <c r="I608" i="7"/>
  <c r="B608" i="7"/>
  <c r="M608" i="7" s="1"/>
  <c r="L607" i="7"/>
  <c r="I607" i="7"/>
  <c r="N607" i="7" s="1"/>
  <c r="B607" i="7"/>
  <c r="M607" i="7" s="1"/>
  <c r="L606" i="7"/>
  <c r="I606" i="7"/>
  <c r="N606" i="7" s="1"/>
  <c r="B606" i="7"/>
  <c r="M606" i="7" s="1"/>
  <c r="L605" i="7"/>
  <c r="I605" i="7"/>
  <c r="N605" i="7" s="1"/>
  <c r="B605" i="7"/>
  <c r="M605" i="7" s="1"/>
  <c r="M604" i="7"/>
  <c r="L604" i="7"/>
  <c r="I604" i="7"/>
  <c r="N604" i="7" s="1"/>
  <c r="B604" i="7"/>
  <c r="L603" i="7"/>
  <c r="I603" i="7"/>
  <c r="N603" i="7" s="1"/>
  <c r="B603" i="7"/>
  <c r="M603" i="7" s="1"/>
  <c r="M602" i="7"/>
  <c r="L602" i="7"/>
  <c r="I602" i="7"/>
  <c r="N602" i="7" s="1"/>
  <c r="B602" i="7"/>
  <c r="L601" i="7"/>
  <c r="I601" i="7"/>
  <c r="N601" i="7" s="1"/>
  <c r="B601" i="7"/>
  <c r="M601" i="7" s="1"/>
  <c r="L600" i="7"/>
  <c r="I600" i="7"/>
  <c r="N600" i="7" s="1"/>
  <c r="B600" i="7"/>
  <c r="M600" i="7" s="1"/>
  <c r="L599" i="7"/>
  <c r="I599" i="7"/>
  <c r="N599" i="7" s="1"/>
  <c r="B599" i="7"/>
  <c r="M599" i="7" s="1"/>
  <c r="L598" i="7"/>
  <c r="I598" i="7"/>
  <c r="N598" i="7" s="1"/>
  <c r="B598" i="7"/>
  <c r="M598" i="7" s="1"/>
  <c r="L597" i="7"/>
  <c r="I597" i="7"/>
  <c r="N597" i="7" s="1"/>
  <c r="B597" i="7"/>
  <c r="M597" i="7" s="1"/>
  <c r="N596" i="7"/>
  <c r="M596" i="7"/>
  <c r="L596" i="7"/>
  <c r="I596" i="7"/>
  <c r="B596" i="7"/>
  <c r="L595" i="7"/>
  <c r="I595" i="7"/>
  <c r="N595" i="7" s="1"/>
  <c r="B595" i="7"/>
  <c r="M595" i="7" s="1"/>
  <c r="N594" i="7"/>
  <c r="L594" i="7"/>
  <c r="I594" i="7"/>
  <c r="B594" i="7"/>
  <c r="M594" i="7" s="1"/>
  <c r="M593" i="7"/>
  <c r="L593" i="7"/>
  <c r="I593" i="7"/>
  <c r="N593" i="7" s="1"/>
  <c r="B593" i="7"/>
  <c r="L592" i="7"/>
  <c r="I592" i="7"/>
  <c r="N592" i="7" s="1"/>
  <c r="B592" i="7"/>
  <c r="M592" i="7" s="1"/>
  <c r="L591" i="7"/>
  <c r="I591" i="7"/>
  <c r="N591" i="7" s="1"/>
  <c r="B591" i="7"/>
  <c r="M591" i="7" s="1"/>
  <c r="M590" i="7"/>
  <c r="L590" i="7"/>
  <c r="I590" i="7"/>
  <c r="N590" i="7" s="1"/>
  <c r="B590" i="7"/>
  <c r="L589" i="7"/>
  <c r="I589" i="7"/>
  <c r="N589" i="7" s="1"/>
  <c r="B589" i="7"/>
  <c r="M589" i="7" s="1"/>
  <c r="L588" i="7"/>
  <c r="I588" i="7"/>
  <c r="N588" i="7" s="1"/>
  <c r="B588" i="7"/>
  <c r="M588" i="7" s="1"/>
  <c r="N587" i="7"/>
  <c r="L587" i="7"/>
  <c r="I587" i="7"/>
  <c r="B587" i="7"/>
  <c r="M587" i="7" s="1"/>
  <c r="L586" i="7"/>
  <c r="I586" i="7"/>
  <c r="N586" i="7" s="1"/>
  <c r="B586" i="7"/>
  <c r="M586" i="7" s="1"/>
  <c r="L585" i="7"/>
  <c r="I585" i="7"/>
  <c r="N585" i="7" s="1"/>
  <c r="B585" i="7"/>
  <c r="M585" i="7" s="1"/>
  <c r="L584" i="7"/>
  <c r="I584" i="7"/>
  <c r="N584" i="7" s="1"/>
  <c r="B584" i="7"/>
  <c r="M584" i="7" s="1"/>
  <c r="N583" i="7"/>
  <c r="L583" i="7"/>
  <c r="I583" i="7"/>
  <c r="B583" i="7"/>
  <c r="M583" i="7" s="1"/>
  <c r="L582" i="7"/>
  <c r="I582" i="7"/>
  <c r="N582" i="7" s="1"/>
  <c r="B582" i="7"/>
  <c r="M582" i="7" s="1"/>
  <c r="M581" i="7"/>
  <c r="L581" i="7"/>
  <c r="I581" i="7"/>
  <c r="N581" i="7" s="1"/>
  <c r="B581" i="7"/>
  <c r="L580" i="7"/>
  <c r="I580" i="7"/>
  <c r="N580" i="7" s="1"/>
  <c r="B580" i="7"/>
  <c r="M580" i="7" s="1"/>
  <c r="L579" i="7"/>
  <c r="I579" i="7"/>
  <c r="N579" i="7" s="1"/>
  <c r="B579" i="7"/>
  <c r="M579" i="7" s="1"/>
  <c r="L578" i="7"/>
  <c r="I578" i="7"/>
  <c r="N578" i="7" s="1"/>
  <c r="B578" i="7"/>
  <c r="M578" i="7" s="1"/>
  <c r="L577" i="7"/>
  <c r="I577" i="7"/>
  <c r="N577" i="7" s="1"/>
  <c r="B577" i="7"/>
  <c r="M577" i="7" s="1"/>
  <c r="L576" i="7"/>
  <c r="I576" i="7"/>
  <c r="N576" i="7" s="1"/>
  <c r="B576" i="7"/>
  <c r="M576" i="7" s="1"/>
  <c r="L575" i="7"/>
  <c r="I575" i="7"/>
  <c r="N575" i="7" s="1"/>
  <c r="B575" i="7"/>
  <c r="M575" i="7" s="1"/>
  <c r="L574" i="7"/>
  <c r="I574" i="7"/>
  <c r="N574" i="7" s="1"/>
  <c r="B574" i="7"/>
  <c r="M574" i="7" s="1"/>
  <c r="L573" i="7"/>
  <c r="I573" i="7"/>
  <c r="N573" i="7" s="1"/>
  <c r="B573" i="7"/>
  <c r="M573" i="7" s="1"/>
  <c r="N572" i="7"/>
  <c r="L572" i="7"/>
  <c r="I572" i="7"/>
  <c r="B572" i="7"/>
  <c r="M572" i="7" s="1"/>
  <c r="L571" i="7"/>
  <c r="I571" i="7"/>
  <c r="N571" i="7" s="1"/>
  <c r="B571" i="7"/>
  <c r="M571" i="7" s="1"/>
  <c r="L570" i="7"/>
  <c r="I570" i="7"/>
  <c r="N570" i="7" s="1"/>
  <c r="B570" i="7"/>
  <c r="M570" i="7" s="1"/>
  <c r="M569" i="7"/>
  <c r="L569" i="7"/>
  <c r="I569" i="7"/>
  <c r="N569" i="7" s="1"/>
  <c r="B569" i="7"/>
  <c r="L568" i="7"/>
  <c r="I568" i="7"/>
  <c r="N568" i="7" s="1"/>
  <c r="B568" i="7"/>
  <c r="M568" i="7" s="1"/>
  <c r="L567" i="7"/>
  <c r="I567" i="7"/>
  <c r="N567" i="7" s="1"/>
  <c r="B567" i="7"/>
  <c r="M567" i="7" s="1"/>
  <c r="L566" i="7"/>
  <c r="I566" i="7"/>
  <c r="N566" i="7" s="1"/>
  <c r="B566" i="7"/>
  <c r="M566" i="7" s="1"/>
  <c r="L565" i="7"/>
  <c r="I565" i="7"/>
  <c r="N565" i="7" s="1"/>
  <c r="B565" i="7"/>
  <c r="M565" i="7" s="1"/>
  <c r="L564" i="7"/>
  <c r="I564" i="7"/>
  <c r="N564" i="7" s="1"/>
  <c r="B564" i="7"/>
  <c r="M564" i="7" s="1"/>
  <c r="L563" i="7"/>
  <c r="I563" i="7"/>
  <c r="N563" i="7" s="1"/>
  <c r="B563" i="7"/>
  <c r="M563" i="7" s="1"/>
  <c r="L562" i="7"/>
  <c r="I562" i="7"/>
  <c r="N562" i="7" s="1"/>
  <c r="B562" i="7"/>
  <c r="M562" i="7" s="1"/>
  <c r="L561" i="7"/>
  <c r="I561" i="7"/>
  <c r="N561" i="7" s="1"/>
  <c r="B561" i="7"/>
  <c r="M561" i="7" s="1"/>
  <c r="L560" i="7"/>
  <c r="I560" i="7"/>
  <c r="N560" i="7" s="1"/>
  <c r="B560" i="7"/>
  <c r="M560" i="7" s="1"/>
  <c r="N559" i="7"/>
  <c r="L559" i="7"/>
  <c r="I559" i="7"/>
  <c r="B559" i="7"/>
  <c r="M559" i="7" s="1"/>
  <c r="L558" i="7"/>
  <c r="I558" i="7"/>
  <c r="N558" i="7" s="1"/>
  <c r="B558" i="7"/>
  <c r="M558" i="7" s="1"/>
  <c r="N557" i="7"/>
  <c r="L557" i="7"/>
  <c r="I557" i="7"/>
  <c r="B557" i="7"/>
  <c r="M557" i="7" s="1"/>
  <c r="L556" i="7"/>
  <c r="I556" i="7"/>
  <c r="N556" i="7" s="1"/>
  <c r="B556" i="7"/>
  <c r="M556" i="7" s="1"/>
  <c r="L555" i="7"/>
  <c r="I555" i="7"/>
  <c r="N555" i="7" s="1"/>
  <c r="B555" i="7"/>
  <c r="M555" i="7" s="1"/>
  <c r="L554" i="7"/>
  <c r="I554" i="7"/>
  <c r="N554" i="7" s="1"/>
  <c r="B554" i="7"/>
  <c r="M554" i="7" s="1"/>
  <c r="L553" i="7"/>
  <c r="I553" i="7"/>
  <c r="N553" i="7" s="1"/>
  <c r="B553" i="7"/>
  <c r="M553" i="7" s="1"/>
  <c r="L552" i="7"/>
  <c r="I552" i="7"/>
  <c r="N552" i="7" s="1"/>
  <c r="B552" i="7"/>
  <c r="M552" i="7" s="1"/>
  <c r="L551" i="7"/>
  <c r="I551" i="7"/>
  <c r="N551" i="7" s="1"/>
  <c r="B551" i="7"/>
  <c r="M551" i="7" s="1"/>
  <c r="L550" i="7"/>
  <c r="I550" i="7"/>
  <c r="N550" i="7" s="1"/>
  <c r="B550" i="7"/>
  <c r="M550" i="7" s="1"/>
  <c r="M549" i="7"/>
  <c r="L549" i="7"/>
  <c r="I549" i="7"/>
  <c r="N549" i="7" s="1"/>
  <c r="B549" i="7"/>
  <c r="L548" i="7"/>
  <c r="I548" i="7"/>
  <c r="N548" i="7" s="1"/>
  <c r="B548" i="7"/>
  <c r="M548" i="7" s="1"/>
  <c r="L547" i="7"/>
  <c r="I547" i="7"/>
  <c r="N547" i="7" s="1"/>
  <c r="B547" i="7"/>
  <c r="M547" i="7" s="1"/>
  <c r="L546" i="7"/>
  <c r="I546" i="7"/>
  <c r="N546" i="7" s="1"/>
  <c r="B546" i="7"/>
  <c r="M546" i="7" s="1"/>
  <c r="L545" i="7"/>
  <c r="I545" i="7"/>
  <c r="N545" i="7" s="1"/>
  <c r="B545" i="7"/>
  <c r="M545" i="7" s="1"/>
  <c r="L544" i="7"/>
  <c r="I544" i="7"/>
  <c r="N544" i="7" s="1"/>
  <c r="B544" i="7"/>
  <c r="M544" i="7" s="1"/>
  <c r="L543" i="7"/>
  <c r="I543" i="7"/>
  <c r="N543" i="7" s="1"/>
  <c r="B543" i="7"/>
  <c r="M543" i="7" s="1"/>
  <c r="L542" i="7"/>
  <c r="I542" i="7"/>
  <c r="N542" i="7" s="1"/>
  <c r="B542" i="7"/>
  <c r="M542" i="7" s="1"/>
  <c r="L541" i="7"/>
  <c r="I541" i="7"/>
  <c r="N541" i="7" s="1"/>
  <c r="B541" i="7"/>
  <c r="M541" i="7" s="1"/>
  <c r="L540" i="7"/>
  <c r="I540" i="7"/>
  <c r="N540" i="7" s="1"/>
  <c r="B540" i="7"/>
  <c r="M540" i="7" s="1"/>
  <c r="L539" i="7"/>
  <c r="I539" i="7"/>
  <c r="N539" i="7" s="1"/>
  <c r="B539" i="7"/>
  <c r="M539" i="7" s="1"/>
  <c r="L538" i="7"/>
  <c r="I538" i="7"/>
  <c r="N538" i="7" s="1"/>
  <c r="B538" i="7"/>
  <c r="M538" i="7" s="1"/>
  <c r="L537" i="7"/>
  <c r="I537" i="7"/>
  <c r="N537" i="7" s="1"/>
  <c r="B537" i="7"/>
  <c r="M537" i="7" s="1"/>
  <c r="L536" i="7"/>
  <c r="I536" i="7"/>
  <c r="N536" i="7" s="1"/>
  <c r="B536" i="7"/>
  <c r="M536" i="7" s="1"/>
  <c r="L535" i="7"/>
  <c r="I535" i="7"/>
  <c r="N535" i="7" s="1"/>
  <c r="B535" i="7"/>
  <c r="M535" i="7" s="1"/>
  <c r="L534" i="7"/>
  <c r="I534" i="7"/>
  <c r="N534" i="7" s="1"/>
  <c r="B534" i="7"/>
  <c r="M534" i="7" s="1"/>
  <c r="L533" i="7"/>
  <c r="I533" i="7"/>
  <c r="N533" i="7" s="1"/>
  <c r="B533" i="7"/>
  <c r="M533" i="7" s="1"/>
  <c r="L532" i="7"/>
  <c r="I532" i="7"/>
  <c r="N532" i="7" s="1"/>
  <c r="B532" i="7"/>
  <c r="M532" i="7" s="1"/>
  <c r="L531" i="7"/>
  <c r="I531" i="7"/>
  <c r="N531" i="7" s="1"/>
  <c r="B531" i="7"/>
  <c r="M531" i="7" s="1"/>
  <c r="L530" i="7"/>
  <c r="I530" i="7"/>
  <c r="N530" i="7" s="1"/>
  <c r="B530" i="7"/>
  <c r="M530" i="7" s="1"/>
  <c r="L529" i="7"/>
  <c r="I529" i="7"/>
  <c r="N529" i="7" s="1"/>
  <c r="B529" i="7"/>
  <c r="M529" i="7" s="1"/>
  <c r="M528" i="7"/>
  <c r="L528" i="7"/>
  <c r="I528" i="7"/>
  <c r="N528" i="7" s="1"/>
  <c r="B528" i="7"/>
  <c r="L527" i="7"/>
  <c r="I527" i="7"/>
  <c r="N527" i="7" s="1"/>
  <c r="B527" i="7"/>
  <c r="M527" i="7" s="1"/>
  <c r="L526" i="7"/>
  <c r="I526" i="7"/>
  <c r="N526" i="7" s="1"/>
  <c r="B526" i="7"/>
  <c r="M526" i="7" s="1"/>
  <c r="N525" i="7"/>
  <c r="L525" i="7"/>
  <c r="I525" i="7"/>
  <c r="B525" i="7"/>
  <c r="M525" i="7" s="1"/>
  <c r="L524" i="7"/>
  <c r="I524" i="7"/>
  <c r="N524" i="7" s="1"/>
  <c r="B524" i="7"/>
  <c r="M524" i="7" s="1"/>
  <c r="L523" i="7"/>
  <c r="I523" i="7"/>
  <c r="N523" i="7" s="1"/>
  <c r="B523" i="7"/>
  <c r="M523" i="7" s="1"/>
  <c r="L522" i="7"/>
  <c r="I522" i="7"/>
  <c r="N522" i="7" s="1"/>
  <c r="B522" i="7"/>
  <c r="M522" i="7" s="1"/>
  <c r="L521" i="7"/>
  <c r="I521" i="7"/>
  <c r="N521" i="7" s="1"/>
  <c r="B521" i="7"/>
  <c r="M521" i="7" s="1"/>
  <c r="L520" i="7"/>
  <c r="I520" i="7"/>
  <c r="N520" i="7" s="1"/>
  <c r="B520" i="7"/>
  <c r="M520" i="7" s="1"/>
  <c r="L519" i="7"/>
  <c r="I519" i="7"/>
  <c r="N519" i="7" s="1"/>
  <c r="B519" i="7"/>
  <c r="M519" i="7" s="1"/>
  <c r="L518" i="7"/>
  <c r="I518" i="7"/>
  <c r="N518" i="7" s="1"/>
  <c r="B518" i="7"/>
  <c r="M518" i="7" s="1"/>
  <c r="L517" i="7"/>
  <c r="I517" i="7"/>
  <c r="N517" i="7" s="1"/>
  <c r="B517" i="7"/>
  <c r="M517" i="7" s="1"/>
  <c r="L516" i="7"/>
  <c r="I516" i="7"/>
  <c r="N516" i="7" s="1"/>
  <c r="B516" i="7"/>
  <c r="M516" i="7" s="1"/>
  <c r="L515" i="7"/>
  <c r="I515" i="7"/>
  <c r="N515" i="7" s="1"/>
  <c r="B515" i="7"/>
  <c r="M515" i="7" s="1"/>
  <c r="L514" i="7"/>
  <c r="I514" i="7"/>
  <c r="N514" i="7" s="1"/>
  <c r="B514" i="7"/>
  <c r="M514" i="7" s="1"/>
  <c r="L513" i="7"/>
  <c r="I513" i="7"/>
  <c r="N513" i="7" s="1"/>
  <c r="B513" i="7"/>
  <c r="M513" i="7" s="1"/>
  <c r="L512" i="7"/>
  <c r="J512" i="7"/>
  <c r="I512" i="7"/>
  <c r="N512" i="7" s="1"/>
  <c r="B512" i="7"/>
  <c r="M512" i="7" s="1"/>
  <c r="N511" i="7"/>
  <c r="L511" i="7"/>
  <c r="J511" i="7"/>
  <c r="I511" i="7"/>
  <c r="B511" i="7"/>
  <c r="M511" i="7" s="1"/>
  <c r="L510" i="7"/>
  <c r="J510" i="7"/>
  <c r="I510" i="7"/>
  <c r="N510" i="7" s="1"/>
  <c r="B510" i="7"/>
  <c r="M510" i="7" s="1"/>
  <c r="L509" i="7"/>
  <c r="J509" i="7"/>
  <c r="I509" i="7"/>
  <c r="N509" i="7" s="1"/>
  <c r="B509" i="7"/>
  <c r="M509" i="7" s="1"/>
  <c r="L508" i="7"/>
  <c r="J508" i="7"/>
  <c r="I508" i="7"/>
  <c r="N508" i="7" s="1"/>
  <c r="B508" i="7"/>
  <c r="M508" i="7" s="1"/>
  <c r="L507" i="7"/>
  <c r="J507" i="7"/>
  <c r="I507" i="7"/>
  <c r="N507" i="7" s="1"/>
  <c r="B507" i="7"/>
  <c r="M507" i="7" s="1"/>
  <c r="L506" i="7"/>
  <c r="J506" i="7"/>
  <c r="I506" i="7"/>
  <c r="N506" i="7" s="1"/>
  <c r="B506" i="7"/>
  <c r="M506" i="7" s="1"/>
  <c r="L505" i="7"/>
  <c r="J505" i="7"/>
  <c r="I505" i="7"/>
  <c r="N505" i="7" s="1"/>
  <c r="B505" i="7"/>
  <c r="M505" i="7" s="1"/>
  <c r="L504" i="7"/>
  <c r="J504" i="7"/>
  <c r="I504" i="7"/>
  <c r="N504" i="7" s="1"/>
  <c r="B504" i="7"/>
  <c r="M504" i="7" s="1"/>
  <c r="L503" i="7"/>
  <c r="J503" i="7"/>
  <c r="I503" i="7"/>
  <c r="N503" i="7" s="1"/>
  <c r="B503" i="7"/>
  <c r="M503" i="7" s="1"/>
  <c r="N502" i="7"/>
  <c r="L502" i="7"/>
  <c r="J502" i="7"/>
  <c r="I502" i="7"/>
  <c r="B502" i="7"/>
  <c r="M502" i="7" s="1"/>
  <c r="M501" i="7"/>
  <c r="L501" i="7"/>
  <c r="J501" i="7"/>
  <c r="I501" i="7"/>
  <c r="N501" i="7" s="1"/>
  <c r="B501" i="7"/>
  <c r="L500" i="7"/>
  <c r="J500" i="7"/>
  <c r="I500" i="7"/>
  <c r="N500" i="7" s="1"/>
  <c r="B500" i="7"/>
  <c r="M500" i="7" s="1"/>
  <c r="L499" i="7"/>
  <c r="J499" i="7"/>
  <c r="I499" i="7"/>
  <c r="N499" i="7" s="1"/>
  <c r="B499" i="7"/>
  <c r="M499" i="7" s="1"/>
  <c r="L498" i="7"/>
  <c r="J498" i="7"/>
  <c r="I498" i="7"/>
  <c r="N498" i="7" s="1"/>
  <c r="B498" i="7"/>
  <c r="M498" i="7" s="1"/>
  <c r="L497" i="7"/>
  <c r="J497" i="7"/>
  <c r="I497" i="7"/>
  <c r="N497" i="7" s="1"/>
  <c r="B497" i="7"/>
  <c r="M497" i="7" s="1"/>
  <c r="L496" i="7"/>
  <c r="J496" i="7"/>
  <c r="I496" i="7"/>
  <c r="N496" i="7" s="1"/>
  <c r="B496" i="7"/>
  <c r="M496" i="7" s="1"/>
  <c r="L495" i="7"/>
  <c r="J495" i="7"/>
  <c r="I495" i="7"/>
  <c r="N495" i="7" s="1"/>
  <c r="B495" i="7"/>
  <c r="M495" i="7" s="1"/>
  <c r="N494" i="7"/>
  <c r="L494" i="7"/>
  <c r="J494" i="7"/>
  <c r="I494" i="7"/>
  <c r="B494" i="7"/>
  <c r="M494" i="7" s="1"/>
  <c r="L493" i="7"/>
  <c r="J493" i="7"/>
  <c r="I493" i="7"/>
  <c r="N493" i="7" s="1"/>
  <c r="B493" i="7"/>
  <c r="M493" i="7" s="1"/>
  <c r="L492" i="7"/>
  <c r="J492" i="7"/>
  <c r="I492" i="7"/>
  <c r="N492" i="7" s="1"/>
  <c r="B492" i="7"/>
  <c r="M492" i="7" s="1"/>
  <c r="L491" i="7"/>
  <c r="J491" i="7"/>
  <c r="I491" i="7"/>
  <c r="N491" i="7" s="1"/>
  <c r="B491" i="7"/>
  <c r="M491" i="7" s="1"/>
  <c r="L490" i="7"/>
  <c r="J490" i="7"/>
  <c r="I490" i="7"/>
  <c r="N490" i="7" s="1"/>
  <c r="B490" i="7"/>
  <c r="M490" i="7" s="1"/>
  <c r="L489" i="7"/>
  <c r="J489" i="7"/>
  <c r="I489" i="7"/>
  <c r="N489" i="7" s="1"/>
  <c r="B489" i="7"/>
  <c r="M489" i="7" s="1"/>
  <c r="L488" i="7"/>
  <c r="J488" i="7"/>
  <c r="I488" i="7"/>
  <c r="N488" i="7" s="1"/>
  <c r="B488" i="7"/>
  <c r="M488" i="7" s="1"/>
  <c r="L487" i="7"/>
  <c r="J487" i="7"/>
  <c r="I487" i="7"/>
  <c r="N487" i="7" s="1"/>
  <c r="B487" i="7"/>
  <c r="M487" i="7" s="1"/>
  <c r="L486" i="7"/>
  <c r="J486" i="7"/>
  <c r="I486" i="7"/>
  <c r="N486" i="7" s="1"/>
  <c r="B486" i="7"/>
  <c r="M486" i="7" s="1"/>
  <c r="L485" i="7"/>
  <c r="J485" i="7"/>
  <c r="I485" i="7"/>
  <c r="N485" i="7" s="1"/>
  <c r="B485" i="7"/>
  <c r="M485" i="7" s="1"/>
  <c r="L484" i="7"/>
  <c r="J484" i="7"/>
  <c r="I484" i="7"/>
  <c r="N484" i="7" s="1"/>
  <c r="B484" i="7"/>
  <c r="M484" i="7" s="1"/>
  <c r="L483" i="7"/>
  <c r="J483" i="7"/>
  <c r="I483" i="7"/>
  <c r="N483" i="7" s="1"/>
  <c r="B483" i="7"/>
  <c r="M483" i="7" s="1"/>
  <c r="N482" i="7"/>
  <c r="L482" i="7"/>
  <c r="J482" i="7"/>
  <c r="I482" i="7"/>
  <c r="B482" i="7"/>
  <c r="M482" i="7" s="1"/>
  <c r="L481" i="7"/>
  <c r="J481" i="7"/>
  <c r="I481" i="7"/>
  <c r="N481" i="7" s="1"/>
  <c r="B481" i="7"/>
  <c r="M481" i="7" s="1"/>
  <c r="M480" i="7"/>
  <c r="L480" i="7"/>
  <c r="J480" i="7"/>
  <c r="I480" i="7"/>
  <c r="N480" i="7" s="1"/>
  <c r="B480" i="7"/>
  <c r="L479" i="7"/>
  <c r="J479" i="7"/>
  <c r="I479" i="7"/>
  <c r="N479" i="7" s="1"/>
  <c r="B479" i="7"/>
  <c r="M479" i="7" s="1"/>
  <c r="L478" i="7"/>
  <c r="J478" i="7"/>
  <c r="I478" i="7"/>
  <c r="N478" i="7" s="1"/>
  <c r="B478" i="7"/>
  <c r="M478" i="7" s="1"/>
  <c r="M477" i="7"/>
  <c r="L477" i="7"/>
  <c r="J477" i="7"/>
  <c r="I477" i="7"/>
  <c r="N477" i="7" s="1"/>
  <c r="B477" i="7"/>
  <c r="L476" i="7"/>
  <c r="J476" i="7"/>
  <c r="I476" i="7"/>
  <c r="N476" i="7" s="1"/>
  <c r="B476" i="7"/>
  <c r="M476" i="7" s="1"/>
  <c r="L475" i="7"/>
  <c r="J475" i="7"/>
  <c r="I475" i="7"/>
  <c r="N475" i="7" s="1"/>
  <c r="B475" i="7"/>
  <c r="M475" i="7" s="1"/>
  <c r="L474" i="7"/>
  <c r="J474" i="7"/>
  <c r="I474" i="7"/>
  <c r="N474" i="7" s="1"/>
  <c r="B474" i="7"/>
  <c r="M474" i="7" s="1"/>
  <c r="M473" i="7"/>
  <c r="L473" i="7"/>
  <c r="J473" i="7"/>
  <c r="I473" i="7"/>
  <c r="N473" i="7" s="1"/>
  <c r="B473" i="7"/>
  <c r="L472" i="7"/>
  <c r="J472" i="7"/>
  <c r="I472" i="7"/>
  <c r="N472" i="7" s="1"/>
  <c r="B472" i="7"/>
  <c r="M472" i="7" s="1"/>
  <c r="L471" i="7"/>
  <c r="J471" i="7"/>
  <c r="I471" i="7"/>
  <c r="N471" i="7" s="1"/>
  <c r="B471" i="7"/>
  <c r="M471" i="7" s="1"/>
  <c r="N470" i="7"/>
  <c r="L470" i="7"/>
  <c r="J470" i="7"/>
  <c r="I470" i="7"/>
  <c r="B470" i="7"/>
  <c r="M470" i="7" s="1"/>
  <c r="L469" i="7"/>
  <c r="J469" i="7"/>
  <c r="I469" i="7"/>
  <c r="N469" i="7" s="1"/>
  <c r="B469" i="7"/>
  <c r="M469" i="7" s="1"/>
  <c r="L468" i="7"/>
  <c r="J468" i="7"/>
  <c r="I468" i="7"/>
  <c r="N468" i="7" s="1"/>
  <c r="B468" i="7"/>
  <c r="M468" i="7" s="1"/>
  <c r="L467" i="7"/>
  <c r="J467" i="7"/>
  <c r="I467" i="7"/>
  <c r="N467" i="7" s="1"/>
  <c r="B467" i="7"/>
  <c r="M467" i="7" s="1"/>
  <c r="L466" i="7"/>
  <c r="J466" i="7"/>
  <c r="I466" i="7"/>
  <c r="N466" i="7" s="1"/>
  <c r="B466" i="7"/>
  <c r="M466" i="7" s="1"/>
  <c r="L465" i="7"/>
  <c r="J465" i="7"/>
  <c r="I465" i="7"/>
  <c r="N465" i="7" s="1"/>
  <c r="B465" i="7"/>
  <c r="M465" i="7" s="1"/>
  <c r="L464" i="7"/>
  <c r="J464" i="7"/>
  <c r="I464" i="7"/>
  <c r="N464" i="7" s="1"/>
  <c r="B464" i="7"/>
  <c r="M464" i="7" s="1"/>
  <c r="L463" i="7"/>
  <c r="J463" i="7"/>
  <c r="I463" i="7"/>
  <c r="N463" i="7" s="1"/>
  <c r="B463" i="7"/>
  <c r="M463" i="7" s="1"/>
  <c r="L462" i="7"/>
  <c r="J462" i="7"/>
  <c r="I462" i="7"/>
  <c r="N462" i="7" s="1"/>
  <c r="B462" i="7"/>
  <c r="M462" i="7" s="1"/>
  <c r="M461" i="7"/>
  <c r="L461" i="7"/>
  <c r="J461" i="7"/>
  <c r="I461" i="7"/>
  <c r="N461" i="7" s="1"/>
  <c r="B461" i="7"/>
  <c r="M460" i="7"/>
  <c r="L460" i="7"/>
  <c r="J460" i="7"/>
  <c r="I460" i="7"/>
  <c r="N460" i="7" s="1"/>
  <c r="B460" i="7"/>
  <c r="L459" i="7"/>
  <c r="J459" i="7"/>
  <c r="I459" i="7"/>
  <c r="N459" i="7" s="1"/>
  <c r="B459" i="7"/>
  <c r="M459" i="7" s="1"/>
  <c r="L458" i="7"/>
  <c r="J458" i="7"/>
  <c r="I458" i="7"/>
  <c r="N458" i="7" s="1"/>
  <c r="B458" i="7"/>
  <c r="M458" i="7" s="1"/>
  <c r="L457" i="7"/>
  <c r="J457" i="7"/>
  <c r="I457" i="7"/>
  <c r="N457" i="7" s="1"/>
  <c r="B457" i="7"/>
  <c r="M457" i="7" s="1"/>
  <c r="L456" i="7"/>
  <c r="J456" i="7"/>
  <c r="I456" i="7"/>
  <c r="B456" i="7"/>
  <c r="M456" i="7" s="1"/>
  <c r="L455" i="7"/>
  <c r="J455" i="7"/>
  <c r="I455" i="7"/>
  <c r="N455" i="7" s="1"/>
  <c r="B455" i="7"/>
  <c r="M455" i="7" s="1"/>
  <c r="L454" i="7"/>
  <c r="J454" i="7"/>
  <c r="I454" i="7"/>
  <c r="N454" i="7" s="1"/>
  <c r="B454" i="7"/>
  <c r="M454" i="7" s="1"/>
  <c r="L453" i="7"/>
  <c r="J453" i="7"/>
  <c r="I453" i="7"/>
  <c r="N453" i="7" s="1"/>
  <c r="B453" i="7"/>
  <c r="M453" i="7" s="1"/>
  <c r="L452" i="7"/>
  <c r="J452" i="7"/>
  <c r="I452" i="7"/>
  <c r="N452" i="7" s="1"/>
  <c r="B452" i="7"/>
  <c r="M452" i="7" s="1"/>
  <c r="L451" i="7"/>
  <c r="J451" i="7"/>
  <c r="I451" i="7"/>
  <c r="N451" i="7" s="1"/>
  <c r="B451" i="7"/>
  <c r="M451" i="7" s="1"/>
  <c r="N450" i="7"/>
  <c r="L450" i="7"/>
  <c r="J450" i="7"/>
  <c r="I450" i="7"/>
  <c r="B450" i="7"/>
  <c r="M450" i="7" s="1"/>
  <c r="L449" i="7"/>
  <c r="J449" i="7"/>
  <c r="I449" i="7"/>
  <c r="N449" i="7" s="1"/>
  <c r="B449" i="7"/>
  <c r="M449" i="7" s="1"/>
  <c r="L448" i="7"/>
  <c r="J448" i="7"/>
  <c r="I448" i="7"/>
  <c r="N448" i="7" s="1"/>
  <c r="B448" i="7"/>
  <c r="M448" i="7" s="1"/>
  <c r="L447" i="7"/>
  <c r="J447" i="7"/>
  <c r="I447" i="7"/>
  <c r="N447" i="7" s="1"/>
  <c r="B447" i="7"/>
  <c r="M447" i="7" s="1"/>
  <c r="L446" i="7"/>
  <c r="J446" i="7"/>
  <c r="I446" i="7"/>
  <c r="N446" i="7" s="1"/>
  <c r="B446" i="7"/>
  <c r="M446" i="7" s="1"/>
  <c r="L445" i="7"/>
  <c r="J445" i="7"/>
  <c r="I445" i="7"/>
  <c r="N445" i="7" s="1"/>
  <c r="B445" i="7"/>
  <c r="M445" i="7" s="1"/>
  <c r="L444" i="7"/>
  <c r="J444" i="7"/>
  <c r="I444" i="7"/>
  <c r="N444" i="7" s="1"/>
  <c r="B444" i="7"/>
  <c r="M444" i="7" s="1"/>
  <c r="L443" i="7"/>
  <c r="J443" i="7"/>
  <c r="I443" i="7"/>
  <c r="N443" i="7" s="1"/>
  <c r="B443" i="7"/>
  <c r="M443" i="7" s="1"/>
  <c r="N442" i="7"/>
  <c r="L442" i="7"/>
  <c r="J442" i="7"/>
  <c r="I442" i="7"/>
  <c r="B442" i="7"/>
  <c r="M442" i="7" s="1"/>
  <c r="L441" i="7"/>
  <c r="J441" i="7"/>
  <c r="I441" i="7"/>
  <c r="N441" i="7" s="1"/>
  <c r="B441" i="7"/>
  <c r="M441" i="7" s="1"/>
  <c r="L440" i="7"/>
  <c r="J440" i="7"/>
  <c r="I440" i="7"/>
  <c r="N440" i="7" s="1"/>
  <c r="B440" i="7"/>
  <c r="M440" i="7" s="1"/>
  <c r="L439" i="7"/>
  <c r="J439" i="7"/>
  <c r="I439" i="7"/>
  <c r="N439" i="7" s="1"/>
  <c r="B439" i="7"/>
  <c r="M439" i="7" s="1"/>
  <c r="L438" i="7"/>
  <c r="J438" i="7"/>
  <c r="I438" i="7"/>
  <c r="N438" i="7" s="1"/>
  <c r="B438" i="7"/>
  <c r="M438" i="7" s="1"/>
  <c r="L437" i="7"/>
  <c r="J437" i="7"/>
  <c r="I437" i="7"/>
  <c r="N437" i="7" s="1"/>
  <c r="B437" i="7"/>
  <c r="M437" i="7" s="1"/>
  <c r="L436" i="7"/>
  <c r="J436" i="7"/>
  <c r="I436" i="7"/>
  <c r="N436" i="7" s="1"/>
  <c r="B436" i="7"/>
  <c r="M436" i="7" s="1"/>
  <c r="L435" i="7"/>
  <c r="J435" i="7"/>
  <c r="I435" i="7"/>
  <c r="N435" i="7" s="1"/>
  <c r="B435" i="7"/>
  <c r="M435" i="7" s="1"/>
  <c r="L434" i="7"/>
  <c r="J434" i="7"/>
  <c r="I434" i="7"/>
  <c r="N434" i="7" s="1"/>
  <c r="B434" i="7"/>
  <c r="M434" i="7" s="1"/>
  <c r="L433" i="7"/>
  <c r="J433" i="7"/>
  <c r="I433" i="7"/>
  <c r="N433" i="7" s="1"/>
  <c r="B433" i="7"/>
  <c r="M433" i="7" s="1"/>
  <c r="L432" i="7"/>
  <c r="J432" i="7"/>
  <c r="I432" i="7"/>
  <c r="N432" i="7" s="1"/>
  <c r="B432" i="7"/>
  <c r="M432" i="7" s="1"/>
  <c r="L431" i="7"/>
  <c r="J431" i="7"/>
  <c r="I431" i="7"/>
  <c r="N431" i="7" s="1"/>
  <c r="B431" i="7"/>
  <c r="M431" i="7" s="1"/>
  <c r="L430" i="7"/>
  <c r="J430" i="7"/>
  <c r="I430" i="7"/>
  <c r="N430" i="7" s="1"/>
  <c r="B430" i="7"/>
  <c r="M430" i="7" s="1"/>
  <c r="L429" i="7"/>
  <c r="J429" i="7"/>
  <c r="I429" i="7"/>
  <c r="N429" i="7" s="1"/>
  <c r="B429" i="7"/>
  <c r="M429" i="7" s="1"/>
  <c r="L428" i="7"/>
  <c r="J428" i="7"/>
  <c r="I428" i="7"/>
  <c r="N428" i="7" s="1"/>
  <c r="B428" i="7"/>
  <c r="M428" i="7" s="1"/>
  <c r="L427" i="7"/>
  <c r="J427" i="7"/>
  <c r="I427" i="7"/>
  <c r="N427" i="7" s="1"/>
  <c r="B427" i="7"/>
  <c r="M427" i="7" s="1"/>
  <c r="N426" i="7"/>
  <c r="L426" i="7"/>
  <c r="J426" i="7"/>
  <c r="I426" i="7"/>
  <c r="B426" i="7"/>
  <c r="M426" i="7" s="1"/>
  <c r="L425" i="7"/>
  <c r="J425" i="7"/>
  <c r="I425" i="7"/>
  <c r="N425" i="7" s="1"/>
  <c r="B425" i="7"/>
  <c r="M425" i="7" s="1"/>
  <c r="L424" i="7"/>
  <c r="J424" i="7"/>
  <c r="I424" i="7"/>
  <c r="N424" i="7" s="1"/>
  <c r="B424" i="7"/>
  <c r="M424" i="7" s="1"/>
  <c r="L423" i="7"/>
  <c r="J423" i="7"/>
  <c r="I423" i="7"/>
  <c r="N423" i="7" s="1"/>
  <c r="B423" i="7"/>
  <c r="M423" i="7" s="1"/>
  <c r="L422" i="7"/>
  <c r="J422" i="7"/>
  <c r="I422" i="7"/>
  <c r="N422" i="7" s="1"/>
  <c r="B422" i="7"/>
  <c r="M422" i="7" s="1"/>
  <c r="L421" i="7"/>
  <c r="J421" i="7"/>
  <c r="I421" i="7"/>
  <c r="N421" i="7" s="1"/>
  <c r="B421" i="7"/>
  <c r="M421" i="7" s="1"/>
  <c r="L420" i="7"/>
  <c r="J420" i="7"/>
  <c r="I420" i="7"/>
  <c r="N420" i="7" s="1"/>
  <c r="B420" i="7"/>
  <c r="M420" i="7" s="1"/>
  <c r="N419" i="7"/>
  <c r="L419" i="7"/>
  <c r="J419" i="7"/>
  <c r="I419" i="7"/>
  <c r="B419" i="7"/>
  <c r="M419" i="7" s="1"/>
  <c r="L418" i="7"/>
  <c r="J418" i="7"/>
  <c r="I418" i="7"/>
  <c r="N418" i="7" s="1"/>
  <c r="B418" i="7"/>
  <c r="M418" i="7" s="1"/>
  <c r="L417" i="7"/>
  <c r="J417" i="7"/>
  <c r="I417" i="7"/>
  <c r="N417" i="7" s="1"/>
  <c r="B417" i="7"/>
  <c r="M417" i="7" s="1"/>
  <c r="L416" i="7"/>
  <c r="J416" i="7"/>
  <c r="I416" i="7"/>
  <c r="N416" i="7" s="1"/>
  <c r="B416" i="7"/>
  <c r="M416" i="7" s="1"/>
  <c r="L415" i="7"/>
  <c r="J415" i="7"/>
  <c r="I415" i="7"/>
  <c r="N415" i="7" s="1"/>
  <c r="B415" i="7"/>
  <c r="M415" i="7" s="1"/>
  <c r="L414" i="7"/>
  <c r="J414" i="7"/>
  <c r="I414" i="7"/>
  <c r="N414" i="7" s="1"/>
  <c r="B414" i="7"/>
  <c r="M414" i="7" s="1"/>
  <c r="L413" i="7"/>
  <c r="J413" i="7"/>
  <c r="I413" i="7"/>
  <c r="N413" i="7" s="1"/>
  <c r="B413" i="7"/>
  <c r="M413" i="7" s="1"/>
  <c r="L412" i="7"/>
  <c r="J412" i="7"/>
  <c r="I412" i="7"/>
  <c r="N412" i="7" s="1"/>
  <c r="B412" i="7"/>
  <c r="M412" i="7" s="1"/>
  <c r="L411" i="7"/>
  <c r="J411" i="7"/>
  <c r="I411" i="7"/>
  <c r="N411" i="7" s="1"/>
  <c r="B411" i="7"/>
  <c r="M411" i="7" s="1"/>
  <c r="L410" i="7"/>
  <c r="J410" i="7"/>
  <c r="I410" i="7"/>
  <c r="N410" i="7" s="1"/>
  <c r="B410" i="7"/>
  <c r="M410" i="7" s="1"/>
  <c r="L409" i="7"/>
  <c r="J409" i="7"/>
  <c r="I409" i="7"/>
  <c r="N409" i="7" s="1"/>
  <c r="B409" i="7"/>
  <c r="M409" i="7" s="1"/>
  <c r="N408" i="7"/>
  <c r="L408" i="7"/>
  <c r="J408" i="7"/>
  <c r="I408" i="7"/>
  <c r="B408" i="7"/>
  <c r="M408" i="7" s="1"/>
  <c r="L407" i="7"/>
  <c r="J407" i="7"/>
  <c r="I407" i="7"/>
  <c r="N407" i="7" s="1"/>
  <c r="B407" i="7"/>
  <c r="M407" i="7" s="1"/>
  <c r="N406" i="7"/>
  <c r="L406" i="7"/>
  <c r="J406" i="7"/>
  <c r="I406" i="7"/>
  <c r="B406" i="7"/>
  <c r="M406" i="7" s="1"/>
  <c r="L405" i="7"/>
  <c r="J405" i="7"/>
  <c r="I405" i="7"/>
  <c r="N405" i="7" s="1"/>
  <c r="B405" i="7"/>
  <c r="M405" i="7" s="1"/>
  <c r="L404" i="7"/>
  <c r="J404" i="7"/>
  <c r="I404" i="7"/>
  <c r="N404" i="7" s="1"/>
  <c r="B404" i="7"/>
  <c r="M404" i="7" s="1"/>
  <c r="L403" i="7"/>
  <c r="J403" i="7"/>
  <c r="I403" i="7"/>
  <c r="N403" i="7" s="1"/>
  <c r="B403" i="7"/>
  <c r="M403" i="7" s="1"/>
  <c r="L402" i="7"/>
  <c r="J402" i="7"/>
  <c r="I402" i="7"/>
  <c r="N402" i="7" s="1"/>
  <c r="B402" i="7"/>
  <c r="M402" i="7" s="1"/>
  <c r="L401" i="7"/>
  <c r="J401" i="7"/>
  <c r="I401" i="7"/>
  <c r="N401" i="7" s="1"/>
  <c r="B401" i="7"/>
  <c r="M401" i="7" s="1"/>
  <c r="L400" i="7"/>
  <c r="J400" i="7"/>
  <c r="I400" i="7"/>
  <c r="N400" i="7" s="1"/>
  <c r="B400" i="7"/>
  <c r="M400" i="7" s="1"/>
  <c r="L399" i="7"/>
  <c r="J399" i="7"/>
  <c r="I399" i="7"/>
  <c r="N399" i="7" s="1"/>
  <c r="B399" i="7"/>
  <c r="M399" i="7" s="1"/>
  <c r="L398" i="7"/>
  <c r="J398" i="7"/>
  <c r="I398" i="7"/>
  <c r="N398" i="7" s="1"/>
  <c r="B398" i="7"/>
  <c r="M398" i="7" s="1"/>
  <c r="L397" i="7"/>
  <c r="J397" i="7"/>
  <c r="I397" i="7"/>
  <c r="N397" i="7" s="1"/>
  <c r="B397" i="7"/>
  <c r="M397" i="7" s="1"/>
  <c r="L396" i="7"/>
  <c r="J396" i="7"/>
  <c r="I396" i="7"/>
  <c r="N396" i="7" s="1"/>
  <c r="B396" i="7"/>
  <c r="M396" i="7" s="1"/>
  <c r="M395" i="7"/>
  <c r="L395" i="7"/>
  <c r="J395" i="7"/>
  <c r="I395" i="7"/>
  <c r="N395" i="7" s="1"/>
  <c r="B395" i="7"/>
  <c r="L394" i="7"/>
  <c r="J394" i="7"/>
  <c r="I394" i="7"/>
  <c r="N394" i="7" s="1"/>
  <c r="B394" i="7"/>
  <c r="M394" i="7" s="1"/>
  <c r="L393" i="7"/>
  <c r="J393" i="7"/>
  <c r="I393" i="7"/>
  <c r="N393" i="7" s="1"/>
  <c r="B393" i="7"/>
  <c r="M393" i="7" s="1"/>
  <c r="L392" i="7"/>
  <c r="J392" i="7"/>
  <c r="I392" i="7"/>
  <c r="N392" i="7" s="1"/>
  <c r="B392" i="7"/>
  <c r="M392" i="7" s="1"/>
  <c r="L391" i="7"/>
  <c r="J391" i="7"/>
  <c r="I391" i="7"/>
  <c r="N391" i="7" s="1"/>
  <c r="B391" i="7"/>
  <c r="M391" i="7" s="1"/>
  <c r="L390" i="7"/>
  <c r="J390" i="7"/>
  <c r="I390" i="7"/>
  <c r="N390" i="7" s="1"/>
  <c r="B390" i="7"/>
  <c r="M390" i="7" s="1"/>
  <c r="L389" i="7"/>
  <c r="J389" i="7"/>
  <c r="I389" i="7"/>
  <c r="N389" i="7" s="1"/>
  <c r="B389" i="7"/>
  <c r="M389" i="7" s="1"/>
  <c r="L388" i="7"/>
  <c r="J388" i="7"/>
  <c r="I388" i="7"/>
  <c r="N388" i="7" s="1"/>
  <c r="B388" i="7"/>
  <c r="M388" i="7" s="1"/>
  <c r="M387" i="7"/>
  <c r="L387" i="7"/>
  <c r="J387" i="7"/>
  <c r="I387" i="7"/>
  <c r="N387" i="7" s="1"/>
  <c r="B387" i="7"/>
  <c r="L386" i="7"/>
  <c r="J386" i="7"/>
  <c r="I386" i="7"/>
  <c r="N386" i="7" s="1"/>
  <c r="B386" i="7"/>
  <c r="M386" i="7" s="1"/>
  <c r="L385" i="7"/>
  <c r="J385" i="7"/>
  <c r="I385" i="7"/>
  <c r="N385" i="7" s="1"/>
  <c r="B385" i="7"/>
  <c r="M385" i="7" s="1"/>
  <c r="L384" i="7"/>
  <c r="J384" i="7"/>
  <c r="I384" i="7"/>
  <c r="N384" i="7" s="1"/>
  <c r="B384" i="7"/>
  <c r="M384" i="7" s="1"/>
  <c r="L383" i="7"/>
  <c r="J383" i="7"/>
  <c r="I383" i="7"/>
  <c r="N383" i="7" s="1"/>
  <c r="B383" i="7"/>
  <c r="M383" i="7" s="1"/>
  <c r="L382" i="7"/>
  <c r="J382" i="7"/>
  <c r="I382" i="7"/>
  <c r="N382" i="7" s="1"/>
  <c r="B382" i="7"/>
  <c r="M382" i="7" s="1"/>
  <c r="L381" i="7"/>
  <c r="J381" i="7"/>
  <c r="I381" i="7"/>
  <c r="N381" i="7" s="1"/>
  <c r="B381" i="7"/>
  <c r="M381" i="7" s="1"/>
  <c r="L380" i="7"/>
  <c r="J380" i="7"/>
  <c r="I380" i="7"/>
  <c r="N380" i="7" s="1"/>
  <c r="B380" i="7"/>
  <c r="M380" i="7" s="1"/>
  <c r="N379" i="7"/>
  <c r="M379" i="7"/>
  <c r="L379" i="7"/>
  <c r="J379" i="7"/>
  <c r="I379" i="7"/>
  <c r="B379" i="7"/>
  <c r="L378" i="7"/>
  <c r="J378" i="7"/>
  <c r="I378" i="7"/>
  <c r="N378" i="7" s="1"/>
  <c r="B378" i="7"/>
  <c r="M378" i="7" s="1"/>
  <c r="L377" i="7"/>
  <c r="J377" i="7"/>
  <c r="I377" i="7"/>
  <c r="N377" i="7" s="1"/>
  <c r="B377" i="7"/>
  <c r="M377" i="7" s="1"/>
  <c r="N376" i="7"/>
  <c r="M376" i="7"/>
  <c r="L376" i="7"/>
  <c r="J376" i="7"/>
  <c r="I376" i="7"/>
  <c r="B376" i="7"/>
  <c r="L375" i="7"/>
  <c r="J375" i="7"/>
  <c r="I375" i="7"/>
  <c r="N375" i="7" s="1"/>
  <c r="B375" i="7"/>
  <c r="M375" i="7" s="1"/>
  <c r="N374" i="7"/>
  <c r="M374" i="7"/>
  <c r="L374" i="7"/>
  <c r="J374" i="7"/>
  <c r="I374" i="7"/>
  <c r="B374" i="7"/>
  <c r="L373" i="7"/>
  <c r="J373" i="7"/>
  <c r="I373" i="7"/>
  <c r="N373" i="7" s="1"/>
  <c r="B373" i="7"/>
  <c r="M373" i="7" s="1"/>
  <c r="L372" i="7"/>
  <c r="J372" i="7"/>
  <c r="I372" i="7"/>
  <c r="N372" i="7" s="1"/>
  <c r="B372" i="7"/>
  <c r="M372" i="7" s="1"/>
  <c r="N371" i="7"/>
  <c r="L371" i="7"/>
  <c r="J371" i="7"/>
  <c r="I371" i="7"/>
  <c r="B371" i="7"/>
  <c r="M371" i="7" s="1"/>
  <c r="L370" i="7"/>
  <c r="J370" i="7"/>
  <c r="I370" i="7"/>
  <c r="N370" i="7" s="1"/>
  <c r="B370" i="7"/>
  <c r="M370" i="7" s="1"/>
  <c r="L369" i="7"/>
  <c r="J369" i="7"/>
  <c r="I369" i="7"/>
  <c r="N369" i="7" s="1"/>
  <c r="B369" i="7"/>
  <c r="M369" i="7" s="1"/>
  <c r="L368" i="7"/>
  <c r="J368" i="7"/>
  <c r="I368" i="7"/>
  <c r="N368" i="7" s="1"/>
  <c r="B368" i="7"/>
  <c r="M368" i="7" s="1"/>
  <c r="L367" i="7"/>
  <c r="J367" i="7"/>
  <c r="I367" i="7"/>
  <c r="N367" i="7" s="1"/>
  <c r="B367" i="7"/>
  <c r="M367" i="7" s="1"/>
  <c r="L366" i="7"/>
  <c r="J366" i="7"/>
  <c r="I366" i="7"/>
  <c r="N366" i="7" s="1"/>
  <c r="B366" i="7"/>
  <c r="M366" i="7" s="1"/>
  <c r="L365" i="7"/>
  <c r="J365" i="7"/>
  <c r="I365" i="7"/>
  <c r="N365" i="7" s="1"/>
  <c r="B365" i="7"/>
  <c r="M365" i="7" s="1"/>
  <c r="L364" i="7"/>
  <c r="J364" i="7"/>
  <c r="I364" i="7"/>
  <c r="N364" i="7" s="1"/>
  <c r="B364" i="7"/>
  <c r="M364" i="7" s="1"/>
  <c r="L363" i="7"/>
  <c r="J363" i="7"/>
  <c r="I363" i="7"/>
  <c r="N363" i="7" s="1"/>
  <c r="B363" i="7"/>
  <c r="M363" i="7" s="1"/>
  <c r="L362" i="7"/>
  <c r="J362" i="7"/>
  <c r="I362" i="7"/>
  <c r="N362" i="7" s="1"/>
  <c r="B362" i="7"/>
  <c r="M362" i="7" s="1"/>
  <c r="L361" i="7"/>
  <c r="J361" i="7"/>
  <c r="I361" i="7"/>
  <c r="N361" i="7" s="1"/>
  <c r="B361" i="7"/>
  <c r="M361" i="7" s="1"/>
  <c r="N360" i="7"/>
  <c r="L360" i="7"/>
  <c r="J360" i="7"/>
  <c r="I360" i="7"/>
  <c r="B360" i="7"/>
  <c r="M360" i="7" s="1"/>
  <c r="L359" i="7"/>
  <c r="J359" i="7"/>
  <c r="I359" i="7"/>
  <c r="N359" i="7" s="1"/>
  <c r="B359" i="7"/>
  <c r="M359" i="7" s="1"/>
  <c r="L358" i="7"/>
  <c r="J358" i="7"/>
  <c r="I358" i="7"/>
  <c r="N358" i="7" s="1"/>
  <c r="B358" i="7"/>
  <c r="M358" i="7" s="1"/>
  <c r="L357" i="7"/>
  <c r="J357" i="7"/>
  <c r="I357" i="7"/>
  <c r="N357" i="7" s="1"/>
  <c r="B357" i="7"/>
  <c r="M357" i="7" s="1"/>
  <c r="L356" i="7"/>
  <c r="J356" i="7"/>
  <c r="I356" i="7"/>
  <c r="N356" i="7" s="1"/>
  <c r="B356" i="7"/>
  <c r="M356" i="7" s="1"/>
  <c r="L355" i="7"/>
  <c r="J355" i="7"/>
  <c r="I355" i="7"/>
  <c r="N355" i="7" s="1"/>
  <c r="B355" i="7"/>
  <c r="M355" i="7" s="1"/>
  <c r="L354" i="7"/>
  <c r="J354" i="7"/>
  <c r="I354" i="7"/>
  <c r="N354" i="7" s="1"/>
  <c r="B354" i="7"/>
  <c r="M354" i="7" s="1"/>
  <c r="L353" i="7"/>
  <c r="J353" i="7"/>
  <c r="I353" i="7"/>
  <c r="N353" i="7" s="1"/>
  <c r="B353" i="7"/>
  <c r="M353" i="7" s="1"/>
  <c r="L352" i="7"/>
  <c r="J352" i="7"/>
  <c r="I352" i="7"/>
  <c r="N352" i="7" s="1"/>
  <c r="B352" i="7"/>
  <c r="M352" i="7" s="1"/>
  <c r="L351" i="7"/>
  <c r="J351" i="7"/>
  <c r="I351" i="7"/>
  <c r="N351" i="7" s="1"/>
  <c r="B351" i="7"/>
  <c r="M351" i="7" s="1"/>
  <c r="M350" i="7"/>
  <c r="L350" i="7"/>
  <c r="J350" i="7"/>
  <c r="I350" i="7"/>
  <c r="N350" i="7" s="1"/>
  <c r="B350" i="7"/>
  <c r="L349" i="7"/>
  <c r="J349" i="7"/>
  <c r="I349" i="7"/>
  <c r="N349" i="7" s="1"/>
  <c r="B349" i="7"/>
  <c r="M349" i="7" s="1"/>
  <c r="L348" i="7"/>
  <c r="J348" i="7"/>
  <c r="I348" i="7"/>
  <c r="N348" i="7" s="1"/>
  <c r="B348" i="7"/>
  <c r="M348" i="7" s="1"/>
  <c r="M347" i="7"/>
  <c r="L347" i="7"/>
  <c r="J347" i="7"/>
  <c r="I347" i="7"/>
  <c r="N347" i="7" s="1"/>
  <c r="B347" i="7"/>
  <c r="L346" i="7"/>
  <c r="J346" i="7"/>
  <c r="I346" i="7"/>
  <c r="N346" i="7" s="1"/>
  <c r="B346" i="7"/>
  <c r="M346" i="7" s="1"/>
  <c r="L345" i="7"/>
  <c r="J345" i="7"/>
  <c r="I345" i="7"/>
  <c r="N345" i="7" s="1"/>
  <c r="B345" i="7"/>
  <c r="M345" i="7" s="1"/>
  <c r="L344" i="7"/>
  <c r="J344" i="7"/>
  <c r="I344" i="7"/>
  <c r="N344" i="7" s="1"/>
  <c r="B344" i="7"/>
  <c r="M344" i="7" s="1"/>
  <c r="L343" i="7"/>
  <c r="J343" i="7"/>
  <c r="I343" i="7"/>
  <c r="N343" i="7" s="1"/>
  <c r="B343" i="7"/>
  <c r="M343" i="7" s="1"/>
  <c r="L342" i="7"/>
  <c r="J342" i="7"/>
  <c r="I342" i="7"/>
  <c r="N342" i="7" s="1"/>
  <c r="B342" i="7"/>
  <c r="M342" i="7" s="1"/>
  <c r="L341" i="7"/>
  <c r="J341" i="7"/>
  <c r="I341" i="7"/>
  <c r="N341" i="7" s="1"/>
  <c r="B341" i="7"/>
  <c r="M341" i="7" s="1"/>
  <c r="L340" i="7"/>
  <c r="J340" i="7"/>
  <c r="I340" i="7"/>
  <c r="N340" i="7" s="1"/>
  <c r="B340" i="7"/>
  <c r="M340" i="7" s="1"/>
  <c r="L339" i="7"/>
  <c r="J339" i="7"/>
  <c r="I339" i="7"/>
  <c r="N339" i="7" s="1"/>
  <c r="B339" i="7"/>
  <c r="M339" i="7" s="1"/>
  <c r="L338" i="7"/>
  <c r="J338" i="7"/>
  <c r="I338" i="7"/>
  <c r="N338" i="7" s="1"/>
  <c r="B338" i="7"/>
  <c r="M338" i="7" s="1"/>
  <c r="L337" i="7"/>
  <c r="J337" i="7"/>
  <c r="I337" i="7"/>
  <c r="N337" i="7" s="1"/>
  <c r="B337" i="7"/>
  <c r="M337" i="7" s="1"/>
  <c r="L336" i="7"/>
  <c r="J336" i="7"/>
  <c r="I336" i="7"/>
  <c r="N336" i="7" s="1"/>
  <c r="B336" i="7"/>
  <c r="M336" i="7" s="1"/>
  <c r="L335" i="7"/>
  <c r="J335" i="7"/>
  <c r="I335" i="7"/>
  <c r="N335" i="7" s="1"/>
  <c r="B335" i="7"/>
  <c r="M335" i="7" s="1"/>
  <c r="L334" i="7"/>
  <c r="J334" i="7"/>
  <c r="I334" i="7"/>
  <c r="N334" i="7" s="1"/>
  <c r="B334" i="7"/>
  <c r="M334" i="7" s="1"/>
  <c r="L333" i="7"/>
  <c r="J333" i="7"/>
  <c r="I333" i="7"/>
  <c r="N333" i="7" s="1"/>
  <c r="B333" i="7"/>
  <c r="M333" i="7" s="1"/>
  <c r="L332" i="7"/>
  <c r="J332" i="7"/>
  <c r="I332" i="7"/>
  <c r="N332" i="7" s="1"/>
  <c r="B332" i="7"/>
  <c r="M332" i="7" s="1"/>
  <c r="L331" i="7"/>
  <c r="J331" i="7"/>
  <c r="I331" i="7"/>
  <c r="N331" i="7" s="1"/>
  <c r="B331" i="7"/>
  <c r="M331" i="7" s="1"/>
  <c r="N330" i="7"/>
  <c r="L330" i="7"/>
  <c r="J330" i="7"/>
  <c r="I330" i="7"/>
  <c r="B330" i="7"/>
  <c r="M330" i="7" s="1"/>
  <c r="L329" i="7"/>
  <c r="J329" i="7"/>
  <c r="I329" i="7"/>
  <c r="N329" i="7" s="1"/>
  <c r="B329" i="7"/>
  <c r="M329" i="7" s="1"/>
  <c r="L328" i="7"/>
  <c r="J328" i="7"/>
  <c r="I328" i="7"/>
  <c r="N328" i="7" s="1"/>
  <c r="B328" i="7"/>
  <c r="M328" i="7" s="1"/>
  <c r="L327" i="7"/>
  <c r="J327" i="7"/>
  <c r="I327" i="7"/>
  <c r="N327" i="7" s="1"/>
  <c r="B327" i="7"/>
  <c r="M327" i="7" s="1"/>
  <c r="L326" i="7"/>
  <c r="J326" i="7"/>
  <c r="I326" i="7"/>
  <c r="N326" i="7" s="1"/>
  <c r="B326" i="7"/>
  <c r="M326" i="7" s="1"/>
  <c r="L325" i="7"/>
  <c r="J325" i="7"/>
  <c r="I325" i="7"/>
  <c r="N325" i="7" s="1"/>
  <c r="B325" i="7"/>
  <c r="M325" i="7" s="1"/>
  <c r="L324" i="7"/>
  <c r="J324" i="7"/>
  <c r="I324" i="7"/>
  <c r="N324" i="7" s="1"/>
  <c r="B324" i="7"/>
  <c r="M324" i="7" s="1"/>
  <c r="L323" i="7"/>
  <c r="J323" i="7"/>
  <c r="I323" i="7"/>
  <c r="N323" i="7" s="1"/>
  <c r="B323" i="7"/>
  <c r="M323" i="7" s="1"/>
  <c r="N322" i="7"/>
  <c r="L322" i="7"/>
  <c r="J322" i="7"/>
  <c r="I322" i="7"/>
  <c r="B322" i="7"/>
  <c r="M322" i="7" s="1"/>
  <c r="L321" i="7"/>
  <c r="J321" i="7"/>
  <c r="I321" i="7"/>
  <c r="N321" i="7" s="1"/>
  <c r="B321" i="7"/>
  <c r="M321" i="7" s="1"/>
  <c r="L320" i="7"/>
  <c r="J320" i="7"/>
  <c r="I320" i="7"/>
  <c r="N320" i="7" s="1"/>
  <c r="B320" i="7"/>
  <c r="M320" i="7" s="1"/>
  <c r="N319" i="7"/>
  <c r="M319" i="7"/>
  <c r="L319" i="7"/>
  <c r="J319" i="7"/>
  <c r="I319" i="7"/>
  <c r="B319" i="7"/>
  <c r="L318" i="7"/>
  <c r="J318" i="7"/>
  <c r="I318" i="7"/>
  <c r="N318" i="7" s="1"/>
  <c r="B318" i="7"/>
  <c r="M318" i="7" s="1"/>
  <c r="L317" i="7"/>
  <c r="J317" i="7"/>
  <c r="I317" i="7"/>
  <c r="N317" i="7" s="1"/>
  <c r="B317" i="7"/>
  <c r="M317" i="7" s="1"/>
  <c r="L316" i="7"/>
  <c r="J316" i="7"/>
  <c r="I316" i="7"/>
  <c r="N316" i="7" s="1"/>
  <c r="B316" i="7"/>
  <c r="M316" i="7" s="1"/>
  <c r="L315" i="7"/>
  <c r="J315" i="7"/>
  <c r="I315" i="7"/>
  <c r="N315" i="7" s="1"/>
  <c r="B315" i="7"/>
  <c r="M315" i="7" s="1"/>
  <c r="N314" i="7"/>
  <c r="M314" i="7"/>
  <c r="L314" i="7"/>
  <c r="J314" i="7"/>
  <c r="I314" i="7"/>
  <c r="B314" i="7"/>
  <c r="L313" i="7"/>
  <c r="J313" i="7"/>
  <c r="I313" i="7"/>
  <c r="N313" i="7" s="1"/>
  <c r="B313" i="7"/>
  <c r="M313" i="7" s="1"/>
  <c r="L312" i="7"/>
  <c r="J312" i="7"/>
  <c r="I312" i="7"/>
  <c r="N312" i="7" s="1"/>
  <c r="B312" i="7"/>
  <c r="M312" i="7" s="1"/>
  <c r="L311" i="7"/>
  <c r="J311" i="7"/>
  <c r="I311" i="7"/>
  <c r="N311" i="7" s="1"/>
  <c r="B311" i="7"/>
  <c r="M311" i="7" s="1"/>
  <c r="L310" i="7"/>
  <c r="J310" i="7"/>
  <c r="I310" i="7"/>
  <c r="N310" i="7" s="1"/>
  <c r="B310" i="7"/>
  <c r="M310" i="7" s="1"/>
  <c r="L309" i="7"/>
  <c r="J309" i="7"/>
  <c r="I309" i="7"/>
  <c r="N309" i="7" s="1"/>
  <c r="B309" i="7"/>
  <c r="M309" i="7" s="1"/>
  <c r="L308" i="7"/>
  <c r="J308" i="7"/>
  <c r="I308" i="7"/>
  <c r="N308" i="7" s="1"/>
  <c r="B308" i="7"/>
  <c r="M308" i="7" s="1"/>
  <c r="L307" i="7"/>
  <c r="J307" i="7"/>
  <c r="I307" i="7"/>
  <c r="N307" i="7" s="1"/>
  <c r="B307" i="7"/>
  <c r="M307" i="7" s="1"/>
  <c r="L306" i="7"/>
  <c r="J306" i="7"/>
  <c r="I306" i="7"/>
  <c r="N306" i="7" s="1"/>
  <c r="B306" i="7"/>
  <c r="M306" i="7" s="1"/>
  <c r="L305" i="7"/>
  <c r="J305" i="7"/>
  <c r="I305" i="7"/>
  <c r="N305" i="7" s="1"/>
  <c r="B305" i="7"/>
  <c r="M305" i="7" s="1"/>
  <c r="M304" i="7"/>
  <c r="L304" i="7"/>
  <c r="J304" i="7"/>
  <c r="I304" i="7"/>
  <c r="N304" i="7" s="1"/>
  <c r="B304" i="7"/>
  <c r="M303" i="7"/>
  <c r="L303" i="7"/>
  <c r="J303" i="7"/>
  <c r="I303" i="7"/>
  <c r="N303" i="7" s="1"/>
  <c r="B303" i="7"/>
  <c r="L302" i="7"/>
  <c r="J302" i="7"/>
  <c r="I302" i="7"/>
  <c r="N302" i="7" s="1"/>
  <c r="B302" i="7"/>
  <c r="M302" i="7" s="1"/>
  <c r="L301" i="7"/>
  <c r="J301" i="7"/>
  <c r="I301" i="7"/>
  <c r="N301" i="7" s="1"/>
  <c r="B301" i="7"/>
  <c r="M301" i="7" s="1"/>
  <c r="L300" i="7"/>
  <c r="J300" i="7"/>
  <c r="I300" i="7"/>
  <c r="N300" i="7" s="1"/>
  <c r="B300" i="7"/>
  <c r="M300" i="7" s="1"/>
  <c r="L299" i="7"/>
  <c r="J299" i="7"/>
  <c r="I299" i="7"/>
  <c r="N299" i="7" s="1"/>
  <c r="B299" i="7"/>
  <c r="M299" i="7" s="1"/>
  <c r="N298" i="7"/>
  <c r="L298" i="7"/>
  <c r="J298" i="7"/>
  <c r="I298" i="7"/>
  <c r="B298" i="7"/>
  <c r="M298" i="7" s="1"/>
  <c r="L297" i="7"/>
  <c r="J297" i="7"/>
  <c r="I297" i="7"/>
  <c r="N297" i="7" s="1"/>
  <c r="B297" i="7"/>
  <c r="M297" i="7" s="1"/>
  <c r="M296" i="7"/>
  <c r="L296" i="7"/>
  <c r="J296" i="7"/>
  <c r="I296" i="7"/>
  <c r="N296" i="7" s="1"/>
  <c r="B296" i="7"/>
  <c r="L295" i="7"/>
  <c r="J295" i="7"/>
  <c r="I295" i="7"/>
  <c r="N295" i="7" s="1"/>
  <c r="B295" i="7"/>
  <c r="M295" i="7" s="1"/>
  <c r="L294" i="7"/>
  <c r="J294" i="7"/>
  <c r="I294" i="7"/>
  <c r="N294" i="7" s="1"/>
  <c r="B294" i="7"/>
  <c r="M294" i="7" s="1"/>
  <c r="L293" i="7"/>
  <c r="J293" i="7"/>
  <c r="I293" i="7"/>
  <c r="N293" i="7" s="1"/>
  <c r="B293" i="7"/>
  <c r="M293" i="7" s="1"/>
  <c r="L292" i="7"/>
  <c r="J292" i="7"/>
  <c r="I292" i="7"/>
  <c r="N292" i="7" s="1"/>
  <c r="B292" i="7"/>
  <c r="M292" i="7" s="1"/>
  <c r="L291" i="7"/>
  <c r="J291" i="7"/>
  <c r="I291" i="7"/>
  <c r="N291" i="7" s="1"/>
  <c r="B291" i="7"/>
  <c r="M291" i="7" s="1"/>
  <c r="L290" i="7"/>
  <c r="J290" i="7"/>
  <c r="I290" i="7"/>
  <c r="N290" i="7" s="1"/>
  <c r="B290" i="7"/>
  <c r="M290" i="7" s="1"/>
  <c r="L289" i="7"/>
  <c r="J289" i="7"/>
  <c r="I289" i="7"/>
  <c r="N289" i="7" s="1"/>
  <c r="B289" i="7"/>
  <c r="M289" i="7" s="1"/>
  <c r="L288" i="7"/>
  <c r="J288" i="7"/>
  <c r="I288" i="7"/>
  <c r="N288" i="7" s="1"/>
  <c r="B288" i="7"/>
  <c r="M288" i="7" s="1"/>
  <c r="N287" i="7"/>
  <c r="L287" i="7"/>
  <c r="J287" i="7"/>
  <c r="I287" i="7"/>
  <c r="B287" i="7"/>
  <c r="M287" i="7" s="1"/>
  <c r="L286" i="7"/>
  <c r="J286" i="7"/>
  <c r="I286" i="7"/>
  <c r="N286" i="7" s="1"/>
  <c r="B286" i="7"/>
  <c r="M286" i="7" s="1"/>
  <c r="M285" i="7"/>
  <c r="L285" i="7"/>
  <c r="J285" i="7"/>
  <c r="I285" i="7"/>
  <c r="N285" i="7" s="1"/>
  <c r="B285" i="7"/>
  <c r="L284" i="7"/>
  <c r="J284" i="7"/>
  <c r="I284" i="7"/>
  <c r="N284" i="7" s="1"/>
  <c r="B284" i="7"/>
  <c r="M284" i="7" s="1"/>
  <c r="L283" i="7"/>
  <c r="J283" i="7"/>
  <c r="I283" i="7"/>
  <c r="N283" i="7" s="1"/>
  <c r="B283" i="7"/>
  <c r="M283" i="7" s="1"/>
  <c r="N282" i="7"/>
  <c r="M282" i="7"/>
  <c r="L282" i="7"/>
  <c r="J282" i="7"/>
  <c r="I282" i="7"/>
  <c r="B282" i="7"/>
  <c r="L281" i="7"/>
  <c r="J281" i="7"/>
  <c r="I281" i="7"/>
  <c r="N281" i="7" s="1"/>
  <c r="B281" i="7"/>
  <c r="M281" i="7" s="1"/>
  <c r="L280" i="7"/>
  <c r="J280" i="7"/>
  <c r="I280" i="7"/>
  <c r="N280" i="7" s="1"/>
  <c r="B280" i="7"/>
  <c r="M280" i="7" s="1"/>
  <c r="L279" i="7"/>
  <c r="J279" i="7"/>
  <c r="I279" i="7"/>
  <c r="N279" i="7" s="1"/>
  <c r="B279" i="7"/>
  <c r="M279" i="7" s="1"/>
  <c r="L278" i="7"/>
  <c r="J278" i="7"/>
  <c r="I278" i="7"/>
  <c r="N278" i="7" s="1"/>
  <c r="B278" i="7"/>
  <c r="M278" i="7" s="1"/>
  <c r="M277" i="7"/>
  <c r="L277" i="7"/>
  <c r="J277" i="7"/>
  <c r="I277" i="7"/>
  <c r="N277" i="7" s="1"/>
  <c r="B277" i="7"/>
  <c r="L276" i="7"/>
  <c r="J276" i="7"/>
  <c r="I276" i="7"/>
  <c r="N276" i="7" s="1"/>
  <c r="B276" i="7"/>
  <c r="M276" i="7" s="1"/>
  <c r="M275" i="7"/>
  <c r="L275" i="7"/>
  <c r="J275" i="7"/>
  <c r="I275" i="7"/>
  <c r="N275" i="7" s="1"/>
  <c r="B275" i="7"/>
  <c r="L274" i="7"/>
  <c r="J274" i="7"/>
  <c r="I274" i="7"/>
  <c r="N274" i="7" s="1"/>
  <c r="B274" i="7"/>
  <c r="M274" i="7" s="1"/>
  <c r="L273" i="7"/>
  <c r="J273" i="7"/>
  <c r="I273" i="7"/>
  <c r="N273" i="7" s="1"/>
  <c r="B273" i="7"/>
  <c r="M273" i="7" s="1"/>
  <c r="L272" i="7"/>
  <c r="J272" i="7"/>
  <c r="I272" i="7"/>
  <c r="N272" i="7" s="1"/>
  <c r="B272" i="7"/>
  <c r="M272" i="7" s="1"/>
  <c r="M271" i="7"/>
  <c r="L271" i="7"/>
  <c r="J271" i="7"/>
  <c r="I271" i="7"/>
  <c r="N271" i="7" s="1"/>
  <c r="B271" i="7"/>
  <c r="L270" i="7"/>
  <c r="J270" i="7"/>
  <c r="I270" i="7"/>
  <c r="N270" i="7" s="1"/>
  <c r="B270" i="7"/>
  <c r="M270" i="7" s="1"/>
  <c r="L269" i="7"/>
  <c r="J269" i="7"/>
  <c r="I269" i="7"/>
  <c r="N269" i="7" s="1"/>
  <c r="B269" i="7"/>
  <c r="M269" i="7" s="1"/>
  <c r="L268" i="7"/>
  <c r="J268" i="7"/>
  <c r="I268" i="7"/>
  <c r="N268" i="7" s="1"/>
  <c r="B268" i="7"/>
  <c r="M268" i="7" s="1"/>
  <c r="L267" i="7"/>
  <c r="J267" i="7"/>
  <c r="I267" i="7"/>
  <c r="N267" i="7" s="1"/>
  <c r="B267" i="7"/>
  <c r="M267" i="7" s="1"/>
  <c r="M266" i="7"/>
  <c r="L266" i="7"/>
  <c r="J266" i="7"/>
  <c r="I266" i="7"/>
  <c r="N266" i="7" s="1"/>
  <c r="B266" i="7"/>
  <c r="L265" i="7"/>
  <c r="J265" i="7"/>
  <c r="I265" i="7"/>
  <c r="N265" i="7" s="1"/>
  <c r="B265" i="7"/>
  <c r="M265" i="7" s="1"/>
  <c r="L264" i="7"/>
  <c r="J264" i="7"/>
  <c r="I264" i="7"/>
  <c r="N264" i="7" s="1"/>
  <c r="B264" i="7"/>
  <c r="M264" i="7" s="1"/>
  <c r="N263" i="7"/>
  <c r="L263" i="7"/>
  <c r="J263" i="7"/>
  <c r="I263" i="7"/>
  <c r="B263" i="7"/>
  <c r="M263" i="7" s="1"/>
  <c r="L262" i="7"/>
  <c r="J262" i="7"/>
  <c r="I262" i="7"/>
  <c r="N262" i="7" s="1"/>
  <c r="B262" i="7"/>
  <c r="M262" i="7" s="1"/>
  <c r="L261" i="7"/>
  <c r="J261" i="7"/>
  <c r="I261" i="7"/>
  <c r="N261" i="7" s="1"/>
  <c r="B261" i="7"/>
  <c r="M261" i="7" s="1"/>
  <c r="N260" i="7"/>
  <c r="L260" i="7"/>
  <c r="J260" i="7"/>
  <c r="I260" i="7"/>
  <c r="B260" i="7"/>
  <c r="M260" i="7" s="1"/>
  <c r="L259" i="7"/>
  <c r="J259" i="7"/>
  <c r="I259" i="7"/>
  <c r="N259" i="7" s="1"/>
  <c r="B259" i="7"/>
  <c r="M259" i="7" s="1"/>
  <c r="M258" i="7"/>
  <c r="L258" i="7"/>
  <c r="J258" i="7"/>
  <c r="I258" i="7"/>
  <c r="N258" i="7" s="1"/>
  <c r="B258" i="7"/>
  <c r="L257" i="7"/>
  <c r="J257" i="7"/>
  <c r="I257" i="7"/>
  <c r="N257" i="7" s="1"/>
  <c r="B257" i="7"/>
  <c r="M257" i="7" s="1"/>
  <c r="L256" i="7"/>
  <c r="J256" i="7"/>
  <c r="I256" i="7"/>
  <c r="N256" i="7" s="1"/>
  <c r="B256" i="7"/>
  <c r="M256" i="7" s="1"/>
  <c r="N255" i="7"/>
  <c r="L255" i="7"/>
  <c r="J255" i="7"/>
  <c r="I255" i="7"/>
  <c r="B255" i="7"/>
  <c r="M255" i="7" s="1"/>
  <c r="L254" i="7"/>
  <c r="J254" i="7"/>
  <c r="I254" i="7"/>
  <c r="N254" i="7" s="1"/>
  <c r="B254" i="7"/>
  <c r="M254" i="7" s="1"/>
  <c r="N253" i="7"/>
  <c r="M253" i="7"/>
  <c r="L253" i="7"/>
  <c r="J253" i="7"/>
  <c r="I253" i="7"/>
  <c r="B253" i="7"/>
  <c r="L252" i="7"/>
  <c r="J252" i="7"/>
  <c r="I252" i="7"/>
  <c r="N252" i="7" s="1"/>
  <c r="B252" i="7"/>
  <c r="M252" i="7" s="1"/>
  <c r="L251" i="7"/>
  <c r="J251" i="7"/>
  <c r="I251" i="7"/>
  <c r="N251" i="7" s="1"/>
  <c r="B251" i="7"/>
  <c r="M251" i="7" s="1"/>
  <c r="L250" i="7"/>
  <c r="J250" i="7"/>
  <c r="I250" i="7"/>
  <c r="N250" i="7" s="1"/>
  <c r="B250" i="7"/>
  <c r="M250" i="7" s="1"/>
  <c r="L249" i="7"/>
  <c r="J249" i="7"/>
  <c r="I249" i="7"/>
  <c r="N249" i="7" s="1"/>
  <c r="B249" i="7"/>
  <c r="M249" i="7" s="1"/>
  <c r="L248" i="7"/>
  <c r="J248" i="7"/>
  <c r="I248" i="7"/>
  <c r="N248" i="7" s="1"/>
  <c r="B248" i="7"/>
  <c r="M248" i="7" s="1"/>
  <c r="L247" i="7"/>
  <c r="J247" i="7"/>
  <c r="I247" i="7"/>
  <c r="N247" i="7" s="1"/>
  <c r="B247" i="7"/>
  <c r="M247" i="7" s="1"/>
  <c r="L246" i="7"/>
  <c r="J246" i="7"/>
  <c r="I246" i="7"/>
  <c r="N246" i="7" s="1"/>
  <c r="B246" i="7"/>
  <c r="M246" i="7" s="1"/>
  <c r="L245" i="7"/>
  <c r="J245" i="7"/>
  <c r="I245" i="7"/>
  <c r="N245" i="7" s="1"/>
  <c r="B245" i="7"/>
  <c r="M245" i="7" s="1"/>
  <c r="L244" i="7"/>
  <c r="J244" i="7"/>
  <c r="I244" i="7"/>
  <c r="N244" i="7" s="1"/>
  <c r="B244" i="7"/>
  <c r="M244" i="7" s="1"/>
  <c r="L243" i="7"/>
  <c r="J243" i="7"/>
  <c r="I243" i="7"/>
  <c r="N243" i="7" s="1"/>
  <c r="B243" i="7"/>
  <c r="M243" i="7" s="1"/>
  <c r="L242" i="7"/>
  <c r="J242" i="7"/>
  <c r="I242" i="7"/>
  <c r="N242" i="7" s="1"/>
  <c r="B242" i="7"/>
  <c r="M242" i="7" s="1"/>
  <c r="L241" i="7"/>
  <c r="J241" i="7"/>
  <c r="I241" i="7"/>
  <c r="N241" i="7" s="1"/>
  <c r="B241" i="7"/>
  <c r="M241" i="7" s="1"/>
  <c r="L240" i="7"/>
  <c r="J240" i="7"/>
  <c r="I240" i="7"/>
  <c r="N240" i="7" s="1"/>
  <c r="B240" i="7"/>
  <c r="M240" i="7" s="1"/>
  <c r="L239" i="7"/>
  <c r="J239" i="7"/>
  <c r="I239" i="7"/>
  <c r="N239" i="7" s="1"/>
  <c r="B239" i="7"/>
  <c r="M239" i="7" s="1"/>
  <c r="L238" i="7"/>
  <c r="J238" i="7"/>
  <c r="I238" i="7"/>
  <c r="N238" i="7" s="1"/>
  <c r="B238" i="7"/>
  <c r="M238" i="7" s="1"/>
  <c r="M237" i="7"/>
  <c r="L237" i="7"/>
  <c r="J237" i="7"/>
  <c r="I237" i="7"/>
  <c r="N237" i="7" s="1"/>
  <c r="B237" i="7"/>
  <c r="L236" i="7"/>
  <c r="J236" i="7"/>
  <c r="I236" i="7"/>
  <c r="N236" i="7" s="1"/>
  <c r="B236" i="7"/>
  <c r="M236" i="7" s="1"/>
  <c r="L235" i="7"/>
  <c r="J235" i="7"/>
  <c r="I235" i="7"/>
  <c r="N235" i="7" s="1"/>
  <c r="B235" i="7"/>
  <c r="M235" i="7" s="1"/>
  <c r="N234" i="7"/>
  <c r="L234" i="7"/>
  <c r="J234" i="7"/>
  <c r="I234" i="7"/>
  <c r="B234" i="7"/>
  <c r="M234" i="7" s="1"/>
  <c r="L233" i="7"/>
  <c r="J233" i="7"/>
  <c r="I233" i="7"/>
  <c r="N233" i="7" s="1"/>
  <c r="B233" i="7"/>
  <c r="M233" i="7" s="1"/>
  <c r="L232" i="7"/>
  <c r="J232" i="7"/>
  <c r="I232" i="7"/>
  <c r="N232" i="7" s="1"/>
  <c r="B232" i="7"/>
  <c r="M232" i="7" s="1"/>
  <c r="L231" i="7"/>
  <c r="J231" i="7"/>
  <c r="I231" i="7"/>
  <c r="N231" i="7" s="1"/>
  <c r="B231" i="7"/>
  <c r="M231" i="7" s="1"/>
  <c r="L230" i="7"/>
  <c r="J230" i="7"/>
  <c r="I230" i="7"/>
  <c r="N230" i="7" s="1"/>
  <c r="B230" i="7"/>
  <c r="M230" i="7" s="1"/>
  <c r="L229" i="7"/>
  <c r="J229" i="7"/>
  <c r="I229" i="7"/>
  <c r="N229" i="7" s="1"/>
  <c r="B229" i="7"/>
  <c r="M229" i="7" s="1"/>
  <c r="L228" i="7"/>
  <c r="J228" i="7"/>
  <c r="I228" i="7"/>
  <c r="N228" i="7" s="1"/>
  <c r="B228" i="7"/>
  <c r="M228" i="7" s="1"/>
  <c r="L227" i="7"/>
  <c r="J227" i="7"/>
  <c r="I227" i="7"/>
  <c r="N227" i="7" s="1"/>
  <c r="B227" i="7"/>
  <c r="M227" i="7" s="1"/>
  <c r="L226" i="7"/>
  <c r="J226" i="7"/>
  <c r="I226" i="7"/>
  <c r="N226" i="7" s="1"/>
  <c r="B226" i="7"/>
  <c r="M226" i="7" s="1"/>
  <c r="L225" i="7"/>
  <c r="J225" i="7"/>
  <c r="I225" i="7"/>
  <c r="N225" i="7" s="1"/>
  <c r="B225" i="7"/>
  <c r="M225" i="7" s="1"/>
  <c r="L224" i="7"/>
  <c r="J224" i="7"/>
  <c r="I224" i="7"/>
  <c r="N224" i="7" s="1"/>
  <c r="B224" i="7"/>
  <c r="M224" i="7" s="1"/>
  <c r="L223" i="7"/>
  <c r="J223" i="7"/>
  <c r="I223" i="7"/>
  <c r="N223" i="7" s="1"/>
  <c r="B223" i="7"/>
  <c r="M223" i="7" s="1"/>
  <c r="L222" i="7"/>
  <c r="J222" i="7"/>
  <c r="I222" i="7"/>
  <c r="N222" i="7" s="1"/>
  <c r="B222" i="7"/>
  <c r="M222" i="7" s="1"/>
  <c r="L221" i="7"/>
  <c r="J221" i="7"/>
  <c r="I221" i="7"/>
  <c r="N221" i="7" s="1"/>
  <c r="B221" i="7"/>
  <c r="M221" i="7" s="1"/>
  <c r="L220" i="7"/>
  <c r="J220" i="7"/>
  <c r="I220" i="7"/>
  <c r="N220" i="7" s="1"/>
  <c r="B220" i="7"/>
  <c r="M220" i="7" s="1"/>
  <c r="M219" i="7"/>
  <c r="L219" i="7"/>
  <c r="J219" i="7"/>
  <c r="I219" i="7"/>
  <c r="N219" i="7" s="1"/>
  <c r="B219" i="7"/>
  <c r="M218" i="7"/>
  <c r="L218" i="7"/>
  <c r="J218" i="7"/>
  <c r="I218" i="7"/>
  <c r="N218" i="7" s="1"/>
  <c r="B218" i="7"/>
  <c r="L217" i="7"/>
  <c r="J217" i="7"/>
  <c r="I217" i="7"/>
  <c r="N217" i="7" s="1"/>
  <c r="B217" i="7"/>
  <c r="M217" i="7" s="1"/>
  <c r="L216" i="7"/>
  <c r="J216" i="7"/>
  <c r="I216" i="7"/>
  <c r="N216" i="7" s="1"/>
  <c r="B216" i="7"/>
  <c r="M216" i="7" s="1"/>
  <c r="L215" i="7"/>
  <c r="J215" i="7"/>
  <c r="I215" i="7"/>
  <c r="N215" i="7" s="1"/>
  <c r="B215" i="7"/>
  <c r="M215" i="7" s="1"/>
  <c r="L214" i="7"/>
  <c r="J214" i="7"/>
  <c r="I214" i="7"/>
  <c r="N214" i="7" s="1"/>
  <c r="B214" i="7"/>
  <c r="M214" i="7" s="1"/>
  <c r="L213" i="7"/>
  <c r="J213" i="7"/>
  <c r="I213" i="7"/>
  <c r="N213" i="7" s="1"/>
  <c r="B213" i="7"/>
  <c r="M213" i="7" s="1"/>
  <c r="L212" i="7"/>
  <c r="J212" i="7"/>
  <c r="I212" i="7"/>
  <c r="N212" i="7" s="1"/>
  <c r="B212" i="7"/>
  <c r="M212" i="7" s="1"/>
  <c r="L211" i="7"/>
  <c r="J211" i="7"/>
  <c r="I211" i="7"/>
  <c r="N211" i="7" s="1"/>
  <c r="B211" i="7"/>
  <c r="M211" i="7" s="1"/>
  <c r="L210" i="7"/>
  <c r="J210" i="7"/>
  <c r="I210" i="7"/>
  <c r="N210" i="7" s="1"/>
  <c r="B210" i="7"/>
  <c r="M210" i="7" s="1"/>
  <c r="L209" i="7"/>
  <c r="J209" i="7"/>
  <c r="I209" i="7"/>
  <c r="N209" i="7" s="1"/>
  <c r="B209" i="7"/>
  <c r="M209" i="7" s="1"/>
  <c r="M208" i="7"/>
  <c r="L208" i="7"/>
  <c r="J208" i="7"/>
  <c r="I208" i="7"/>
  <c r="N208" i="7" s="1"/>
  <c r="B208" i="7"/>
  <c r="L207" i="7"/>
  <c r="J207" i="7"/>
  <c r="I207" i="7"/>
  <c r="N207" i="7" s="1"/>
  <c r="B207" i="7"/>
  <c r="M207" i="7" s="1"/>
  <c r="L206" i="7"/>
  <c r="J206" i="7"/>
  <c r="I206" i="7"/>
  <c r="N206" i="7" s="1"/>
  <c r="B206" i="7"/>
  <c r="M206" i="7" s="1"/>
  <c r="L205" i="7"/>
  <c r="J205" i="7"/>
  <c r="I205" i="7"/>
  <c r="N205" i="7" s="1"/>
  <c r="B205" i="7"/>
  <c r="M205" i="7" s="1"/>
  <c r="L204" i="7"/>
  <c r="J204" i="7"/>
  <c r="I204" i="7"/>
  <c r="N204" i="7" s="1"/>
  <c r="B204" i="7"/>
  <c r="M204" i="7" s="1"/>
  <c r="L203" i="7"/>
  <c r="J203" i="7"/>
  <c r="I203" i="7"/>
  <c r="N203" i="7" s="1"/>
  <c r="B203" i="7"/>
  <c r="M203" i="7" s="1"/>
  <c r="L202" i="7"/>
  <c r="J202" i="7"/>
  <c r="I202" i="7"/>
  <c r="N202" i="7" s="1"/>
  <c r="B202" i="7"/>
  <c r="M202" i="7" s="1"/>
  <c r="L201" i="7"/>
  <c r="J201" i="7"/>
  <c r="I201" i="7"/>
  <c r="N201" i="7" s="1"/>
  <c r="B201" i="7"/>
  <c r="M201" i="7" s="1"/>
  <c r="L200" i="7"/>
  <c r="J200" i="7"/>
  <c r="I200" i="7"/>
  <c r="N200" i="7" s="1"/>
  <c r="B200" i="7"/>
  <c r="M200" i="7" s="1"/>
  <c r="L199" i="7"/>
  <c r="J199" i="7"/>
  <c r="I199" i="7"/>
  <c r="N199" i="7" s="1"/>
  <c r="B199" i="7"/>
  <c r="M199" i="7" s="1"/>
  <c r="L198" i="7"/>
  <c r="J198" i="7"/>
  <c r="I198" i="7"/>
  <c r="N198" i="7" s="1"/>
  <c r="B198" i="7"/>
  <c r="M198" i="7" s="1"/>
  <c r="L197" i="7"/>
  <c r="J197" i="7"/>
  <c r="I197" i="7"/>
  <c r="N197" i="7" s="1"/>
  <c r="B197" i="7"/>
  <c r="M197" i="7" s="1"/>
  <c r="L196" i="7"/>
  <c r="J196" i="7"/>
  <c r="I196" i="7"/>
  <c r="N196" i="7" s="1"/>
  <c r="B196" i="7"/>
  <c r="M196" i="7" s="1"/>
  <c r="L195" i="7"/>
  <c r="J195" i="7"/>
  <c r="I195" i="7"/>
  <c r="N195" i="7" s="1"/>
  <c r="B195" i="7"/>
  <c r="M195" i="7" s="1"/>
  <c r="L194" i="7"/>
  <c r="J194" i="7"/>
  <c r="I194" i="7"/>
  <c r="N194" i="7" s="1"/>
  <c r="B194" i="7"/>
  <c r="M194" i="7" s="1"/>
  <c r="L193" i="7"/>
  <c r="J193" i="7"/>
  <c r="I193" i="7"/>
  <c r="N193" i="7" s="1"/>
  <c r="B193" i="7"/>
  <c r="M193" i="7" s="1"/>
  <c r="M192" i="7"/>
  <c r="L192" i="7"/>
  <c r="J192" i="7"/>
  <c r="I192" i="7"/>
  <c r="N192" i="7" s="1"/>
  <c r="B192" i="7"/>
  <c r="L191" i="7"/>
  <c r="J191" i="7"/>
  <c r="I191" i="7"/>
  <c r="N191" i="7" s="1"/>
  <c r="B191" i="7"/>
  <c r="M191" i="7" s="1"/>
  <c r="L190" i="7"/>
  <c r="J190" i="7"/>
  <c r="I190" i="7"/>
  <c r="N190" i="7" s="1"/>
  <c r="B190" i="7"/>
  <c r="M190" i="7" s="1"/>
  <c r="M189" i="7"/>
  <c r="L189" i="7"/>
  <c r="J189" i="7"/>
  <c r="I189" i="7"/>
  <c r="N189" i="7" s="1"/>
  <c r="B189" i="7"/>
  <c r="L188" i="7"/>
  <c r="J188" i="7"/>
  <c r="I188" i="7"/>
  <c r="N188" i="7" s="1"/>
  <c r="B188" i="7"/>
  <c r="M188" i="7" s="1"/>
  <c r="N187" i="7"/>
  <c r="M187" i="7"/>
  <c r="L187" i="7"/>
  <c r="J187" i="7"/>
  <c r="I187" i="7"/>
  <c r="B187" i="7"/>
  <c r="L186" i="7"/>
  <c r="J186" i="7"/>
  <c r="I186" i="7"/>
  <c r="N186" i="7" s="1"/>
  <c r="B186" i="7"/>
  <c r="M186" i="7" s="1"/>
  <c r="L185" i="7"/>
  <c r="J185" i="7"/>
  <c r="I185" i="7"/>
  <c r="N185" i="7" s="1"/>
  <c r="B185" i="7"/>
  <c r="M185" i="7" s="1"/>
  <c r="M184" i="7"/>
  <c r="L184" i="7"/>
  <c r="J184" i="7"/>
  <c r="I184" i="7"/>
  <c r="N184" i="7" s="1"/>
  <c r="B184" i="7"/>
  <c r="L183" i="7"/>
  <c r="J183" i="7"/>
  <c r="I183" i="7"/>
  <c r="N183" i="7" s="1"/>
  <c r="B183" i="7"/>
  <c r="M183" i="7" s="1"/>
  <c r="L182" i="7"/>
  <c r="J182" i="7"/>
  <c r="I182" i="7"/>
  <c r="N182" i="7" s="1"/>
  <c r="B182" i="7"/>
  <c r="M182" i="7" s="1"/>
  <c r="L181" i="7"/>
  <c r="J181" i="7"/>
  <c r="I181" i="7"/>
  <c r="N181" i="7" s="1"/>
  <c r="B181" i="7"/>
  <c r="M181" i="7" s="1"/>
  <c r="L180" i="7"/>
  <c r="J180" i="7"/>
  <c r="I180" i="7"/>
  <c r="N180" i="7" s="1"/>
  <c r="B180" i="7"/>
  <c r="M180" i="7" s="1"/>
  <c r="M179" i="7"/>
  <c r="L179" i="7"/>
  <c r="J179" i="7"/>
  <c r="I179" i="7"/>
  <c r="N179" i="7" s="1"/>
  <c r="B179" i="7"/>
  <c r="L178" i="7"/>
  <c r="J178" i="7"/>
  <c r="I178" i="7"/>
  <c r="N178" i="7" s="1"/>
  <c r="B178" i="7"/>
  <c r="M178" i="7" s="1"/>
  <c r="L177" i="7"/>
  <c r="J177" i="7"/>
  <c r="I177" i="7"/>
  <c r="N177" i="7" s="1"/>
  <c r="B177" i="7"/>
  <c r="M177" i="7" s="1"/>
  <c r="L176" i="7"/>
  <c r="J176" i="7"/>
  <c r="I176" i="7"/>
  <c r="N176" i="7" s="1"/>
  <c r="B176" i="7"/>
  <c r="M176" i="7" s="1"/>
  <c r="L175" i="7"/>
  <c r="J175" i="7"/>
  <c r="I175" i="7"/>
  <c r="N175" i="7" s="1"/>
  <c r="B175" i="7"/>
  <c r="M175" i="7" s="1"/>
  <c r="L174" i="7"/>
  <c r="J174" i="7"/>
  <c r="I174" i="7"/>
  <c r="N174" i="7" s="1"/>
  <c r="B174" i="7"/>
  <c r="M174" i="7" s="1"/>
  <c r="L173" i="7"/>
  <c r="J173" i="7"/>
  <c r="I173" i="7"/>
  <c r="N173" i="7" s="1"/>
  <c r="B173" i="7"/>
  <c r="M173" i="7" s="1"/>
  <c r="L172" i="7"/>
  <c r="J172" i="7"/>
  <c r="I172" i="7"/>
  <c r="N172" i="7" s="1"/>
  <c r="B172" i="7"/>
  <c r="M172" i="7" s="1"/>
  <c r="L171" i="7"/>
  <c r="J171" i="7"/>
  <c r="I171" i="7"/>
  <c r="N171" i="7" s="1"/>
  <c r="B171" i="7"/>
  <c r="M171" i="7" s="1"/>
  <c r="L170" i="7"/>
  <c r="J170" i="7"/>
  <c r="I170" i="7"/>
  <c r="N170" i="7" s="1"/>
  <c r="B170" i="7"/>
  <c r="M170" i="7" s="1"/>
  <c r="L169" i="7"/>
  <c r="J169" i="7"/>
  <c r="I169" i="7"/>
  <c r="N169" i="7" s="1"/>
  <c r="B169" i="7"/>
  <c r="M169" i="7" s="1"/>
  <c r="L168" i="7"/>
  <c r="J168" i="7"/>
  <c r="I168" i="7"/>
  <c r="N168" i="7" s="1"/>
  <c r="B168" i="7"/>
  <c r="M168" i="7" s="1"/>
  <c r="L167" i="7"/>
  <c r="J167" i="7"/>
  <c r="I167" i="7"/>
  <c r="N167" i="7" s="1"/>
  <c r="B167" i="7"/>
  <c r="M167" i="7" s="1"/>
  <c r="L166" i="7"/>
  <c r="J166" i="7"/>
  <c r="I166" i="7"/>
  <c r="N166" i="7" s="1"/>
  <c r="B166" i="7"/>
  <c r="M166" i="7" s="1"/>
  <c r="L165" i="7"/>
  <c r="J165" i="7"/>
  <c r="I165" i="7"/>
  <c r="N165" i="7" s="1"/>
  <c r="B165" i="7"/>
  <c r="M165" i="7" s="1"/>
  <c r="L164" i="7"/>
  <c r="J164" i="7"/>
  <c r="I164" i="7"/>
  <c r="N164" i="7" s="1"/>
  <c r="B164" i="7"/>
  <c r="M164" i="7" s="1"/>
  <c r="L163" i="7"/>
  <c r="J163" i="7"/>
  <c r="I163" i="7"/>
  <c r="N163" i="7" s="1"/>
  <c r="B163" i="7"/>
  <c r="M163" i="7" s="1"/>
  <c r="L162" i="7"/>
  <c r="J162" i="7"/>
  <c r="I162" i="7"/>
  <c r="N162" i="7" s="1"/>
  <c r="B162" i="7"/>
  <c r="M162" i="7" s="1"/>
  <c r="L161" i="7"/>
  <c r="J161" i="7"/>
  <c r="I161" i="7"/>
  <c r="N161" i="7" s="1"/>
  <c r="B161" i="7"/>
  <c r="M161" i="7" s="1"/>
  <c r="L160" i="7"/>
  <c r="J160" i="7"/>
  <c r="I160" i="7"/>
  <c r="N160" i="7" s="1"/>
  <c r="B160" i="7"/>
  <c r="M160" i="7" s="1"/>
  <c r="M159" i="7"/>
  <c r="L159" i="7"/>
  <c r="J159" i="7"/>
  <c r="I159" i="7"/>
  <c r="N159" i="7" s="1"/>
  <c r="B159" i="7"/>
  <c r="M158" i="7"/>
  <c r="L158" i="7"/>
  <c r="J158" i="7"/>
  <c r="I158" i="7"/>
  <c r="N158" i="7" s="1"/>
  <c r="B158" i="7"/>
  <c r="L157" i="7"/>
  <c r="J157" i="7"/>
  <c r="I157" i="7"/>
  <c r="N157" i="7" s="1"/>
  <c r="B157" i="7"/>
  <c r="M157" i="7" s="1"/>
  <c r="L156" i="7"/>
  <c r="J156" i="7"/>
  <c r="I156" i="7"/>
  <c r="N156" i="7" s="1"/>
  <c r="B156" i="7"/>
  <c r="M156" i="7" s="1"/>
  <c r="L155" i="7"/>
  <c r="J155" i="7"/>
  <c r="I155" i="7"/>
  <c r="N155" i="7" s="1"/>
  <c r="B155" i="7"/>
  <c r="M155" i="7" s="1"/>
  <c r="L154" i="7"/>
  <c r="J154" i="7"/>
  <c r="I154" i="7"/>
  <c r="N154" i="7" s="1"/>
  <c r="B154" i="7"/>
  <c r="M154" i="7" s="1"/>
  <c r="N153" i="7"/>
  <c r="L153" i="7"/>
  <c r="J153" i="7"/>
  <c r="I153" i="7"/>
  <c r="B153" i="7"/>
  <c r="M153" i="7" s="1"/>
  <c r="L152" i="7"/>
  <c r="J152" i="7"/>
  <c r="I152" i="7"/>
  <c r="N152" i="7" s="1"/>
  <c r="B152" i="7"/>
  <c r="M152" i="7" s="1"/>
  <c r="L151" i="7"/>
  <c r="J151" i="7"/>
  <c r="I151" i="7"/>
  <c r="N151" i="7" s="1"/>
  <c r="B151" i="7"/>
  <c r="M151" i="7" s="1"/>
  <c r="N150" i="7"/>
  <c r="L150" i="7"/>
  <c r="J150" i="7"/>
  <c r="I150" i="7"/>
  <c r="B150" i="7"/>
  <c r="M150" i="7" s="1"/>
  <c r="L149" i="7"/>
  <c r="J149" i="7"/>
  <c r="I149" i="7"/>
  <c r="N149" i="7" s="1"/>
  <c r="B149" i="7"/>
  <c r="M149" i="7" s="1"/>
  <c r="L148" i="7"/>
  <c r="J148" i="7"/>
  <c r="I148" i="7"/>
  <c r="N148" i="7" s="1"/>
  <c r="B148" i="7"/>
  <c r="M148" i="7" s="1"/>
  <c r="L147" i="7"/>
  <c r="J147" i="7"/>
  <c r="I147" i="7"/>
  <c r="N147" i="7" s="1"/>
  <c r="B147" i="7"/>
  <c r="M147" i="7" s="1"/>
  <c r="L146" i="7"/>
  <c r="J146" i="7"/>
  <c r="I146" i="7"/>
  <c r="N146" i="7" s="1"/>
  <c r="B146" i="7"/>
  <c r="M146" i="7" s="1"/>
  <c r="M145" i="7"/>
  <c r="L145" i="7"/>
  <c r="J145" i="7"/>
  <c r="I145" i="7"/>
  <c r="N145" i="7" s="1"/>
  <c r="B145" i="7"/>
  <c r="L144" i="7"/>
  <c r="J144" i="7"/>
  <c r="I144" i="7"/>
  <c r="N144" i="7" s="1"/>
  <c r="B144" i="7"/>
  <c r="M144" i="7" s="1"/>
  <c r="N143" i="7"/>
  <c r="M143" i="7"/>
  <c r="L143" i="7"/>
  <c r="J143" i="7"/>
  <c r="I143" i="7"/>
  <c r="B143" i="7"/>
  <c r="L142" i="7"/>
  <c r="J142" i="7"/>
  <c r="I142" i="7"/>
  <c r="N142" i="7" s="1"/>
  <c r="B142" i="7"/>
  <c r="M142" i="7" s="1"/>
  <c r="L141" i="7"/>
  <c r="J141" i="7"/>
  <c r="I141" i="7"/>
  <c r="N141" i="7" s="1"/>
  <c r="B141" i="7"/>
  <c r="M141" i="7" s="1"/>
  <c r="L140" i="7"/>
  <c r="J140" i="7"/>
  <c r="I140" i="7"/>
  <c r="N140" i="7" s="1"/>
  <c r="B140" i="7"/>
  <c r="M140" i="7" s="1"/>
  <c r="L139" i="7"/>
  <c r="J139" i="7"/>
  <c r="I139" i="7"/>
  <c r="N139" i="7" s="1"/>
  <c r="B139" i="7"/>
  <c r="M139" i="7" s="1"/>
  <c r="N138" i="7"/>
  <c r="M138" i="7"/>
  <c r="L138" i="7"/>
  <c r="J138" i="7"/>
  <c r="I138" i="7"/>
  <c r="B138" i="7"/>
  <c r="L137" i="7"/>
  <c r="J137" i="7"/>
  <c r="I137" i="7"/>
  <c r="N137" i="7" s="1"/>
  <c r="B137" i="7"/>
  <c r="M137" i="7" s="1"/>
  <c r="L136" i="7"/>
  <c r="J136" i="7"/>
  <c r="I136" i="7"/>
  <c r="N136" i="7" s="1"/>
  <c r="B136" i="7"/>
  <c r="M136" i="7" s="1"/>
  <c r="L135" i="7"/>
  <c r="J135" i="7"/>
  <c r="I135" i="7"/>
  <c r="N135" i="7" s="1"/>
  <c r="B135" i="7"/>
  <c r="M135" i="7" s="1"/>
  <c r="L134" i="7"/>
  <c r="J134" i="7"/>
  <c r="I134" i="7"/>
  <c r="N134" i="7" s="1"/>
  <c r="B134" i="7"/>
  <c r="M134" i="7" s="1"/>
  <c r="N133" i="7"/>
  <c r="M133" i="7"/>
  <c r="L133" i="7"/>
  <c r="J133" i="7"/>
  <c r="I133" i="7"/>
  <c r="B133" i="7"/>
  <c r="L132" i="7"/>
  <c r="J132" i="7"/>
  <c r="I132" i="7"/>
  <c r="N132" i="7" s="1"/>
  <c r="B132" i="7"/>
  <c r="M132" i="7" s="1"/>
  <c r="L131" i="7"/>
  <c r="J131" i="7"/>
  <c r="I131" i="7"/>
  <c r="N131" i="7" s="1"/>
  <c r="B131" i="7"/>
  <c r="M131" i="7" s="1"/>
  <c r="M130" i="7"/>
  <c r="L130" i="7"/>
  <c r="J130" i="7"/>
  <c r="I130" i="7"/>
  <c r="N130" i="7" s="1"/>
  <c r="B130" i="7"/>
  <c r="L129" i="7"/>
  <c r="J129" i="7"/>
  <c r="I129" i="7"/>
  <c r="N129" i="7" s="1"/>
  <c r="B129" i="7"/>
  <c r="M129" i="7" s="1"/>
  <c r="M128" i="7"/>
  <c r="L128" i="7"/>
  <c r="J128" i="7"/>
  <c r="I128" i="7"/>
  <c r="N128" i="7" s="1"/>
  <c r="B128" i="7"/>
  <c r="L127" i="7"/>
  <c r="J127" i="7"/>
  <c r="I127" i="7"/>
  <c r="N127" i="7" s="1"/>
  <c r="B127" i="7"/>
  <c r="M127" i="7" s="1"/>
  <c r="L126" i="7"/>
  <c r="J126" i="7"/>
  <c r="I126" i="7"/>
  <c r="N126" i="7" s="1"/>
  <c r="B126" i="7"/>
  <c r="M126" i="7" s="1"/>
  <c r="L125" i="7"/>
  <c r="J125" i="7"/>
  <c r="I125" i="7"/>
  <c r="N125" i="7" s="1"/>
  <c r="B125" i="7"/>
  <c r="M125" i="7" s="1"/>
  <c r="M124" i="7"/>
  <c r="L124" i="7"/>
  <c r="J124" i="7"/>
  <c r="I124" i="7"/>
  <c r="N124" i="7" s="1"/>
  <c r="B124" i="7"/>
  <c r="L123" i="7"/>
  <c r="J123" i="7"/>
  <c r="I123" i="7"/>
  <c r="N123" i="7" s="1"/>
  <c r="B123" i="7"/>
  <c r="M123" i="7" s="1"/>
  <c r="L122" i="7"/>
  <c r="J122" i="7"/>
  <c r="I122" i="7"/>
  <c r="N122" i="7" s="1"/>
  <c r="B122" i="7"/>
  <c r="M122" i="7" s="1"/>
  <c r="L121" i="7"/>
  <c r="J121" i="7"/>
  <c r="I121" i="7"/>
  <c r="N121" i="7" s="1"/>
  <c r="B121" i="7"/>
  <c r="M121" i="7" s="1"/>
  <c r="L120" i="7"/>
  <c r="J120" i="7"/>
  <c r="I120" i="7"/>
  <c r="N120" i="7" s="1"/>
  <c r="B120" i="7"/>
  <c r="M120" i="7" s="1"/>
  <c r="L119" i="7"/>
  <c r="J119" i="7"/>
  <c r="I119" i="7"/>
  <c r="N119" i="7" s="1"/>
  <c r="B119" i="7"/>
  <c r="M119" i="7" s="1"/>
  <c r="L118" i="7"/>
  <c r="J118" i="7"/>
  <c r="I118" i="7"/>
  <c r="N118" i="7" s="1"/>
  <c r="B118" i="7"/>
  <c r="M118" i="7" s="1"/>
  <c r="L117" i="7"/>
  <c r="J117" i="7"/>
  <c r="I117" i="7"/>
  <c r="N117" i="7" s="1"/>
  <c r="B117" i="7"/>
  <c r="M117" i="7" s="1"/>
  <c r="M116" i="7"/>
  <c r="L116" i="7"/>
  <c r="J116" i="7"/>
  <c r="I116" i="7"/>
  <c r="N116" i="7" s="1"/>
  <c r="B116" i="7"/>
  <c r="L115" i="7"/>
  <c r="J115" i="7"/>
  <c r="I115" i="7"/>
  <c r="N115" i="7" s="1"/>
  <c r="B115" i="7"/>
  <c r="M115" i="7" s="1"/>
  <c r="L114" i="7"/>
  <c r="J114" i="7"/>
  <c r="I114" i="7"/>
  <c r="N114" i="7" s="1"/>
  <c r="B114" i="7"/>
  <c r="M114" i="7" s="1"/>
  <c r="N113" i="7"/>
  <c r="L113" i="7"/>
  <c r="J113" i="7"/>
  <c r="I113" i="7"/>
  <c r="B113" i="7"/>
  <c r="M113" i="7" s="1"/>
  <c r="L112" i="7"/>
  <c r="J112" i="7"/>
  <c r="I112" i="7"/>
  <c r="N112" i="7" s="1"/>
  <c r="B112" i="7"/>
  <c r="M112" i="7" s="1"/>
  <c r="L111" i="7"/>
  <c r="J111" i="7"/>
  <c r="I111" i="7"/>
  <c r="N111" i="7" s="1"/>
  <c r="B111" i="7"/>
  <c r="M111" i="7" s="1"/>
  <c r="L110" i="7"/>
  <c r="J110" i="7"/>
  <c r="I110" i="7"/>
  <c r="N110" i="7" s="1"/>
  <c r="B110" i="7"/>
  <c r="M110" i="7" s="1"/>
  <c r="L109" i="7"/>
  <c r="J109" i="7"/>
  <c r="I109" i="7"/>
  <c r="N109" i="7" s="1"/>
  <c r="B109" i="7"/>
  <c r="M109" i="7" s="1"/>
  <c r="L108" i="7"/>
  <c r="J108" i="7"/>
  <c r="I108" i="7"/>
  <c r="N108" i="7" s="1"/>
  <c r="B108" i="7"/>
  <c r="M108" i="7" s="1"/>
  <c r="L107" i="7"/>
  <c r="J107" i="7"/>
  <c r="I107" i="7"/>
  <c r="N107" i="7" s="1"/>
  <c r="B107" i="7"/>
  <c r="M107" i="7" s="1"/>
  <c r="L106" i="7"/>
  <c r="J106" i="7"/>
  <c r="I106" i="7"/>
  <c r="N106" i="7" s="1"/>
  <c r="B106" i="7"/>
  <c r="M106" i="7" s="1"/>
  <c r="M105" i="7"/>
  <c r="L105" i="7"/>
  <c r="J105" i="7"/>
  <c r="I105" i="7"/>
  <c r="N105" i="7" s="1"/>
  <c r="B105" i="7"/>
  <c r="L104" i="7"/>
  <c r="J104" i="7"/>
  <c r="I104" i="7"/>
  <c r="N104" i="7" s="1"/>
  <c r="B104" i="7"/>
  <c r="M104" i="7" s="1"/>
  <c r="L103" i="7"/>
  <c r="J103" i="7"/>
  <c r="I103" i="7"/>
  <c r="N103" i="7" s="1"/>
  <c r="B103" i="7"/>
  <c r="M103" i="7" s="1"/>
  <c r="N102" i="7"/>
  <c r="L102" i="7"/>
  <c r="J102" i="7"/>
  <c r="I102" i="7"/>
  <c r="B102" i="7"/>
  <c r="M102" i="7" s="1"/>
  <c r="L101" i="7"/>
  <c r="J101" i="7"/>
  <c r="I101" i="7"/>
  <c r="N101" i="7" s="1"/>
  <c r="B101" i="7"/>
  <c r="M101" i="7" s="1"/>
  <c r="L100" i="7"/>
  <c r="J100" i="7"/>
  <c r="I100" i="7"/>
  <c r="N100" i="7" s="1"/>
  <c r="B100" i="7"/>
  <c r="M100" i="7" s="1"/>
  <c r="L99" i="7"/>
  <c r="J99" i="7"/>
  <c r="I99" i="7"/>
  <c r="N99" i="7" s="1"/>
  <c r="B99" i="7"/>
  <c r="M99" i="7" s="1"/>
  <c r="L98" i="7"/>
  <c r="J98" i="7"/>
  <c r="I98" i="7"/>
  <c r="N98" i="7" s="1"/>
  <c r="B98" i="7"/>
  <c r="M98" i="7" s="1"/>
  <c r="M97" i="7"/>
  <c r="L97" i="7"/>
  <c r="J97" i="7"/>
  <c r="I97" i="7"/>
  <c r="N97" i="7" s="1"/>
  <c r="B97" i="7"/>
  <c r="L96" i="7"/>
  <c r="J96" i="7"/>
  <c r="I96" i="7"/>
  <c r="N96" i="7" s="1"/>
  <c r="B96" i="7"/>
  <c r="M96" i="7" s="1"/>
  <c r="M95" i="7"/>
  <c r="L95" i="7"/>
  <c r="J95" i="7"/>
  <c r="I95" i="7"/>
  <c r="N95" i="7" s="1"/>
  <c r="B95" i="7"/>
  <c r="N94" i="7"/>
  <c r="L94" i="7"/>
  <c r="J94" i="7"/>
  <c r="I94" i="7"/>
  <c r="B94" i="7"/>
  <c r="M94" i="7" s="1"/>
  <c r="L93" i="7"/>
  <c r="J93" i="7"/>
  <c r="I93" i="7"/>
  <c r="N93" i="7" s="1"/>
  <c r="B93" i="7"/>
  <c r="M93" i="7" s="1"/>
  <c r="L92" i="7"/>
  <c r="J92" i="7"/>
  <c r="I92" i="7"/>
  <c r="N92" i="7" s="1"/>
  <c r="B92" i="7"/>
  <c r="M92" i="7" s="1"/>
  <c r="L91" i="7"/>
  <c r="J91" i="7"/>
  <c r="I91" i="7"/>
  <c r="N91" i="7" s="1"/>
  <c r="B91" i="7"/>
  <c r="M91" i="7" s="1"/>
  <c r="L90" i="7"/>
  <c r="J90" i="7"/>
  <c r="I90" i="7"/>
  <c r="N90" i="7" s="1"/>
  <c r="B90" i="7"/>
  <c r="M90" i="7" s="1"/>
  <c r="L89" i="7"/>
  <c r="J89" i="7"/>
  <c r="I89" i="7"/>
  <c r="N89" i="7" s="1"/>
  <c r="B89" i="7"/>
  <c r="M89" i="7" s="1"/>
  <c r="L88" i="7"/>
  <c r="J88" i="7"/>
  <c r="I88" i="7"/>
  <c r="N88" i="7" s="1"/>
  <c r="B88" i="7"/>
  <c r="M88" i="7" s="1"/>
  <c r="N87" i="7"/>
  <c r="M87" i="7"/>
  <c r="L87" i="7"/>
  <c r="J87" i="7"/>
  <c r="I87" i="7"/>
  <c r="B87" i="7"/>
  <c r="L86" i="7"/>
  <c r="J86" i="7"/>
  <c r="I86" i="7"/>
  <c r="N86" i="7" s="1"/>
  <c r="B86" i="7"/>
  <c r="M86" i="7" s="1"/>
  <c r="L85" i="7"/>
  <c r="J85" i="7"/>
  <c r="I85" i="7"/>
  <c r="N85" i="7" s="1"/>
  <c r="B85" i="7"/>
  <c r="M85" i="7" s="1"/>
  <c r="L84" i="7"/>
  <c r="J84" i="7"/>
  <c r="I84" i="7"/>
  <c r="N84" i="7" s="1"/>
  <c r="B84" i="7"/>
  <c r="M84" i="7" s="1"/>
  <c r="L83" i="7"/>
  <c r="J83" i="7"/>
  <c r="I83" i="7"/>
  <c r="N83" i="7" s="1"/>
  <c r="B83" i="7"/>
  <c r="M83" i="7" s="1"/>
  <c r="L82" i="7"/>
  <c r="J82" i="7"/>
  <c r="I82" i="7"/>
  <c r="N82" i="7" s="1"/>
  <c r="B82" i="7"/>
  <c r="M82" i="7" s="1"/>
  <c r="L81" i="7"/>
  <c r="J81" i="7"/>
  <c r="I81" i="7"/>
  <c r="N81" i="7" s="1"/>
  <c r="B81" i="7"/>
  <c r="M81" i="7" s="1"/>
  <c r="L80" i="7"/>
  <c r="J80" i="7"/>
  <c r="I80" i="7"/>
  <c r="N80" i="7" s="1"/>
  <c r="B80" i="7"/>
  <c r="M80" i="7" s="1"/>
  <c r="L79" i="7"/>
  <c r="J79" i="7"/>
  <c r="I79" i="7"/>
  <c r="N79" i="7" s="1"/>
  <c r="B79" i="7"/>
  <c r="M79" i="7" s="1"/>
  <c r="M78" i="7"/>
  <c r="L78" i="7"/>
  <c r="J78" i="7"/>
  <c r="I78" i="7"/>
  <c r="N78" i="7" s="1"/>
  <c r="B78" i="7"/>
  <c r="L77" i="7"/>
  <c r="J77" i="7"/>
  <c r="I77" i="7"/>
  <c r="N77" i="7" s="1"/>
  <c r="B77" i="7"/>
  <c r="M77" i="7" s="1"/>
  <c r="L76" i="7"/>
  <c r="J76" i="7"/>
  <c r="I76" i="7"/>
  <c r="N76" i="7" s="1"/>
  <c r="B76" i="7"/>
  <c r="M76" i="7" s="1"/>
  <c r="L75" i="7"/>
  <c r="J75" i="7"/>
  <c r="I75" i="7"/>
  <c r="N75" i="7" s="1"/>
  <c r="B75" i="7"/>
  <c r="M75" i="7" s="1"/>
  <c r="L74" i="7"/>
  <c r="J74" i="7"/>
  <c r="I74" i="7"/>
  <c r="N74" i="7" s="1"/>
  <c r="B74" i="7"/>
  <c r="M74" i="7" s="1"/>
  <c r="L73" i="7"/>
  <c r="J73" i="7"/>
  <c r="I73" i="7"/>
  <c r="N73" i="7" s="1"/>
  <c r="B73" i="7"/>
  <c r="M73" i="7" s="1"/>
  <c r="L72" i="7"/>
  <c r="J72" i="7"/>
  <c r="I72" i="7"/>
  <c r="N72" i="7" s="1"/>
  <c r="B72" i="7"/>
  <c r="M72" i="7" s="1"/>
  <c r="L71" i="7"/>
  <c r="J71" i="7"/>
  <c r="I71" i="7"/>
  <c r="N71" i="7" s="1"/>
  <c r="B71" i="7"/>
  <c r="M71" i="7" s="1"/>
  <c r="N70" i="7"/>
  <c r="L70" i="7"/>
  <c r="J70" i="7"/>
  <c r="I70" i="7"/>
  <c r="B70" i="7"/>
  <c r="M70" i="7" s="1"/>
  <c r="L69" i="7"/>
  <c r="J69" i="7"/>
  <c r="I69" i="7"/>
  <c r="N69" i="7" s="1"/>
  <c r="B69" i="7"/>
  <c r="M69" i="7" s="1"/>
  <c r="M68" i="7"/>
  <c r="L68" i="7"/>
  <c r="J68" i="7"/>
  <c r="I68" i="7"/>
  <c r="N68" i="7" s="1"/>
  <c r="B68" i="7"/>
  <c r="L67" i="7"/>
  <c r="J67" i="7"/>
  <c r="I67" i="7"/>
  <c r="N67" i="7" s="1"/>
  <c r="B67" i="7"/>
  <c r="M67" i="7" s="1"/>
  <c r="L66" i="7"/>
  <c r="J66" i="7"/>
  <c r="I66" i="7"/>
  <c r="N66" i="7" s="1"/>
  <c r="B66" i="7"/>
  <c r="M66" i="7" s="1"/>
  <c r="N65" i="7"/>
  <c r="L65" i="7"/>
  <c r="J65" i="7"/>
  <c r="I65" i="7"/>
  <c r="B65" i="7"/>
  <c r="M65" i="7" s="1"/>
  <c r="L64" i="7"/>
  <c r="J64" i="7"/>
  <c r="I64" i="7"/>
  <c r="N64" i="7" s="1"/>
  <c r="B64" i="7"/>
  <c r="M64" i="7" s="1"/>
  <c r="L63" i="7"/>
  <c r="J63" i="7"/>
  <c r="I63" i="7"/>
  <c r="N63" i="7" s="1"/>
  <c r="B63" i="7"/>
  <c r="M63" i="7" s="1"/>
  <c r="L62" i="7"/>
  <c r="J62" i="7"/>
  <c r="I62" i="7"/>
  <c r="N62" i="7" s="1"/>
  <c r="B62" i="7"/>
  <c r="M62" i="7" s="1"/>
  <c r="L61" i="7"/>
  <c r="J61" i="7"/>
  <c r="I61" i="7"/>
  <c r="N61" i="7" s="1"/>
  <c r="B61" i="7"/>
  <c r="M61" i="7" s="1"/>
  <c r="M60" i="7"/>
  <c r="L60" i="7"/>
  <c r="J60" i="7"/>
  <c r="I60" i="7"/>
  <c r="N60" i="7" s="1"/>
  <c r="B60" i="7"/>
  <c r="L59" i="7"/>
  <c r="J59" i="7"/>
  <c r="I59" i="7"/>
  <c r="N59" i="7" s="1"/>
  <c r="B59" i="7"/>
  <c r="M59" i="7" s="1"/>
  <c r="L58" i="7"/>
  <c r="J58" i="7"/>
  <c r="I58" i="7"/>
  <c r="N58" i="7" s="1"/>
  <c r="B58" i="7"/>
  <c r="M58" i="7" s="1"/>
  <c r="L57" i="7"/>
  <c r="J57" i="7"/>
  <c r="I57" i="7"/>
  <c r="N57" i="7" s="1"/>
  <c r="B57" i="7"/>
  <c r="M57" i="7" s="1"/>
  <c r="L56" i="7"/>
  <c r="J56" i="7"/>
  <c r="I56" i="7"/>
  <c r="N56" i="7" s="1"/>
  <c r="B56" i="7"/>
  <c r="M56" i="7" s="1"/>
  <c r="M55" i="7"/>
  <c r="L55" i="7"/>
  <c r="J55" i="7"/>
  <c r="I55" i="7"/>
  <c r="N55" i="7" s="1"/>
  <c r="B55" i="7"/>
  <c r="N54" i="7"/>
  <c r="L54" i="7"/>
  <c r="J54" i="7"/>
  <c r="I54" i="7"/>
  <c r="B54" i="7"/>
  <c r="M54" i="7" s="1"/>
  <c r="L53" i="7"/>
  <c r="J53" i="7"/>
  <c r="I53" i="7"/>
  <c r="N53" i="7" s="1"/>
  <c r="B53" i="7"/>
  <c r="M53" i="7" s="1"/>
  <c r="M52" i="7"/>
  <c r="L52" i="7"/>
  <c r="J52" i="7"/>
  <c r="I52" i="7"/>
  <c r="N52" i="7" s="1"/>
  <c r="B52" i="7"/>
  <c r="L51" i="7"/>
  <c r="J51" i="7"/>
  <c r="I51" i="7"/>
  <c r="N51" i="7" s="1"/>
  <c r="B51" i="7"/>
  <c r="M51" i="7" s="1"/>
  <c r="L50" i="7"/>
  <c r="J50" i="7"/>
  <c r="I50" i="7"/>
  <c r="N50" i="7" s="1"/>
  <c r="B50" i="7"/>
  <c r="M50" i="7" s="1"/>
  <c r="L49" i="7"/>
  <c r="J49" i="7"/>
  <c r="I49" i="7"/>
  <c r="N49" i="7" s="1"/>
  <c r="B49" i="7"/>
  <c r="M49" i="7" s="1"/>
  <c r="L48" i="7"/>
  <c r="J48" i="7"/>
  <c r="I48" i="7"/>
  <c r="N48" i="7" s="1"/>
  <c r="B48" i="7"/>
  <c r="M48" i="7" s="1"/>
  <c r="L47" i="7"/>
  <c r="J47" i="7"/>
  <c r="I47" i="7"/>
  <c r="N47" i="7" s="1"/>
  <c r="B47" i="7"/>
  <c r="M47" i="7" s="1"/>
  <c r="L46" i="7"/>
  <c r="J46" i="7"/>
  <c r="I46" i="7"/>
  <c r="N46" i="7" s="1"/>
  <c r="B46" i="7"/>
  <c r="M46" i="7" s="1"/>
  <c r="L45" i="7"/>
  <c r="J45" i="7"/>
  <c r="I45" i="7"/>
  <c r="N45" i="7" s="1"/>
  <c r="B45" i="7"/>
  <c r="M45" i="7" s="1"/>
  <c r="L44" i="7"/>
  <c r="J44" i="7"/>
  <c r="I44" i="7"/>
  <c r="N44" i="7" s="1"/>
  <c r="B44" i="7"/>
  <c r="M44" i="7" s="1"/>
  <c r="L43" i="7"/>
  <c r="J43" i="7"/>
  <c r="I43" i="7"/>
  <c r="N43" i="7" s="1"/>
  <c r="B43" i="7"/>
  <c r="M43" i="7" s="1"/>
  <c r="L42" i="7"/>
  <c r="J42" i="7"/>
  <c r="I42" i="7"/>
  <c r="N42" i="7" s="1"/>
  <c r="B42" i="7"/>
  <c r="M42" i="7" s="1"/>
  <c r="M41" i="7"/>
  <c r="L41" i="7"/>
  <c r="J41" i="7"/>
  <c r="I41" i="7"/>
  <c r="N41" i="7" s="1"/>
  <c r="B41" i="7"/>
  <c r="L40" i="7"/>
  <c r="J40" i="7"/>
  <c r="I40" i="7"/>
  <c r="N40" i="7" s="1"/>
  <c r="B40" i="7"/>
  <c r="M40" i="7" s="1"/>
  <c r="L39" i="7"/>
  <c r="J39" i="7"/>
  <c r="I39" i="7"/>
  <c r="N39" i="7" s="1"/>
  <c r="B39" i="7"/>
  <c r="M39" i="7" s="1"/>
  <c r="L38" i="7"/>
  <c r="J38" i="7"/>
  <c r="I38" i="7"/>
  <c r="N38" i="7" s="1"/>
  <c r="B38" i="7"/>
  <c r="M38" i="7" s="1"/>
  <c r="L37" i="7"/>
  <c r="J37" i="7"/>
  <c r="I37" i="7"/>
  <c r="N37" i="7" s="1"/>
  <c r="B37" i="7"/>
  <c r="M37" i="7" s="1"/>
  <c r="L36" i="7"/>
  <c r="J36" i="7"/>
  <c r="I36" i="7"/>
  <c r="N36" i="7" s="1"/>
  <c r="B36" i="7"/>
  <c r="M36" i="7" s="1"/>
  <c r="L35" i="7"/>
  <c r="J35" i="7"/>
  <c r="I35" i="7"/>
  <c r="N35" i="7" s="1"/>
  <c r="B35" i="7"/>
  <c r="M35" i="7" s="1"/>
  <c r="L34" i="7"/>
  <c r="J34" i="7"/>
  <c r="I34" i="7"/>
  <c r="N34" i="7" s="1"/>
  <c r="B34" i="7"/>
  <c r="M34" i="7" s="1"/>
  <c r="L33" i="7"/>
  <c r="J33" i="7"/>
  <c r="I33" i="7"/>
  <c r="N33" i="7" s="1"/>
  <c r="B33" i="7"/>
  <c r="M33" i="7" s="1"/>
  <c r="L32" i="7"/>
  <c r="J32" i="7"/>
  <c r="I32" i="7"/>
  <c r="N32" i="7" s="1"/>
  <c r="B32" i="7"/>
  <c r="M32" i="7" s="1"/>
  <c r="L31" i="7"/>
  <c r="J31" i="7"/>
  <c r="I31" i="7"/>
  <c r="N31" i="7" s="1"/>
  <c r="B31" i="7"/>
  <c r="M31" i="7" s="1"/>
  <c r="L30" i="7"/>
  <c r="J30" i="7"/>
  <c r="I30" i="7"/>
  <c r="N30" i="7" s="1"/>
  <c r="B30" i="7"/>
  <c r="M30" i="7" s="1"/>
  <c r="L29" i="7"/>
  <c r="J29" i="7"/>
  <c r="I29" i="7"/>
  <c r="N29" i="7" s="1"/>
  <c r="B29" i="7"/>
  <c r="M29" i="7" s="1"/>
  <c r="L28" i="7"/>
  <c r="J28" i="7"/>
  <c r="I28" i="7"/>
  <c r="N28" i="7" s="1"/>
  <c r="B28" i="7"/>
  <c r="M28" i="7" s="1"/>
  <c r="L27" i="7"/>
  <c r="J27" i="7"/>
  <c r="I27" i="7"/>
  <c r="N27" i="7" s="1"/>
  <c r="B27" i="7"/>
  <c r="M27" i="7" s="1"/>
  <c r="L26" i="7"/>
  <c r="J26" i="7"/>
  <c r="I26" i="7"/>
  <c r="N26" i="7" s="1"/>
  <c r="B26" i="7"/>
  <c r="M26" i="7" s="1"/>
  <c r="L25" i="7"/>
  <c r="J25" i="7"/>
  <c r="I25" i="7"/>
  <c r="N25" i="7" s="1"/>
  <c r="B25" i="7"/>
  <c r="M25" i="7" s="1"/>
  <c r="L24" i="7"/>
  <c r="J24" i="7"/>
  <c r="I24" i="7"/>
  <c r="N24" i="7" s="1"/>
  <c r="B24" i="7"/>
  <c r="M24" i="7" s="1"/>
  <c r="L23" i="7"/>
  <c r="J23" i="7"/>
  <c r="I23" i="7"/>
  <c r="N23" i="7" s="1"/>
  <c r="B23" i="7"/>
  <c r="M23" i="7" s="1"/>
  <c r="N22" i="7"/>
  <c r="L22" i="7"/>
  <c r="J22" i="7"/>
  <c r="I22" i="7"/>
  <c r="B22" i="7"/>
  <c r="M22" i="7" s="1"/>
  <c r="L21" i="7"/>
  <c r="J21" i="7"/>
  <c r="I21" i="7"/>
  <c r="N21" i="7" s="1"/>
  <c r="B21" i="7"/>
  <c r="M21" i="7" s="1"/>
  <c r="L20" i="7"/>
  <c r="J20" i="7"/>
  <c r="I20" i="7"/>
  <c r="N20" i="7" s="1"/>
  <c r="B20" i="7"/>
  <c r="M20" i="7" s="1"/>
  <c r="N19" i="7"/>
  <c r="L19" i="7"/>
  <c r="J19" i="7"/>
  <c r="I19" i="7"/>
  <c r="B19" i="7"/>
  <c r="M19" i="7" s="1"/>
  <c r="L18" i="7"/>
  <c r="J18" i="7"/>
  <c r="I18" i="7"/>
  <c r="N18" i="7" s="1"/>
  <c r="B18" i="7"/>
  <c r="M18" i="7" s="1"/>
  <c r="L17" i="7"/>
  <c r="J17" i="7"/>
  <c r="I17" i="7"/>
  <c r="N17" i="7" s="1"/>
  <c r="B17" i="7"/>
  <c r="M17" i="7" s="1"/>
  <c r="L16" i="7"/>
  <c r="J16" i="7"/>
  <c r="I16" i="7"/>
  <c r="N16" i="7" s="1"/>
  <c r="B16" i="7"/>
  <c r="M16" i="7" s="1"/>
  <c r="L15" i="7"/>
  <c r="J15" i="7"/>
  <c r="I15" i="7"/>
  <c r="N15" i="7" s="1"/>
  <c r="B15" i="7"/>
  <c r="M15" i="7" s="1"/>
  <c r="N14" i="7"/>
  <c r="L14" i="7"/>
  <c r="J14" i="7"/>
  <c r="I14" i="7"/>
  <c r="B14" i="7"/>
  <c r="M14" i="7" s="1"/>
  <c r="L13" i="7"/>
  <c r="J13" i="7"/>
  <c r="I13" i="7"/>
  <c r="N13" i="7" s="1"/>
  <c r="B13" i="7"/>
  <c r="M13" i="7" s="1"/>
  <c r="L12" i="7"/>
  <c r="J12" i="7"/>
  <c r="I12" i="7"/>
  <c r="N12" i="7" s="1"/>
  <c r="B12" i="7"/>
  <c r="M12" i="7" s="1"/>
  <c r="M11" i="7"/>
  <c r="L11" i="7"/>
  <c r="J11" i="7"/>
  <c r="I11" i="7"/>
  <c r="N11" i="7" s="1"/>
  <c r="B11" i="7"/>
  <c r="L10" i="7"/>
  <c r="J10" i="7"/>
  <c r="I10" i="7"/>
  <c r="N10" i="7" s="1"/>
  <c r="B10" i="7"/>
  <c r="M10" i="7" s="1"/>
  <c r="L9" i="7"/>
  <c r="J9" i="7"/>
  <c r="I9" i="7"/>
  <c r="N9" i="7" s="1"/>
  <c r="B9" i="7"/>
  <c r="M9" i="7" s="1"/>
  <c r="L8" i="7"/>
  <c r="J8" i="7"/>
  <c r="I8" i="7"/>
  <c r="N8" i="7" s="1"/>
  <c r="B8" i="7"/>
  <c r="M8" i="7" s="1"/>
  <c r="L7" i="7"/>
  <c r="J7" i="7"/>
  <c r="I7" i="7"/>
  <c r="N7" i="7" s="1"/>
  <c r="B7" i="7"/>
  <c r="M7" i="7" s="1"/>
  <c r="N6" i="7"/>
  <c r="L6" i="7"/>
  <c r="J6" i="7"/>
  <c r="I6" i="7"/>
  <c r="B6" i="7"/>
  <c r="M6" i="7" s="1"/>
  <c r="L5" i="7"/>
  <c r="J5" i="7"/>
  <c r="I5" i="7"/>
  <c r="N5" i="7" s="1"/>
  <c r="B5" i="7"/>
  <c r="M5" i="7" s="1"/>
  <c r="L4" i="7"/>
  <c r="J4" i="7"/>
  <c r="I4" i="7"/>
  <c r="N4" i="7" s="1"/>
  <c r="B4" i="7"/>
  <c r="M4" i="7" s="1"/>
  <c r="L3" i="7"/>
  <c r="J3" i="7"/>
  <c r="I3" i="7"/>
  <c r="N3" i="7" s="1"/>
  <c r="B3" i="7"/>
  <c r="M3" i="7" s="1"/>
  <c r="L2" i="7"/>
  <c r="J2" i="7"/>
  <c r="I2" i="7"/>
  <c r="N2" i="7" s="1"/>
  <c r="B2" i="7"/>
  <c r="M2" i="7" s="1"/>
  <c r="R93" i="6"/>
  <c r="R92" i="6"/>
  <c r="R91" i="6"/>
  <c r="R90" i="6"/>
  <c r="R89" i="6"/>
  <c r="R88" i="6"/>
  <c r="R87" i="6"/>
  <c r="R86" i="6"/>
  <c r="R85" i="6"/>
  <c r="R84" i="6"/>
  <c r="R83" i="6"/>
  <c r="R82" i="6"/>
  <c r="R81" i="6"/>
  <c r="R80" i="6"/>
  <c r="R79" i="6"/>
  <c r="R78" i="6"/>
  <c r="R77" i="6"/>
  <c r="R76" i="6"/>
  <c r="R75" i="6"/>
  <c r="R74" i="6"/>
  <c r="R73" i="6"/>
  <c r="R72" i="6"/>
  <c r="R71" i="6"/>
  <c r="R70" i="6"/>
  <c r="R69" i="6"/>
  <c r="R68" i="6"/>
  <c r="R67" i="6"/>
  <c r="R66" i="6"/>
  <c r="R65" i="6"/>
  <c r="R64" i="6"/>
  <c r="R63" i="6"/>
  <c r="R62" i="6"/>
  <c r="R61" i="6"/>
  <c r="R60" i="6"/>
  <c r="R59" i="6"/>
  <c r="R58" i="6"/>
  <c r="R57" i="6"/>
  <c r="R56" i="6"/>
  <c r="R55" i="6"/>
  <c r="R54" i="6"/>
  <c r="R53" i="6"/>
  <c r="R52" i="6"/>
  <c r="R51" i="6"/>
  <c r="R50" i="6"/>
  <c r="R49" i="6"/>
  <c r="R48" i="6"/>
  <c r="R47" i="6"/>
  <c r="R46" i="6"/>
  <c r="R45" i="6"/>
  <c r="R44" i="6"/>
  <c r="R43" i="6"/>
  <c r="R42" i="6"/>
  <c r="R41" i="6"/>
  <c r="R40" i="6"/>
  <c r="R39" i="6"/>
  <c r="R38" i="6"/>
  <c r="R37" i="6"/>
  <c r="R36" i="6"/>
  <c r="R35" i="6"/>
  <c r="R34" i="6"/>
  <c r="R33" i="6"/>
  <c r="R32" i="6"/>
  <c r="R31" i="6"/>
  <c r="R30" i="6"/>
  <c r="R29" i="6"/>
  <c r="R28" i="6"/>
  <c r="R27" i="6"/>
  <c r="R26" i="6"/>
  <c r="R25" i="6"/>
  <c r="R24" i="6"/>
  <c r="R23" i="6"/>
  <c r="R22" i="6"/>
  <c r="R21" i="6"/>
  <c r="R20" i="6"/>
  <c r="R19" i="6"/>
  <c r="R18" i="6"/>
  <c r="R17" i="6"/>
  <c r="R16" i="6"/>
  <c r="R15" i="6"/>
  <c r="R14" i="6"/>
  <c r="R13" i="6"/>
  <c r="R12" i="6"/>
  <c r="R11" i="6"/>
  <c r="R10" i="6"/>
  <c r="R9" i="6"/>
  <c r="R8" i="6"/>
  <c r="R7" i="6"/>
  <c r="R6" i="6"/>
  <c r="R5" i="6"/>
  <c r="R4" i="6"/>
  <c r="R3" i="6"/>
  <c r="R2" i="6"/>
  <c r="B1" i="5"/>
  <c r="H130" i="4"/>
  <c r="L129" i="4"/>
  <c r="J129" i="4"/>
  <c r="C6" i="4"/>
  <c r="C5" i="4"/>
  <c r="I4" i="4"/>
  <c r="C4" i="4"/>
  <c r="I3" i="4"/>
  <c r="C3" i="4"/>
  <c r="B5" i="3"/>
  <c r="B4" i="3"/>
  <c r="B3" i="3"/>
  <c r="H3" i="2"/>
  <c r="H2" i="2"/>
  <c r="L39" i="4" l="1"/>
  <c r="C10" i="4"/>
  <c r="C10" i="3" s="1"/>
  <c r="L38" i="4"/>
  <c r="I22" i="4"/>
  <c r="I23" i="4"/>
  <c r="I24" i="4"/>
  <c r="C13" i="4"/>
  <c r="C11" i="4"/>
  <c r="C12" i="4"/>
  <c r="I26" i="4"/>
  <c r="I27" i="4"/>
  <c r="I29" i="4"/>
  <c r="I25" i="4"/>
  <c r="I32" i="4"/>
  <c r="C18" i="9"/>
  <c r="C19" i="10"/>
  <c r="I30" i="4"/>
  <c r="B3" i="5"/>
  <c r="B2" i="5"/>
  <c r="I34" i="4"/>
  <c r="I18" i="4"/>
  <c r="I21" i="4"/>
  <c r="I20" i="4"/>
  <c r="I17" i="4"/>
  <c r="I28" i="4"/>
  <c r="C14" i="4"/>
  <c r="I31" i="4"/>
  <c r="I33" i="4"/>
  <c r="A1" i="9"/>
  <c r="A1" i="10"/>
  <c r="I19" i="4"/>
  <c r="C11" i="3" l="1"/>
  <c r="C13" i="3"/>
  <c r="L41" i="4"/>
  <c r="K40" i="4"/>
  <c r="L43" i="4"/>
  <c r="L46" i="4" s="1"/>
  <c r="K45" i="4"/>
  <c r="C14" i="3"/>
  <c r="A92" i="5"/>
  <c r="C90" i="5"/>
  <c r="D88" i="5"/>
  <c r="F86" i="5"/>
  <c r="H84" i="5"/>
  <c r="I82" i="5"/>
  <c r="J80" i="5"/>
  <c r="A77" i="5"/>
  <c r="K77" i="5" s="1"/>
  <c r="C75" i="5"/>
  <c r="D73" i="5"/>
  <c r="A125" i="4" s="1"/>
  <c r="F71" i="5"/>
  <c r="K123" i="4" s="1"/>
  <c r="H69" i="5"/>
  <c r="B121" i="4" s="1"/>
  <c r="I67" i="5"/>
  <c r="J65" i="5"/>
  <c r="A60" i="5"/>
  <c r="C58" i="5"/>
  <c r="D56" i="5"/>
  <c r="A108" i="4" s="1"/>
  <c r="F54" i="5"/>
  <c r="K106" i="4" s="1"/>
  <c r="J94" i="5"/>
  <c r="J92" i="5"/>
  <c r="J90" i="5"/>
  <c r="J88" i="5"/>
  <c r="J86" i="5"/>
  <c r="J84" i="5"/>
  <c r="J82" i="5"/>
  <c r="I80" i="5"/>
  <c r="I78" i="5"/>
  <c r="I76" i="5"/>
  <c r="I74" i="5"/>
  <c r="I72" i="5"/>
  <c r="I70" i="5"/>
  <c r="I68" i="5"/>
  <c r="I66" i="5"/>
  <c r="I64" i="5"/>
  <c r="I62" i="5"/>
  <c r="I60" i="5"/>
  <c r="I58" i="5"/>
  <c r="I56" i="5"/>
  <c r="I54" i="5"/>
  <c r="I52" i="5"/>
  <c r="J50" i="5"/>
  <c r="A47" i="5"/>
  <c r="K47" i="5" s="1"/>
  <c r="C45" i="5"/>
  <c r="D43" i="5"/>
  <c r="A95" i="4" s="1"/>
  <c r="F41" i="5"/>
  <c r="K93" i="4" s="1"/>
  <c r="H39" i="5"/>
  <c r="B91" i="4" s="1"/>
  <c r="I37" i="5"/>
  <c r="J35" i="5"/>
  <c r="A30" i="5"/>
  <c r="H94" i="5"/>
  <c r="H92" i="5"/>
  <c r="H90" i="5"/>
  <c r="H88" i="5"/>
  <c r="H86" i="5"/>
  <c r="F84" i="5"/>
  <c r="F82" i="5"/>
  <c r="F80" i="5"/>
  <c r="F78" i="5"/>
  <c r="F76" i="5"/>
  <c r="K128" i="4" s="1"/>
  <c r="F74" i="5"/>
  <c r="K126" i="4" s="1"/>
  <c r="F72" i="5"/>
  <c r="K124" i="4" s="1"/>
  <c r="F70" i="5"/>
  <c r="K122" i="4" s="1"/>
  <c r="F68" i="5"/>
  <c r="K120" i="4" s="1"/>
  <c r="F66" i="5"/>
  <c r="K118" i="4" s="1"/>
  <c r="F64" i="5"/>
  <c r="K116" i="4" s="1"/>
  <c r="F62" i="5"/>
  <c r="K114" i="4" s="1"/>
  <c r="F60" i="5"/>
  <c r="K112" i="4" s="1"/>
  <c r="F58" i="5"/>
  <c r="K110" i="4" s="1"/>
  <c r="F56" i="5"/>
  <c r="K108" i="4" s="1"/>
  <c r="D54" i="5"/>
  <c r="A106" i="4" s="1"/>
  <c r="F52" i="5"/>
  <c r="K104" i="4" s="1"/>
  <c r="H50" i="5"/>
  <c r="B102" i="4" s="1"/>
  <c r="I48" i="5"/>
  <c r="J46" i="5"/>
  <c r="A43" i="5"/>
  <c r="K43" i="5" s="1"/>
  <c r="C41" i="5"/>
  <c r="D39" i="5"/>
  <c r="A91" i="4" s="1"/>
  <c r="F37" i="5"/>
  <c r="K89" i="4" s="1"/>
  <c r="H35" i="5"/>
  <c r="B87" i="4" s="1"/>
  <c r="I33" i="5"/>
  <c r="F94" i="5"/>
  <c r="F92" i="5"/>
  <c r="F90" i="5"/>
  <c r="F88" i="5"/>
  <c r="D86" i="5"/>
  <c r="D84" i="5"/>
  <c r="D82" i="5"/>
  <c r="D80" i="5"/>
  <c r="D78" i="5"/>
  <c r="D76" i="5"/>
  <c r="A128" i="4" s="1"/>
  <c r="D74" i="5"/>
  <c r="A126" i="4" s="1"/>
  <c r="D72" i="5"/>
  <c r="A124" i="4" s="1"/>
  <c r="D70" i="5"/>
  <c r="A122" i="4" s="1"/>
  <c r="D68" i="5"/>
  <c r="A120" i="4" s="1"/>
  <c r="D66" i="5"/>
  <c r="D64" i="5"/>
  <c r="A116" i="4" s="1"/>
  <c r="D62" i="5"/>
  <c r="A114" i="4" s="1"/>
  <c r="D60" i="5"/>
  <c r="A112" i="4" s="1"/>
  <c r="D58" i="5"/>
  <c r="A110" i="4" s="1"/>
  <c r="C56" i="5"/>
  <c r="C54" i="5"/>
  <c r="D52" i="5"/>
  <c r="A104" i="4" s="1"/>
  <c r="F50" i="5"/>
  <c r="K102" i="4" s="1"/>
  <c r="H48" i="5"/>
  <c r="B100" i="4" s="1"/>
  <c r="I46" i="5"/>
  <c r="J44" i="5"/>
  <c r="A41" i="5"/>
  <c r="K41" i="5" s="1"/>
  <c r="C39" i="5"/>
  <c r="D37" i="5"/>
  <c r="A89" i="4" s="1"/>
  <c r="F35" i="5"/>
  <c r="K87" i="4" s="1"/>
  <c r="H33" i="5"/>
  <c r="B85" i="4" s="1"/>
  <c r="I31" i="5"/>
  <c r="J29" i="5"/>
  <c r="F93" i="5"/>
  <c r="F91" i="5"/>
  <c r="H89" i="5"/>
  <c r="C87" i="5"/>
  <c r="I84" i="5"/>
  <c r="I79" i="5"/>
  <c r="D77" i="5"/>
  <c r="J74" i="5"/>
  <c r="A72" i="5"/>
  <c r="J69" i="5"/>
  <c r="D67" i="5"/>
  <c r="A119" i="4" s="1"/>
  <c r="C62" i="5"/>
  <c r="J59" i="5"/>
  <c r="F57" i="5"/>
  <c r="K109" i="4" s="1"/>
  <c r="A55" i="5"/>
  <c r="K55" i="5" s="1"/>
  <c r="H52" i="5"/>
  <c r="B104" i="4" s="1"/>
  <c r="A50" i="5"/>
  <c r="I45" i="5"/>
  <c r="F43" i="5"/>
  <c r="K95" i="4" s="1"/>
  <c r="J40" i="5"/>
  <c r="H38" i="5"/>
  <c r="B90" i="4" s="1"/>
  <c r="D36" i="5"/>
  <c r="A88" i="4" s="1"/>
  <c r="A34" i="5"/>
  <c r="J31" i="5"/>
  <c r="H29" i="5"/>
  <c r="B81" i="4" s="1"/>
  <c r="H27" i="5"/>
  <c r="B79" i="4" s="1"/>
  <c r="I25" i="5"/>
  <c r="J23" i="5"/>
  <c r="A18" i="5"/>
  <c r="C16" i="5"/>
  <c r="D14" i="5"/>
  <c r="A66" i="4" s="1"/>
  <c r="F12" i="5"/>
  <c r="K64" i="4" s="1"/>
  <c r="H10" i="5"/>
  <c r="B62" i="4" s="1"/>
  <c r="I8" i="5"/>
  <c r="J6" i="5"/>
  <c r="D1" i="5"/>
  <c r="A53" i="4" s="1"/>
  <c r="I94" i="5"/>
  <c r="F89" i="5"/>
  <c r="A87" i="5"/>
  <c r="K87" i="5" s="1"/>
  <c r="C84" i="5"/>
  <c r="H79" i="5"/>
  <c r="C77" i="5"/>
  <c r="H74" i="5"/>
  <c r="B126" i="4" s="1"/>
  <c r="I69" i="5"/>
  <c r="C67" i="5"/>
  <c r="J64" i="5"/>
  <c r="A62" i="5"/>
  <c r="I59" i="5"/>
  <c r="D57" i="5"/>
  <c r="A109" i="4" s="1"/>
  <c r="C52" i="5"/>
  <c r="J47" i="5"/>
  <c r="H45" i="5"/>
  <c r="B97" i="4" s="1"/>
  <c r="C43" i="5"/>
  <c r="I40" i="5"/>
  <c r="F38" i="5"/>
  <c r="K90" i="4" s="1"/>
  <c r="C36" i="5"/>
  <c r="H31" i="5"/>
  <c r="B83" i="4" s="1"/>
  <c r="F29" i="5"/>
  <c r="K81" i="4" s="1"/>
  <c r="F27" i="5"/>
  <c r="K79" i="4" s="1"/>
  <c r="H25" i="5"/>
  <c r="B77" i="4" s="1"/>
  <c r="I23" i="5"/>
  <c r="J21" i="5"/>
  <c r="A16" i="5"/>
  <c r="C14" i="5"/>
  <c r="D12" i="5"/>
  <c r="A64" i="4" s="1"/>
  <c r="F10" i="5"/>
  <c r="K62" i="4" s="1"/>
  <c r="H8" i="5"/>
  <c r="B60" i="4" s="1"/>
  <c r="I6" i="5"/>
  <c r="J4" i="5"/>
  <c r="A3" i="5"/>
  <c r="K3" i="5" s="1"/>
  <c r="C1" i="5"/>
  <c r="D93" i="5"/>
  <c r="I90" i="5"/>
  <c r="I85" i="5"/>
  <c r="D83" i="5"/>
  <c r="A78" i="5"/>
  <c r="J75" i="5"/>
  <c r="F73" i="5"/>
  <c r="K125" i="4" s="1"/>
  <c r="C68" i="5"/>
  <c r="F63" i="5"/>
  <c r="K115" i="4" s="1"/>
  <c r="A61" i="5"/>
  <c r="K61" i="5" s="1"/>
  <c r="H58" i="5"/>
  <c r="B110" i="4" s="1"/>
  <c r="H53" i="5"/>
  <c r="B105" i="4" s="1"/>
  <c r="D51" i="5"/>
  <c r="A103" i="4" s="1"/>
  <c r="A49" i="5"/>
  <c r="K49" i="5" s="1"/>
  <c r="F46" i="5"/>
  <c r="K98" i="4" s="1"/>
  <c r="C44" i="5"/>
  <c r="J39" i="5"/>
  <c r="C37" i="5"/>
  <c r="I32" i="5"/>
  <c r="H30" i="5"/>
  <c r="B82" i="4" s="1"/>
  <c r="F28" i="5"/>
  <c r="K80" i="4" s="1"/>
  <c r="F26" i="5"/>
  <c r="K78" i="4" s="1"/>
  <c r="H24" i="5"/>
  <c r="B76" i="4" s="1"/>
  <c r="I22" i="5"/>
  <c r="J20" i="5"/>
  <c r="A17" i="5"/>
  <c r="K17" i="5" s="1"/>
  <c r="C15" i="5"/>
  <c r="D13" i="5"/>
  <c r="A65" i="4" s="1"/>
  <c r="F11" i="5"/>
  <c r="K63" i="4" s="1"/>
  <c r="H9" i="5"/>
  <c r="B61" i="4" s="1"/>
  <c r="I7" i="5"/>
  <c r="J5" i="5"/>
  <c r="A93" i="5"/>
  <c r="K93" i="5" s="1"/>
  <c r="J89" i="5"/>
  <c r="I86" i="5"/>
  <c r="I83" i="5"/>
  <c r="H80" i="5"/>
  <c r="I77" i="5"/>
  <c r="C74" i="5"/>
  <c r="H71" i="5"/>
  <c r="B123" i="4" s="1"/>
  <c r="H68" i="5"/>
  <c r="B120" i="4" s="1"/>
  <c r="F65" i="5"/>
  <c r="K117" i="4" s="1"/>
  <c r="H62" i="5"/>
  <c r="B114" i="4" s="1"/>
  <c r="D59" i="5"/>
  <c r="A111" i="4" s="1"/>
  <c r="A56" i="5"/>
  <c r="D53" i="5"/>
  <c r="A105" i="4" s="1"/>
  <c r="D50" i="5"/>
  <c r="A102" i="4" s="1"/>
  <c r="H47" i="5"/>
  <c r="B99" i="4" s="1"/>
  <c r="H44" i="5"/>
  <c r="B96" i="4" s="1"/>
  <c r="A36" i="5"/>
  <c r="C33" i="5"/>
  <c r="I30" i="5"/>
  <c r="A28" i="5"/>
  <c r="J25" i="5"/>
  <c r="D23" i="5"/>
  <c r="A75" i="4" s="1"/>
  <c r="A21" i="5"/>
  <c r="K21" i="5" s="1"/>
  <c r="I18" i="5"/>
  <c r="F16" i="5"/>
  <c r="K68" i="4" s="1"/>
  <c r="J11" i="5"/>
  <c r="F9" i="5"/>
  <c r="K61" i="4" s="1"/>
  <c r="C7" i="5"/>
  <c r="I4" i="5"/>
  <c r="H2" i="5"/>
  <c r="B54" i="4" s="1"/>
  <c r="I89" i="5"/>
  <c r="C86" i="5"/>
  <c r="H83" i="5"/>
  <c r="C80" i="5"/>
  <c r="H77" i="5"/>
  <c r="A74" i="5"/>
  <c r="D71" i="5"/>
  <c r="A123" i="4" s="1"/>
  <c r="A68" i="5"/>
  <c r="D65" i="5"/>
  <c r="A117" i="4" s="1"/>
  <c r="C59" i="5"/>
  <c r="C53" i="5"/>
  <c r="C50" i="5"/>
  <c r="F47" i="5"/>
  <c r="K99" i="4" s="1"/>
  <c r="F44" i="5"/>
  <c r="K96" i="4" s="1"/>
  <c r="J41" i="5"/>
  <c r="J38" i="5"/>
  <c r="A33" i="5"/>
  <c r="K33" i="5" s="1"/>
  <c r="F30" i="5"/>
  <c r="K82" i="4" s="1"/>
  <c r="F25" i="5"/>
  <c r="K77" i="4" s="1"/>
  <c r="C23" i="5"/>
  <c r="H18" i="5"/>
  <c r="B70" i="4" s="1"/>
  <c r="D16" i="5"/>
  <c r="A68" i="4" s="1"/>
  <c r="I11" i="5"/>
  <c r="D9" i="5"/>
  <c r="A61" i="4" s="1"/>
  <c r="A7" i="5"/>
  <c r="K7" i="5" s="1"/>
  <c r="H4" i="5"/>
  <c r="B56" i="4" s="1"/>
  <c r="F2" i="5"/>
  <c r="K54" i="4" s="1"/>
  <c r="D92" i="5"/>
  <c r="C89" i="5"/>
  <c r="C83" i="5"/>
  <c r="A71" i="5"/>
  <c r="K71" i="5" s="1"/>
  <c r="A65" i="5"/>
  <c r="K65" i="5" s="1"/>
  <c r="I61" i="5"/>
  <c r="I55" i="5"/>
  <c r="J49" i="5"/>
  <c r="C47" i="5"/>
  <c r="A44" i="5"/>
  <c r="H41" i="5"/>
  <c r="B93" i="4" s="1"/>
  <c r="D38" i="5"/>
  <c r="A90" i="4" s="1"/>
  <c r="I35" i="5"/>
  <c r="J32" i="5"/>
  <c r="C30" i="5"/>
  <c r="I27" i="5"/>
  <c r="C25" i="5"/>
  <c r="H20" i="5"/>
  <c r="B72" i="4" s="1"/>
  <c r="D18" i="5"/>
  <c r="A70" i="4" s="1"/>
  <c r="I13" i="5"/>
  <c r="D11" i="5"/>
  <c r="A63" i="4" s="1"/>
  <c r="A9" i="5"/>
  <c r="K9" i="5" s="1"/>
  <c r="H6" i="5"/>
  <c r="B58" i="4" s="1"/>
  <c r="D4" i="5"/>
  <c r="A56" i="4" s="1"/>
  <c r="C2" i="5"/>
  <c r="I91" i="5"/>
  <c r="I88" i="5"/>
  <c r="H85" i="5"/>
  <c r="H82" i="5"/>
  <c r="F79" i="5"/>
  <c r="C76" i="5"/>
  <c r="H73" i="5"/>
  <c r="B125" i="4" s="1"/>
  <c r="C70" i="5"/>
  <c r="F67" i="5"/>
  <c r="K119" i="4" s="1"/>
  <c r="A64" i="5"/>
  <c r="D61" i="5"/>
  <c r="A113" i="4" s="1"/>
  <c r="D55" i="5"/>
  <c r="A107" i="4" s="1"/>
  <c r="F49" i="5"/>
  <c r="K101" i="4" s="1"/>
  <c r="D46" i="5"/>
  <c r="A98" i="4" s="1"/>
  <c r="J43" i="5"/>
  <c r="H40" i="5"/>
  <c r="B92" i="4" s="1"/>
  <c r="A35" i="5"/>
  <c r="K35" i="5" s="1"/>
  <c r="D32" i="5"/>
  <c r="A84" i="4" s="1"/>
  <c r="I29" i="5"/>
  <c r="C94" i="5"/>
  <c r="A90" i="5"/>
  <c r="J81" i="5"/>
  <c r="J73" i="5"/>
  <c r="H61" i="5"/>
  <c r="B113" i="4" s="1"/>
  <c r="I57" i="5"/>
  <c r="J53" i="5"/>
  <c r="I49" i="5"/>
  <c r="D42" i="5"/>
  <c r="A94" i="4" s="1"/>
  <c r="C38" i="5"/>
  <c r="H34" i="5"/>
  <c r="B86" i="4" s="1"/>
  <c r="A31" i="5"/>
  <c r="K31" i="5" s="1"/>
  <c r="D27" i="5"/>
  <c r="A79" i="4" s="1"/>
  <c r="I24" i="5"/>
  <c r="C19" i="5"/>
  <c r="C13" i="5"/>
  <c r="D10" i="5"/>
  <c r="A62" i="4" s="1"/>
  <c r="J7" i="5"/>
  <c r="A5" i="5"/>
  <c r="K5" i="5" s="1"/>
  <c r="F85" i="5"/>
  <c r="C73" i="5"/>
  <c r="C61" i="5"/>
  <c r="J45" i="5"/>
  <c r="A27" i="5"/>
  <c r="K27" i="5" s="1"/>
  <c r="A94" i="5"/>
  <c r="J85" i="5"/>
  <c r="I81" i="5"/>
  <c r="I73" i="5"/>
  <c r="F69" i="5"/>
  <c r="K121" i="4" s="1"/>
  <c r="I65" i="5"/>
  <c r="F61" i="5"/>
  <c r="K113" i="4" s="1"/>
  <c r="H57" i="5"/>
  <c r="B109" i="4" s="1"/>
  <c r="I53" i="5"/>
  <c r="H49" i="5"/>
  <c r="B101" i="4" s="1"/>
  <c r="C42" i="5"/>
  <c r="A38" i="5"/>
  <c r="F34" i="5"/>
  <c r="K86" i="4" s="1"/>
  <c r="C27" i="5"/>
  <c r="F24" i="5"/>
  <c r="K76" i="4" s="1"/>
  <c r="I21" i="5"/>
  <c r="A19" i="5"/>
  <c r="K19" i="5" s="1"/>
  <c r="J15" i="5"/>
  <c r="A13" i="5"/>
  <c r="K13" i="5" s="1"/>
  <c r="C10" i="5"/>
  <c r="H7" i="5"/>
  <c r="B59" i="4" s="1"/>
  <c r="F4" i="5"/>
  <c r="K56" i="4" s="1"/>
  <c r="H81" i="5"/>
  <c r="D69" i="5"/>
  <c r="A121" i="4" s="1"/>
  <c r="C57" i="5"/>
  <c r="D49" i="5"/>
  <c r="A101" i="4" s="1"/>
  <c r="A42" i="5"/>
  <c r="J30" i="5"/>
  <c r="D24" i="5"/>
  <c r="A76" i="4" s="1"/>
  <c r="J77" i="5"/>
  <c r="H65" i="5"/>
  <c r="B117" i="4" s="1"/>
  <c r="F53" i="5"/>
  <c r="K105" i="4" s="1"/>
  <c r="D34" i="5"/>
  <c r="A86" i="4" s="1"/>
  <c r="J93" i="5"/>
  <c r="D89" i="5"/>
  <c r="D85" i="5"/>
  <c r="F81" i="5"/>
  <c r="F77" i="5"/>
  <c r="K129" i="4" s="1"/>
  <c r="M129" i="4" s="1"/>
  <c r="A73" i="5"/>
  <c r="K73" i="5" s="1"/>
  <c r="C69" i="5"/>
  <c r="C65" i="5"/>
  <c r="A57" i="5"/>
  <c r="K57" i="5" s="1"/>
  <c r="A53" i="5"/>
  <c r="K53" i="5" s="1"/>
  <c r="C49" i="5"/>
  <c r="F45" i="5"/>
  <c r="K97" i="4" s="1"/>
  <c r="I41" i="5"/>
  <c r="J37" i="5"/>
  <c r="C34" i="5"/>
  <c r="D30" i="5"/>
  <c r="A82" i="4" s="1"/>
  <c r="C24" i="5"/>
  <c r="F21" i="5"/>
  <c r="K73" i="4" s="1"/>
  <c r="F18" i="5"/>
  <c r="K70" i="4" s="1"/>
  <c r="H15" i="5"/>
  <c r="B67" i="4" s="1"/>
  <c r="J12" i="5"/>
  <c r="D7" i="5"/>
  <c r="A59" i="4" s="1"/>
  <c r="A4" i="5"/>
  <c r="H1" i="5"/>
  <c r="B53" i="4" s="1"/>
  <c r="J91" i="5"/>
  <c r="J87" i="5"/>
  <c r="J79" i="5"/>
  <c r="I75" i="5"/>
  <c r="J71" i="5"/>
  <c r="H67" i="5"/>
  <c r="B119" i="4" s="1"/>
  <c r="H63" i="5"/>
  <c r="B115" i="4" s="1"/>
  <c r="H59" i="5"/>
  <c r="B111" i="4" s="1"/>
  <c r="F55" i="5"/>
  <c r="K107" i="4" s="1"/>
  <c r="H51" i="5"/>
  <c r="B103" i="4" s="1"/>
  <c r="A40" i="5"/>
  <c r="H36" i="5"/>
  <c r="B88" i="4" s="1"/>
  <c r="F32" i="5"/>
  <c r="K84" i="4" s="1"/>
  <c r="A26" i="5"/>
  <c r="A23" i="5"/>
  <c r="K23" i="5" s="1"/>
  <c r="C20" i="5"/>
  <c r="F17" i="5"/>
  <c r="K69" i="4" s="1"/>
  <c r="I14" i="5"/>
  <c r="J8" i="5"/>
  <c r="D3" i="5"/>
  <c r="A55" i="4" s="1"/>
  <c r="C93" i="5"/>
  <c r="F87" i="5"/>
  <c r="C81" i="5"/>
  <c r="F75" i="5"/>
  <c r="K127" i="4" s="1"/>
  <c r="A69" i="5"/>
  <c r="K69" i="5" s="1"/>
  <c r="D63" i="5"/>
  <c r="A115" i="4" s="1"/>
  <c r="J57" i="5"/>
  <c r="I51" i="5"/>
  <c r="C46" i="5"/>
  <c r="D40" i="5"/>
  <c r="A92" i="4" s="1"/>
  <c r="C35" i="5"/>
  <c r="D29" i="5"/>
  <c r="A81" i="4" s="1"/>
  <c r="D25" i="5"/>
  <c r="A77" i="4" s="1"/>
  <c r="D21" i="5"/>
  <c r="A73" i="4" s="1"/>
  <c r="H17" i="5"/>
  <c r="B69" i="4" s="1"/>
  <c r="J13" i="5"/>
  <c r="A6" i="5"/>
  <c r="I2" i="5"/>
  <c r="D87" i="5"/>
  <c r="C63" i="5"/>
  <c r="F51" i="5"/>
  <c r="K103" i="4" s="1"/>
  <c r="C40" i="5"/>
  <c r="C29" i="5"/>
  <c r="C21" i="5"/>
  <c r="J9" i="5"/>
  <c r="D2" i="5"/>
  <c r="A54" i="4" s="1"/>
  <c r="D20" i="5"/>
  <c r="A72" i="4" s="1"/>
  <c r="H28" i="5"/>
  <c r="B80" i="4" s="1"/>
  <c r="I16" i="5"/>
  <c r="C55" i="5"/>
  <c r="C12" i="5"/>
  <c r="H72" i="5"/>
  <c r="B124" i="4" s="1"/>
  <c r="I38" i="5"/>
  <c r="A12" i="5"/>
  <c r="C4" i="5"/>
  <c r="C60" i="5"/>
  <c r="H19" i="5"/>
  <c r="B71" i="4" s="1"/>
  <c r="C78" i="5"/>
  <c r="D48" i="5"/>
  <c r="A100" i="4" s="1"/>
  <c r="F19" i="5"/>
  <c r="K71" i="4" s="1"/>
  <c r="F95" i="5"/>
  <c r="A76" i="5"/>
  <c r="I36" i="5"/>
  <c r="I92" i="5"/>
  <c r="A81" i="5"/>
  <c r="K81" i="5" s="1"/>
  <c r="D75" i="5"/>
  <c r="A127" i="4" s="1"/>
  <c r="A46" i="5"/>
  <c r="J34" i="5"/>
  <c r="A25" i="5"/>
  <c r="K25" i="5" s="1"/>
  <c r="D17" i="5"/>
  <c r="A69" i="4" s="1"/>
  <c r="H13" i="5"/>
  <c r="B65" i="4" s="1"/>
  <c r="C85" i="5"/>
  <c r="F33" i="5"/>
  <c r="K85" i="4" s="1"/>
  <c r="F39" i="5"/>
  <c r="K91" i="4" s="1"/>
  <c r="J72" i="5"/>
  <c r="J78" i="5"/>
  <c r="I43" i="5"/>
  <c r="H23" i="5"/>
  <c r="B75" i="4" s="1"/>
  <c r="C8" i="5"/>
  <c r="J27" i="5"/>
  <c r="H11" i="5"/>
  <c r="B63" i="4" s="1"/>
  <c r="D26" i="5"/>
  <c r="A78" i="4" s="1"/>
  <c r="D41" i="5"/>
  <c r="A93" i="4" s="1"/>
  <c r="C92" i="5"/>
  <c r="A80" i="5"/>
  <c r="A75" i="5"/>
  <c r="K75" i="5" s="1"/>
  <c r="J68" i="5"/>
  <c r="A63" i="5"/>
  <c r="K63" i="5" s="1"/>
  <c r="J56" i="5"/>
  <c r="C51" i="5"/>
  <c r="D45" i="5"/>
  <c r="A97" i="4" s="1"/>
  <c r="I34" i="5"/>
  <c r="A29" i="5"/>
  <c r="K29" i="5" s="1"/>
  <c r="I20" i="5"/>
  <c r="C17" i="5"/>
  <c r="F13" i="5"/>
  <c r="K65" i="4" s="1"/>
  <c r="I9" i="5"/>
  <c r="I5" i="5"/>
  <c r="A2" i="5"/>
  <c r="J62" i="5"/>
  <c r="F5" i="5"/>
  <c r="K57" i="4" s="1"/>
  <c r="D44" i="5"/>
  <c r="A96" i="4" s="1"/>
  <c r="F8" i="5"/>
  <c r="K60" i="4" s="1"/>
  <c r="D28" i="5"/>
  <c r="A80" i="4" s="1"/>
  <c r="H16" i="5"/>
  <c r="B68" i="4" s="1"/>
  <c r="A1" i="5"/>
  <c r="K1" i="5" s="1"/>
  <c r="J1" i="5" s="1"/>
  <c r="I19" i="5"/>
  <c r="H54" i="5"/>
  <c r="B106" i="4" s="1"/>
  <c r="A8" i="5"/>
  <c r="A54" i="5"/>
  <c r="C64" i="5"/>
  <c r="F3" i="5"/>
  <c r="K55" i="4" s="1"/>
  <c r="J58" i="5"/>
  <c r="C3" i="5"/>
  <c r="H91" i="5"/>
  <c r="A86" i="5"/>
  <c r="H56" i="5"/>
  <c r="B108" i="4" s="1"/>
  <c r="A51" i="5"/>
  <c r="K51" i="5" s="1"/>
  <c r="A45" i="5"/>
  <c r="K45" i="5" s="1"/>
  <c r="J33" i="5"/>
  <c r="J28" i="5"/>
  <c r="J24" i="5"/>
  <c r="F20" i="5"/>
  <c r="K72" i="4" s="1"/>
  <c r="C9" i="5"/>
  <c r="H5" i="5"/>
  <c r="B57" i="4" s="1"/>
  <c r="D91" i="5"/>
  <c r="J67" i="5"/>
  <c r="J55" i="5"/>
  <c r="I39" i="5"/>
  <c r="I28" i="5"/>
  <c r="A24" i="5"/>
  <c r="J16" i="5"/>
  <c r="I12" i="5"/>
  <c r="F1" i="5"/>
  <c r="K53" i="4" s="1"/>
  <c r="A85" i="5"/>
  <c r="K85" i="5" s="1"/>
  <c r="C79" i="5"/>
  <c r="A67" i="5"/>
  <c r="K67" i="5" s="1"/>
  <c r="H55" i="5"/>
  <c r="B107" i="4" s="1"/>
  <c r="D33" i="5"/>
  <c r="A85" i="4" s="1"/>
  <c r="H12" i="5"/>
  <c r="B64" i="4" s="1"/>
  <c r="A79" i="5"/>
  <c r="K79" i="5" s="1"/>
  <c r="A39" i="5"/>
  <c r="K39" i="5" s="1"/>
  <c r="D8" i="5"/>
  <c r="A60" i="4" s="1"/>
  <c r="H60" i="5"/>
  <c r="B112" i="4" s="1"/>
  <c r="H66" i="5"/>
  <c r="B118" i="4" s="1"/>
  <c r="F23" i="5"/>
  <c r="K75" i="4" s="1"/>
  <c r="D31" i="5"/>
  <c r="A83" i="4" s="1"/>
  <c r="C82" i="5"/>
  <c r="C26" i="5"/>
  <c r="D79" i="5"/>
  <c r="I44" i="5"/>
  <c r="J61" i="5"/>
  <c r="A20" i="5"/>
  <c r="C5" i="5"/>
  <c r="C72" i="5"/>
  <c r="C32" i="5"/>
  <c r="J22" i="5"/>
  <c r="J52" i="5"/>
  <c r="J14" i="5"/>
  <c r="F36" i="5"/>
  <c r="K88" i="4" s="1"/>
  <c r="H14" i="5"/>
  <c r="B66" i="4" s="1"/>
  <c r="C91" i="5"/>
  <c r="I50" i="5"/>
  <c r="D5" i="5"/>
  <c r="A57" i="4" s="1"/>
  <c r="J54" i="5"/>
  <c r="H43" i="5"/>
  <c r="B95" i="4" s="1"/>
  <c r="A89" i="5"/>
  <c r="K89" i="5" s="1"/>
  <c r="A32" i="5"/>
  <c r="A88" i="5"/>
  <c r="F42" i="5"/>
  <c r="K94" i="4" s="1"/>
  <c r="D94" i="5"/>
  <c r="C31" i="5"/>
  <c r="A91" i="5"/>
  <c r="K91" i="5" s="1"/>
  <c r="J60" i="5"/>
  <c r="J19" i="5"/>
  <c r="A84" i="5"/>
  <c r="J48" i="5"/>
  <c r="H32" i="5"/>
  <c r="B84" i="4" s="1"/>
  <c r="C28" i="5"/>
  <c r="I15" i="5"/>
  <c r="H78" i="5"/>
  <c r="F48" i="5"/>
  <c r="K100" i="4" s="1"/>
  <c r="F15" i="5"/>
  <c r="K67" i="4" s="1"/>
  <c r="J42" i="5"/>
  <c r="D22" i="5"/>
  <c r="A74" i="4" s="1"/>
  <c r="D47" i="5"/>
  <c r="A99" i="4" s="1"/>
  <c r="F6" i="5"/>
  <c r="K58" i="4" s="1"/>
  <c r="J66" i="5"/>
  <c r="D90" i="5"/>
  <c r="H37" i="5"/>
  <c r="B89" i="4" s="1"/>
  <c r="C66" i="5"/>
  <c r="J26" i="5"/>
  <c r="C18" i="5"/>
  <c r="A52" i="5"/>
  <c r="J83" i="5"/>
  <c r="A37" i="5"/>
  <c r="K37" i="5" s="1"/>
  <c r="J3" i="5"/>
  <c r="A59" i="5"/>
  <c r="K59" i="5" s="1"/>
  <c r="C22" i="5"/>
  <c r="D15" i="5"/>
  <c r="A67" i="4" s="1"/>
  <c r="J70" i="5"/>
  <c r="F83" i="5"/>
  <c r="J76" i="5"/>
  <c r="I71" i="5"/>
  <c r="A66" i="5"/>
  <c r="C48" i="5"/>
  <c r="I42" i="5"/>
  <c r="I26" i="5"/>
  <c r="H22" i="5"/>
  <c r="B74" i="4" s="1"/>
  <c r="D19" i="5"/>
  <c r="A71" i="4" s="1"/>
  <c r="A15" i="5"/>
  <c r="K15" i="5" s="1"/>
  <c r="C11" i="5"/>
  <c r="I3" i="5"/>
  <c r="C88" i="5"/>
  <c r="A83" i="5"/>
  <c r="K83" i="5" s="1"/>
  <c r="H76" i="5"/>
  <c r="B128" i="4" s="1"/>
  <c r="C71" i="5"/>
  <c r="H64" i="5"/>
  <c r="B116" i="4" s="1"/>
  <c r="F59" i="5"/>
  <c r="K111" i="4" s="1"/>
  <c r="A48" i="5"/>
  <c r="H42" i="5"/>
  <c r="B94" i="4" s="1"/>
  <c r="J36" i="5"/>
  <c r="F31" i="5"/>
  <c r="K83" i="4" s="1"/>
  <c r="H26" i="5"/>
  <c r="B78" i="4" s="1"/>
  <c r="F22" i="5"/>
  <c r="K74" i="4" s="1"/>
  <c r="J18" i="5"/>
  <c r="A11" i="5"/>
  <c r="K11" i="5" s="1"/>
  <c r="F7" i="5"/>
  <c r="K59" i="4" s="1"/>
  <c r="H3" i="5"/>
  <c r="B55" i="4" s="1"/>
  <c r="I47" i="5"/>
  <c r="H70" i="5"/>
  <c r="B122" i="4" s="1"/>
  <c r="J10" i="5"/>
  <c r="H93" i="5"/>
  <c r="H46" i="5"/>
  <c r="B98" i="4" s="1"/>
  <c r="A10" i="5"/>
  <c r="J51" i="5"/>
  <c r="I87" i="5"/>
  <c r="D6" i="5"/>
  <c r="A58" i="4" s="1"/>
  <c r="H87" i="5"/>
  <c r="F40" i="5"/>
  <c r="K92" i="4" s="1"/>
  <c r="C6" i="5"/>
  <c r="A82" i="5"/>
  <c r="A22" i="5"/>
  <c r="D81" i="5"/>
  <c r="D35" i="5"/>
  <c r="A87" i="4" s="1"/>
  <c r="J63" i="5"/>
  <c r="I17" i="5"/>
  <c r="A14" i="5"/>
  <c r="H75" i="5"/>
  <c r="B127" i="4" s="1"/>
  <c r="A70" i="5"/>
  <c r="F14" i="5"/>
  <c r="K66" i="4" s="1"/>
  <c r="I10" i="5"/>
  <c r="I63" i="5"/>
  <c r="H21" i="5"/>
  <c r="B73" i="4" s="1"/>
  <c r="A58" i="5"/>
  <c r="J17" i="5"/>
  <c r="I93" i="5"/>
  <c r="C15" i="3"/>
  <c r="I1" i="5" l="1"/>
  <c r="D53" i="4" s="1"/>
  <c r="K22" i="5"/>
  <c r="M23" i="5"/>
  <c r="I83" i="4"/>
  <c r="L83" i="4"/>
  <c r="M83" i="4" s="1"/>
  <c r="F83" i="4"/>
  <c r="E83" i="4"/>
  <c r="D83" i="4"/>
  <c r="C83" i="4"/>
  <c r="K24" i="5"/>
  <c r="M25" i="5"/>
  <c r="M87" i="5"/>
  <c r="K86" i="5"/>
  <c r="I55" i="4"/>
  <c r="L55" i="4"/>
  <c r="D55" i="4"/>
  <c r="F55" i="4"/>
  <c r="E55" i="4"/>
  <c r="C55" i="4"/>
  <c r="I76" i="4"/>
  <c r="E76" i="4"/>
  <c r="D76" i="4"/>
  <c r="F76" i="4"/>
  <c r="C76" i="4"/>
  <c r="L76" i="4"/>
  <c r="M76" i="4" s="1"/>
  <c r="I111" i="4"/>
  <c r="E111" i="4"/>
  <c r="D111" i="4"/>
  <c r="L111" i="4"/>
  <c r="C111" i="4"/>
  <c r="F111" i="4"/>
  <c r="D65" i="4"/>
  <c r="C65" i="4"/>
  <c r="L65" i="4"/>
  <c r="E65" i="4"/>
  <c r="I65" i="4"/>
  <c r="F65" i="4"/>
  <c r="K82" i="5"/>
  <c r="M83" i="5"/>
  <c r="F71" i="4"/>
  <c r="E71" i="4"/>
  <c r="C71" i="4"/>
  <c r="L71" i="4"/>
  <c r="M71" i="4" s="1"/>
  <c r="D71" i="4"/>
  <c r="I71" i="4"/>
  <c r="K52" i="5"/>
  <c r="M53" i="5"/>
  <c r="M3" i="5"/>
  <c r="K2" i="5"/>
  <c r="J2" i="5" s="1"/>
  <c r="D54" i="4" s="1"/>
  <c r="C93" i="4"/>
  <c r="F93" i="4"/>
  <c r="E93" i="4"/>
  <c r="D93" i="4"/>
  <c r="I93" i="4"/>
  <c r="L93" i="4"/>
  <c r="M93" i="4" s="1"/>
  <c r="M47" i="5"/>
  <c r="K46" i="5"/>
  <c r="E110" i="4"/>
  <c r="D110" i="4"/>
  <c r="C110" i="4"/>
  <c r="I110" i="4"/>
  <c r="F110" i="4"/>
  <c r="L110" i="4"/>
  <c r="M110" i="4" s="1"/>
  <c r="E78" i="4"/>
  <c r="F78" i="4"/>
  <c r="C78" i="4"/>
  <c r="L78" i="4"/>
  <c r="M78" i="4" s="1"/>
  <c r="D78" i="4"/>
  <c r="I78" i="4"/>
  <c r="I127" i="4"/>
  <c r="L127" i="4"/>
  <c r="M127" i="4" s="1"/>
  <c r="E127" i="4"/>
  <c r="F127" i="4"/>
  <c r="D127" i="4"/>
  <c r="C127" i="4"/>
  <c r="C73" i="4"/>
  <c r="D73" i="4"/>
  <c r="E73" i="4"/>
  <c r="L73" i="4"/>
  <c r="M73" i="4" s="1"/>
  <c r="I73" i="4"/>
  <c r="F73" i="4"/>
  <c r="K42" i="5"/>
  <c r="M43" i="5"/>
  <c r="K38" i="5"/>
  <c r="M39" i="5"/>
  <c r="E64" i="4"/>
  <c r="D64" i="4"/>
  <c r="C64" i="4"/>
  <c r="I64" i="4"/>
  <c r="F64" i="4"/>
  <c r="L64" i="4"/>
  <c r="L109" i="4"/>
  <c r="I109" i="4"/>
  <c r="C109" i="4"/>
  <c r="E109" i="4"/>
  <c r="D109" i="4"/>
  <c r="F109" i="4"/>
  <c r="M51" i="5"/>
  <c r="K50" i="5"/>
  <c r="L112" i="4"/>
  <c r="M112" i="4" s="1"/>
  <c r="I112" i="4"/>
  <c r="F112" i="4"/>
  <c r="E112" i="4"/>
  <c r="D112" i="4"/>
  <c r="C112" i="4"/>
  <c r="K54" i="5"/>
  <c r="M55" i="5"/>
  <c r="K76" i="5"/>
  <c r="M77" i="5"/>
  <c r="L54" i="4"/>
  <c r="M54" i="4" s="1"/>
  <c r="C54" i="4"/>
  <c r="L92" i="4"/>
  <c r="M92" i="4" s="1"/>
  <c r="D92" i="4"/>
  <c r="F92" i="4"/>
  <c r="E92" i="4"/>
  <c r="I92" i="4"/>
  <c r="C92" i="4"/>
  <c r="M27" i="5"/>
  <c r="K26" i="5"/>
  <c r="I59" i="4"/>
  <c r="F59" i="4"/>
  <c r="E59" i="4"/>
  <c r="D59" i="4"/>
  <c r="C59" i="4"/>
  <c r="L59" i="4"/>
  <c r="M59" i="4" s="1"/>
  <c r="E90" i="4"/>
  <c r="D90" i="4"/>
  <c r="C90" i="4"/>
  <c r="L90" i="4"/>
  <c r="M90" i="4" s="1"/>
  <c r="I90" i="4"/>
  <c r="F90" i="4"/>
  <c r="I123" i="4"/>
  <c r="F123" i="4"/>
  <c r="D123" i="4"/>
  <c r="C123" i="4"/>
  <c r="L123" i="4"/>
  <c r="M123" i="4" s="1"/>
  <c r="E123" i="4"/>
  <c r="M19" i="5"/>
  <c r="K18" i="5"/>
  <c r="F120" i="4"/>
  <c r="D120" i="4"/>
  <c r="E120" i="4"/>
  <c r="I120" i="4"/>
  <c r="L120" i="4"/>
  <c r="M120" i="4" s="1"/>
  <c r="C120" i="4"/>
  <c r="H44" i="4"/>
  <c r="J40" i="4"/>
  <c r="H45" i="4"/>
  <c r="I44" i="4"/>
  <c r="M63" i="5"/>
  <c r="K62" i="5"/>
  <c r="E72" i="4"/>
  <c r="D72" i="4"/>
  <c r="L72" i="4"/>
  <c r="C72" i="4"/>
  <c r="I72" i="4"/>
  <c r="F72" i="4"/>
  <c r="F121" i="4"/>
  <c r="E121" i="4"/>
  <c r="C121" i="4"/>
  <c r="D121" i="4"/>
  <c r="L121" i="4"/>
  <c r="I121" i="4"/>
  <c r="M109" i="4"/>
  <c r="K66" i="5"/>
  <c r="M67" i="5"/>
  <c r="M9" i="5"/>
  <c r="K8" i="5"/>
  <c r="L84" i="4"/>
  <c r="M84" i="4" s="1"/>
  <c r="F84" i="4"/>
  <c r="I84" i="4"/>
  <c r="D84" i="4"/>
  <c r="C84" i="4"/>
  <c r="E84" i="4"/>
  <c r="I68" i="4"/>
  <c r="L68" i="4"/>
  <c r="M68" i="4" s="1"/>
  <c r="F68" i="4"/>
  <c r="E68" i="4"/>
  <c r="D68" i="4"/>
  <c r="C68" i="4"/>
  <c r="K74" i="5"/>
  <c r="M75" i="5"/>
  <c r="K28" i="5"/>
  <c r="M29" i="5"/>
  <c r="K78" i="5"/>
  <c r="M79" i="5"/>
  <c r="F89" i="4"/>
  <c r="D89" i="4"/>
  <c r="G89" i="4" s="1"/>
  <c r="L89" i="4"/>
  <c r="M89" i="4" s="1"/>
  <c r="E89" i="4"/>
  <c r="C89" i="4"/>
  <c r="I89" i="4"/>
  <c r="E122" i="4"/>
  <c r="D122" i="4"/>
  <c r="F122" i="4"/>
  <c r="I122" i="4"/>
  <c r="L122" i="4"/>
  <c r="M122" i="4" s="1"/>
  <c r="C122" i="4"/>
  <c r="I91" i="4"/>
  <c r="F91" i="4"/>
  <c r="D91" i="4"/>
  <c r="E91" i="4"/>
  <c r="C91" i="4"/>
  <c r="L91" i="4"/>
  <c r="M91" i="4" s="1"/>
  <c r="N46" i="4"/>
  <c r="T46" i="4"/>
  <c r="R46" i="4"/>
  <c r="P46" i="4"/>
  <c r="L13" i="4"/>
  <c r="L47" i="4"/>
  <c r="C45" i="4"/>
  <c r="F117" i="4"/>
  <c r="D117" i="4"/>
  <c r="E117" i="4"/>
  <c r="L117" i="4"/>
  <c r="M117" i="4" s="1"/>
  <c r="I117" i="4"/>
  <c r="C117" i="4"/>
  <c r="D62" i="4"/>
  <c r="E62" i="4"/>
  <c r="C62" i="4"/>
  <c r="G62" i="4" s="1"/>
  <c r="I62" i="4"/>
  <c r="F62" i="4"/>
  <c r="L62" i="4"/>
  <c r="M62" i="4" s="1"/>
  <c r="K10" i="5"/>
  <c r="M11" i="5"/>
  <c r="F85" i="4"/>
  <c r="D85" i="4"/>
  <c r="L85" i="4"/>
  <c r="M85" i="4" s="1"/>
  <c r="I85" i="4"/>
  <c r="C85" i="4"/>
  <c r="E85" i="4"/>
  <c r="E108" i="4"/>
  <c r="D108" i="4"/>
  <c r="F108" i="4"/>
  <c r="C108" i="4"/>
  <c r="I108" i="4"/>
  <c r="L108" i="4"/>
  <c r="M108" i="4" s="1"/>
  <c r="M61" i="5"/>
  <c r="K60" i="5"/>
  <c r="M71" i="5"/>
  <c r="K70" i="5"/>
  <c r="M111" i="4"/>
  <c r="K44" i="5"/>
  <c r="M45" i="5"/>
  <c r="I119" i="4"/>
  <c r="F119" i="4"/>
  <c r="D119" i="4"/>
  <c r="E119" i="4"/>
  <c r="C119" i="4"/>
  <c r="L119" i="4"/>
  <c r="M119" i="4" s="1"/>
  <c r="C124" i="4"/>
  <c r="L124" i="4"/>
  <c r="M124" i="4" s="1"/>
  <c r="E124" i="4"/>
  <c r="D124" i="4"/>
  <c r="G124" i="4" s="1"/>
  <c r="I124" i="4"/>
  <c r="F124" i="4"/>
  <c r="I95" i="4"/>
  <c r="C95" i="4"/>
  <c r="F95" i="4"/>
  <c r="D95" i="4"/>
  <c r="L95" i="4"/>
  <c r="M95" i="4" s="1"/>
  <c r="E95" i="4"/>
  <c r="H40" i="4"/>
  <c r="B38" i="4"/>
  <c r="H39" i="4"/>
  <c r="I39" i="4"/>
  <c r="I99" i="4"/>
  <c r="C99" i="4"/>
  <c r="L99" i="4"/>
  <c r="M99" i="4" s="1"/>
  <c r="F99" i="4"/>
  <c r="E99" i="4"/>
  <c r="D99" i="4"/>
  <c r="M72" i="4"/>
  <c r="I97" i="4"/>
  <c r="F97" i="4"/>
  <c r="L97" i="4"/>
  <c r="M97" i="4" s="1"/>
  <c r="E97" i="4"/>
  <c r="D97" i="4"/>
  <c r="C97" i="4"/>
  <c r="I100" i="4"/>
  <c r="F100" i="4"/>
  <c r="L100" i="4"/>
  <c r="M100" i="4" s="1"/>
  <c r="E100" i="4"/>
  <c r="C100" i="4"/>
  <c r="D100" i="4"/>
  <c r="M41" i="5"/>
  <c r="K40" i="5"/>
  <c r="M121" i="4"/>
  <c r="F79" i="4"/>
  <c r="E79" i="4"/>
  <c r="C79" i="4"/>
  <c r="L79" i="4"/>
  <c r="M79" i="4" s="1"/>
  <c r="I79" i="4"/>
  <c r="D79" i="4"/>
  <c r="E126" i="4"/>
  <c r="D126" i="4"/>
  <c r="I126" i="4"/>
  <c r="F126" i="4"/>
  <c r="L126" i="4"/>
  <c r="M126" i="4" s="1"/>
  <c r="C126" i="4"/>
  <c r="R41" i="4"/>
  <c r="L11" i="4"/>
  <c r="N41" i="4"/>
  <c r="L42" i="4"/>
  <c r="P41" i="4"/>
  <c r="T41" i="4"/>
  <c r="M31" i="5"/>
  <c r="K30" i="5"/>
  <c r="L60" i="4"/>
  <c r="M60" i="4" s="1"/>
  <c r="I60" i="4"/>
  <c r="F60" i="4"/>
  <c r="D60" i="4"/>
  <c r="E60" i="4"/>
  <c r="C60" i="4"/>
  <c r="L81" i="4"/>
  <c r="M81" i="4" s="1"/>
  <c r="C81" i="4"/>
  <c r="E81" i="4"/>
  <c r="D81" i="4"/>
  <c r="J81" i="4" s="1"/>
  <c r="I81" i="4"/>
  <c r="F81" i="4"/>
  <c r="K68" i="5"/>
  <c r="M69" i="5"/>
  <c r="K48" i="5"/>
  <c r="M49" i="5"/>
  <c r="M15" i="5"/>
  <c r="K14" i="5"/>
  <c r="E74" i="4"/>
  <c r="L74" i="4"/>
  <c r="M74" i="4" s="1"/>
  <c r="I74" i="4"/>
  <c r="C74" i="4"/>
  <c r="F74" i="4"/>
  <c r="D74" i="4"/>
  <c r="M89" i="5"/>
  <c r="K88" i="5"/>
  <c r="K20" i="5"/>
  <c r="M21" i="5"/>
  <c r="I115" i="4"/>
  <c r="L115" i="4"/>
  <c r="M115" i="4" s="1"/>
  <c r="E115" i="4"/>
  <c r="C115" i="4"/>
  <c r="F115" i="4"/>
  <c r="D115" i="4"/>
  <c r="J115" i="4" s="1"/>
  <c r="F56" i="4"/>
  <c r="L56" i="4"/>
  <c r="M56" i="4" s="1"/>
  <c r="I56" i="4"/>
  <c r="C56" i="4"/>
  <c r="E56" i="4"/>
  <c r="D56" i="4"/>
  <c r="M37" i="5"/>
  <c r="K36" i="5"/>
  <c r="K72" i="5"/>
  <c r="M73" i="5"/>
  <c r="C128" i="4"/>
  <c r="L128" i="4"/>
  <c r="M128" i="4" s="1"/>
  <c r="I128" i="4"/>
  <c r="D128" i="4"/>
  <c r="F128" i="4"/>
  <c r="E128" i="4"/>
  <c r="C125" i="4"/>
  <c r="E125" i="4"/>
  <c r="D125" i="4"/>
  <c r="L125" i="4"/>
  <c r="M125" i="4" s="1"/>
  <c r="I125" i="4"/>
  <c r="F125" i="4"/>
  <c r="B43" i="4"/>
  <c r="E114" i="4"/>
  <c r="D114" i="4"/>
  <c r="F114" i="4"/>
  <c r="L114" i="4"/>
  <c r="M114" i="4" s="1"/>
  <c r="I114" i="4"/>
  <c r="C114" i="4"/>
  <c r="M55" i="4"/>
  <c r="I116" i="4"/>
  <c r="E116" i="4"/>
  <c r="D116" i="4"/>
  <c r="C116" i="4"/>
  <c r="L116" i="4"/>
  <c r="M116" i="4" s="1"/>
  <c r="F116" i="4"/>
  <c r="D58" i="4"/>
  <c r="L58" i="4"/>
  <c r="M58" i="4" s="1"/>
  <c r="E58" i="4"/>
  <c r="I58" i="4"/>
  <c r="C58" i="4"/>
  <c r="F58" i="4"/>
  <c r="K4" i="5"/>
  <c r="M5" i="5"/>
  <c r="I61" i="4"/>
  <c r="E61" i="4"/>
  <c r="L61" i="4"/>
  <c r="M61" i="4" s="1"/>
  <c r="F61" i="4"/>
  <c r="D61" i="4"/>
  <c r="C61" i="4"/>
  <c r="L67" i="4"/>
  <c r="C67" i="4"/>
  <c r="I67" i="4"/>
  <c r="E67" i="4"/>
  <c r="D67" i="4"/>
  <c r="F67" i="4"/>
  <c r="M33" i="5"/>
  <c r="K32" i="5"/>
  <c r="E98" i="4"/>
  <c r="D98" i="4"/>
  <c r="L98" i="4"/>
  <c r="M98" i="4" s="1"/>
  <c r="I98" i="4"/>
  <c r="F98" i="4"/>
  <c r="C98" i="4"/>
  <c r="I101" i="4"/>
  <c r="E101" i="4"/>
  <c r="D101" i="4"/>
  <c r="C101" i="4"/>
  <c r="L101" i="4"/>
  <c r="M101" i="4" s="1"/>
  <c r="F101" i="4"/>
  <c r="M17" i="5"/>
  <c r="K16" i="5"/>
  <c r="C75" i="4"/>
  <c r="L75" i="4"/>
  <c r="M75" i="4" s="1"/>
  <c r="I75" i="4"/>
  <c r="F75" i="4"/>
  <c r="E75" i="4"/>
  <c r="D75" i="4"/>
  <c r="A130" i="4"/>
  <c r="A118" i="4"/>
  <c r="M67" i="4"/>
  <c r="L80" i="4"/>
  <c r="M80" i="4" s="1"/>
  <c r="I80" i="4"/>
  <c r="C80" i="4"/>
  <c r="E80" i="4"/>
  <c r="F80" i="4"/>
  <c r="D80" i="4"/>
  <c r="E82" i="4"/>
  <c r="D82" i="4"/>
  <c r="F82" i="4"/>
  <c r="L82" i="4"/>
  <c r="M82" i="4" s="1"/>
  <c r="I82" i="4"/>
  <c r="C82" i="4"/>
  <c r="E86" i="4"/>
  <c r="D86" i="4"/>
  <c r="I86" i="4"/>
  <c r="C86" i="4"/>
  <c r="L86" i="4"/>
  <c r="M86" i="4" s="1"/>
  <c r="F86" i="4"/>
  <c r="K34" i="5"/>
  <c r="M35" i="5"/>
  <c r="K58" i="5"/>
  <c r="M59" i="5"/>
  <c r="M85" i="5"/>
  <c r="K84" i="5"/>
  <c r="F77" i="4"/>
  <c r="L77" i="4"/>
  <c r="M77" i="4" s="1"/>
  <c r="C77" i="4"/>
  <c r="I77" i="4"/>
  <c r="E77" i="4"/>
  <c r="D77" i="4"/>
  <c r="M93" i="5"/>
  <c r="K92" i="5"/>
  <c r="M91" i="5"/>
  <c r="K90" i="5"/>
  <c r="G65" i="4"/>
  <c r="K94" i="5"/>
  <c r="M95" i="5"/>
  <c r="E94" i="4"/>
  <c r="D94" i="4"/>
  <c r="I94" i="4"/>
  <c r="F94" i="4"/>
  <c r="C94" i="4"/>
  <c r="L94" i="4"/>
  <c r="M94" i="4" s="1"/>
  <c r="I107" i="4"/>
  <c r="D107" i="4"/>
  <c r="E107" i="4"/>
  <c r="F107" i="4"/>
  <c r="L107" i="4"/>
  <c r="M107" i="4" s="1"/>
  <c r="C107" i="4"/>
  <c r="I63" i="4"/>
  <c r="F63" i="4"/>
  <c r="D63" i="4"/>
  <c r="L63" i="4"/>
  <c r="M63" i="4" s="1"/>
  <c r="E63" i="4"/>
  <c r="C63" i="4"/>
  <c r="E102" i="4"/>
  <c r="D102" i="4"/>
  <c r="C102" i="4"/>
  <c r="L102" i="4"/>
  <c r="M102" i="4" s="1"/>
  <c r="I102" i="4"/>
  <c r="F102" i="4"/>
  <c r="F88" i="4"/>
  <c r="D88" i="4"/>
  <c r="I88" i="4"/>
  <c r="E88" i="4"/>
  <c r="C88" i="4"/>
  <c r="L88" i="4"/>
  <c r="M88" i="4" s="1"/>
  <c r="M64" i="4"/>
  <c r="M65" i="4"/>
  <c r="E66" i="4"/>
  <c r="I66" i="4"/>
  <c r="F66" i="4"/>
  <c r="L66" i="4"/>
  <c r="M66" i="4" s="1"/>
  <c r="C66" i="4"/>
  <c r="D66" i="4"/>
  <c r="I87" i="4"/>
  <c r="E87" i="4"/>
  <c r="F87" i="4"/>
  <c r="L87" i="4"/>
  <c r="M87" i="4" s="1"/>
  <c r="D87" i="4"/>
  <c r="C87" i="4"/>
  <c r="C96" i="4"/>
  <c r="L96" i="4"/>
  <c r="M96" i="4" s="1"/>
  <c r="E96" i="4"/>
  <c r="D96" i="4"/>
  <c r="I96" i="4"/>
  <c r="F96" i="4"/>
  <c r="F69" i="4"/>
  <c r="D69" i="4"/>
  <c r="J69" i="4" s="1"/>
  <c r="E69" i="4"/>
  <c r="I69" i="4"/>
  <c r="C69" i="4"/>
  <c r="L69" i="4"/>
  <c r="M69" i="4" s="1"/>
  <c r="M13" i="5"/>
  <c r="K12" i="5"/>
  <c r="L113" i="4"/>
  <c r="M113" i="4" s="1"/>
  <c r="I113" i="4"/>
  <c r="F113" i="4"/>
  <c r="C113" i="4"/>
  <c r="E113" i="4"/>
  <c r="D113" i="4"/>
  <c r="J113" i="4" s="1"/>
  <c r="E105" i="4"/>
  <c r="D105" i="4"/>
  <c r="F105" i="4"/>
  <c r="L105" i="4"/>
  <c r="M105" i="4" s="1"/>
  <c r="C105" i="4"/>
  <c r="I105" i="4"/>
  <c r="F104" i="4"/>
  <c r="D104" i="4"/>
  <c r="E104" i="4"/>
  <c r="L104" i="4"/>
  <c r="M104" i="4" s="1"/>
  <c r="C104" i="4"/>
  <c r="I104" i="4"/>
  <c r="E106" i="4"/>
  <c r="D106" i="4"/>
  <c r="L106" i="4"/>
  <c r="M106" i="4" s="1"/>
  <c r="I106" i="4"/>
  <c r="F106" i="4"/>
  <c r="C106" i="4"/>
  <c r="I57" i="4"/>
  <c r="E57" i="4"/>
  <c r="L57" i="4"/>
  <c r="C57" i="4"/>
  <c r="F57" i="4"/>
  <c r="D57" i="4"/>
  <c r="J57" i="4" s="1"/>
  <c r="M57" i="4"/>
  <c r="M81" i="5"/>
  <c r="K80" i="5"/>
  <c r="M7" i="5"/>
  <c r="K6" i="5"/>
  <c r="K64" i="5"/>
  <c r="M65" i="5"/>
  <c r="E70" i="4"/>
  <c r="L70" i="4"/>
  <c r="M70" i="4" s="1"/>
  <c r="F70" i="4"/>
  <c r="I70" i="4"/>
  <c r="D70" i="4"/>
  <c r="C70" i="4"/>
  <c r="M57" i="5"/>
  <c r="K56" i="5"/>
  <c r="I103" i="4"/>
  <c r="L103" i="4"/>
  <c r="M103" i="4" s="1"/>
  <c r="F103" i="4"/>
  <c r="E103" i="4"/>
  <c r="D103" i="4"/>
  <c r="C103" i="4"/>
  <c r="C53" i="4"/>
  <c r="L53" i="4"/>
  <c r="M53" i="4" s="1"/>
  <c r="F53" i="4"/>
  <c r="J68" i="4" l="1"/>
  <c r="G126" i="4"/>
  <c r="J56" i="4"/>
  <c r="G79" i="4"/>
  <c r="J74" i="4"/>
  <c r="J95" i="4"/>
  <c r="G72" i="4"/>
  <c r="J102" i="4"/>
  <c r="J78" i="4"/>
  <c r="J92" i="4"/>
  <c r="J84" i="4"/>
  <c r="J73" i="4"/>
  <c r="G122" i="4"/>
  <c r="G123" i="4"/>
  <c r="G60" i="4"/>
  <c r="E53" i="4"/>
  <c r="J100" i="4"/>
  <c r="J59" i="4"/>
  <c r="J71" i="4"/>
  <c r="J65" i="4"/>
  <c r="J105" i="4"/>
  <c r="J114" i="4"/>
  <c r="J66" i="4"/>
  <c r="J79" i="4"/>
  <c r="J85" i="4"/>
  <c r="J88" i="4"/>
  <c r="J77" i="4"/>
  <c r="J119" i="4"/>
  <c r="J117" i="4"/>
  <c r="J104" i="4"/>
  <c r="J67" i="4"/>
  <c r="J125" i="4"/>
  <c r="J91" i="4"/>
  <c r="J120" i="4"/>
  <c r="J109" i="4"/>
  <c r="J127" i="4"/>
  <c r="J86" i="4"/>
  <c r="G101" i="4"/>
  <c r="G104" i="4"/>
  <c r="G92" i="4"/>
  <c r="G86" i="4"/>
  <c r="G115" i="4"/>
  <c r="J54" i="4"/>
  <c r="E54" i="4"/>
  <c r="J61" i="4"/>
  <c r="J110" i="4"/>
  <c r="G111" i="4"/>
  <c r="G112" i="4"/>
  <c r="G61" i="4"/>
  <c r="G73" i="4"/>
  <c r="J58" i="4"/>
  <c r="G83" i="4"/>
  <c r="J99" i="4"/>
  <c r="J89" i="4"/>
  <c r="G93" i="4"/>
  <c r="G109" i="4"/>
  <c r="F54" i="4"/>
  <c r="J93" i="4"/>
  <c r="J55" i="4"/>
  <c r="J63" i="4"/>
  <c r="G120" i="4"/>
  <c r="J98" i="4"/>
  <c r="G128" i="4"/>
  <c r="G94" i="4"/>
  <c r="J126" i="4"/>
  <c r="G97" i="4"/>
  <c r="G85" i="4"/>
  <c r="G87" i="4"/>
  <c r="G76" i="4"/>
  <c r="G77" i="4"/>
  <c r="J121" i="4"/>
  <c r="G78" i="4"/>
  <c r="G71" i="4"/>
  <c r="H46" i="4"/>
  <c r="H47" i="4"/>
  <c r="C47" i="4"/>
  <c r="J123" i="4"/>
  <c r="G75" i="4"/>
  <c r="G110" i="4"/>
  <c r="G84" i="4"/>
  <c r="E44" i="4"/>
  <c r="F44" i="4"/>
  <c r="D44" i="4"/>
  <c r="C44" i="4"/>
  <c r="C46" i="4" s="1"/>
  <c r="G105" i="4"/>
  <c r="G82" i="4"/>
  <c r="J106" i="4"/>
  <c r="G91" i="4"/>
  <c r="P42" i="4"/>
  <c r="R42" i="4"/>
  <c r="N42" i="4"/>
  <c r="T42" i="4"/>
  <c r="G40" i="4" s="1"/>
  <c r="L12" i="4"/>
  <c r="G116" i="4"/>
  <c r="D40" i="4"/>
  <c r="D42" i="4" s="1"/>
  <c r="G98" i="4"/>
  <c r="C40" i="4"/>
  <c r="J97" i="4"/>
  <c r="T47" i="4"/>
  <c r="G45" i="4" s="1"/>
  <c r="P47" i="4"/>
  <c r="L14" i="4"/>
  <c r="R47" i="4"/>
  <c r="N47" i="4"/>
  <c r="D45" i="4" s="1"/>
  <c r="D47" i="4" s="1"/>
  <c r="G114" i="4"/>
  <c r="J96" i="4"/>
  <c r="G100" i="4"/>
  <c r="J82" i="4"/>
  <c r="J128" i="4"/>
  <c r="D39" i="4"/>
  <c r="C39" i="4"/>
  <c r="F39" i="4"/>
  <c r="E39" i="4"/>
  <c r="G88" i="4"/>
  <c r="J108" i="4"/>
  <c r="G113" i="4"/>
  <c r="J76" i="4"/>
  <c r="J83" i="4"/>
  <c r="J103" i="4"/>
  <c r="G95" i="4"/>
  <c r="J75" i="4"/>
  <c r="J107" i="4"/>
  <c r="G102" i="4"/>
  <c r="G68" i="4"/>
  <c r="G127" i="4"/>
  <c r="G64" i="4"/>
  <c r="G96" i="4"/>
  <c r="F40" i="4"/>
  <c r="J124" i="4"/>
  <c r="E45" i="4"/>
  <c r="E47" i="4" s="1"/>
  <c r="J122" i="4"/>
  <c r="J72" i="4"/>
  <c r="J101" i="4"/>
  <c r="G106" i="4"/>
  <c r="F45" i="4"/>
  <c r="G57" i="4"/>
  <c r="G69" i="4"/>
  <c r="G125" i="4"/>
  <c r="E118" i="4"/>
  <c r="D118" i="4"/>
  <c r="I118" i="4"/>
  <c r="F118" i="4"/>
  <c r="C118" i="4"/>
  <c r="L118" i="4"/>
  <c r="M118" i="4" s="1"/>
  <c r="G108" i="4"/>
  <c r="H41" i="4"/>
  <c r="H42" i="4"/>
  <c r="G66" i="4"/>
  <c r="G121" i="4"/>
  <c r="G99" i="4"/>
  <c r="J112" i="4"/>
  <c r="G74" i="4"/>
  <c r="G58" i="4"/>
  <c r="J94" i="4"/>
  <c r="G107" i="4"/>
  <c r="J116" i="4"/>
  <c r="E40" i="4"/>
  <c r="E42" i="4" s="1"/>
  <c r="G103" i="4"/>
  <c r="J53" i="4"/>
  <c r="G117" i="4"/>
  <c r="G55" i="4"/>
  <c r="G54" i="4"/>
  <c r="I54" i="4" s="1"/>
  <c r="J80" i="4"/>
  <c r="J60" i="4"/>
  <c r="G59" i="4"/>
  <c r="G70" i="4"/>
  <c r="J70" i="4"/>
  <c r="G119" i="4"/>
  <c r="G56" i="4"/>
  <c r="J90" i="4"/>
  <c r="G90" i="4"/>
  <c r="J87" i="4"/>
  <c r="G80" i="4"/>
  <c r="G63" i="4"/>
  <c r="G81" i="4"/>
  <c r="G67" i="4"/>
  <c r="J62" i="4"/>
  <c r="J111" i="4"/>
  <c r="E130" i="4" l="1"/>
  <c r="G118" i="4"/>
  <c r="F130" i="4"/>
  <c r="E41" i="4"/>
  <c r="F47" i="4"/>
  <c r="F46" i="4"/>
  <c r="C130" i="4"/>
  <c r="I40" i="4"/>
  <c r="C42" i="4"/>
  <c r="G44" i="4"/>
  <c r="D46" i="4"/>
  <c r="G39" i="4"/>
  <c r="I45" i="4"/>
  <c r="J118" i="4"/>
  <c r="F42" i="4"/>
  <c r="F41" i="4"/>
  <c r="E46" i="4"/>
  <c r="C41" i="4"/>
  <c r="D41" i="4"/>
  <c r="D130" i="4"/>
  <c r="J130" i="4" l="1"/>
  <c r="G42" i="4"/>
  <c r="I42" i="4" s="1"/>
  <c r="G41" i="4"/>
  <c r="G47" i="4"/>
  <c r="I47" i="4" s="1"/>
  <c r="G46" i="4"/>
  <c r="K42" i="4" l="1"/>
  <c r="G53" i="4" s="1"/>
  <c r="I41" i="4"/>
  <c r="K41" i="4" s="1"/>
  <c r="E11" i="4"/>
  <c r="D11" i="4" s="1"/>
  <c r="K47" i="4"/>
  <c r="J42" i="4" s="1"/>
  <c r="I46" i="4"/>
  <c r="K46" i="4" s="1"/>
  <c r="J41" i="4" s="1"/>
  <c r="E10" i="4" l="1"/>
  <c r="D10" i="4" s="1"/>
  <c r="E13" i="4"/>
  <c r="D13" i="4" s="1"/>
  <c r="E14" i="4"/>
  <c r="D14" i="4" s="1"/>
  <c r="E12" i="4"/>
  <c r="D12" i="4" s="1"/>
  <c r="G130" i="4"/>
  <c r="I53" i="4"/>
  <c r="I13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Neznámy autor</author>
  </authors>
  <commentList>
    <comment ref="A4" authorId="0" shapeId="0" xr:uid="{00000000-0006-0000-0100-000001000000}">
      <text>
        <r>
          <rPr>
            <sz val="10"/>
            <rFont val="Arial"/>
            <family val="2"/>
            <charset val="238"/>
          </rPr>
          <t xml:space="preserve">Vybrať z rozbaľovacieho zoznamu
</t>
        </r>
      </text>
    </comment>
    <comment ref="A7" authorId="0" shapeId="0" xr:uid="{00000000-0006-0000-0100-000002000000}">
      <text>
        <r>
          <rPr>
            <sz val="10"/>
            <rFont val="Arial"/>
            <family val="2"/>
            <charset val="238"/>
          </rPr>
          <t xml:space="preserve">Účel úhrady
</t>
        </r>
        <r>
          <rPr>
            <sz val="8"/>
            <color rgb="FF000000"/>
            <rFont val="Tahoma"/>
            <family val="2"/>
            <charset val="1"/>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sz val="10"/>
            <rFont val="Arial"/>
            <family val="2"/>
            <charset val="238"/>
          </rPr>
          <t xml:space="preserve">Interné číslo účtovného dokladu
</t>
        </r>
        <r>
          <rPr>
            <sz val="8"/>
            <color rgb="FF000000"/>
            <rFont val="Tahoma"/>
            <family val="2"/>
            <charset val="1"/>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sz val="10"/>
            <rFont val="Arial"/>
            <family val="2"/>
            <charset val="238"/>
          </rPr>
          <t xml:space="preserve">Číslo originálneho (externého) účtovného dokladu
</t>
        </r>
        <r>
          <rPr>
            <sz val="8"/>
            <color rgb="FF000000"/>
            <rFont val="Tahoma"/>
            <family val="2"/>
            <charset val="1"/>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sz val="10"/>
            <rFont val="Arial"/>
            <family val="2"/>
            <charset val="238"/>
          </rPr>
          <t xml:space="preserve">Dátum skutočnej úhrady účtovného dokladu
</t>
        </r>
        <r>
          <rPr>
            <sz val="8"/>
            <color rgb="FF000000"/>
            <rFont val="Tahoma"/>
            <family val="2"/>
            <charset val="1"/>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sz val="10"/>
            <rFont val="Arial"/>
            <family val="2"/>
            <charset val="238"/>
          </rPr>
          <t xml:space="preserve">Popis úhrady
</t>
        </r>
        <r>
          <rPr>
            <sz val="8"/>
            <color rgb="FF000000"/>
            <rFont val="Tahoma"/>
            <family val="2"/>
            <charset val="1"/>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0" shapeId="0" xr:uid="{00000000-0006-0000-0100-000007000000}">
      <text>
        <r>
          <rPr>
            <sz val="10"/>
            <rFont val="Arial"/>
            <family val="2"/>
            <charset val="238"/>
          </rPr>
          <t xml:space="preserve">IČO dodávateľa plnenia
</t>
        </r>
        <r>
          <rPr>
            <sz val="8"/>
            <color rgb="FF000000"/>
            <rFont val="Segoe UI"/>
            <family val="2"/>
            <charset val="238"/>
          </rPr>
          <t xml:space="preserve">
Uviesť IČO dodávateľa.
V prípade zahraničného dodávateľa, ktorý nemá IČO, ostáva bunka nevyplnená.
</t>
        </r>
      </text>
    </comment>
    <comment ref="G7" authorId="0" shapeId="0" xr:uid="{00000000-0006-0000-0100-000008000000}">
      <text>
        <r>
          <rPr>
            <sz val="10"/>
            <rFont val="Arial"/>
            <family val="2"/>
            <charset val="238"/>
          </rPr>
          <t xml:space="preserve">Dodávateľ plnenia
</t>
        </r>
        <r>
          <rPr>
            <sz val="8"/>
            <color rgb="FF000000"/>
            <rFont val="Tahoma"/>
            <family val="2"/>
            <charset val="1"/>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rgb="FF000000"/>
            <rFont val="Tahoma"/>
            <family val="2"/>
            <charset val="1"/>
          </rPr>
          <t>POZOR:
Dodávateľom plnenia nemôže byť nikdy prijímateľ prostriedkov (nie zväz, nie asociácia a pod.).</t>
        </r>
      </text>
    </comment>
    <comment ref="H7" authorId="0" shapeId="0" xr:uid="{00000000-0006-0000-0100-000009000000}">
      <text>
        <r>
          <rPr>
            <sz val="10"/>
            <rFont val="Arial"/>
            <family val="2"/>
            <charset val="238"/>
          </rPr>
          <t xml:space="preserve">Skutočne uhradená suma
</t>
        </r>
        <r>
          <rPr>
            <b/>
            <sz val="8"/>
            <color rgb="FF000000"/>
            <rFont val="Tahoma"/>
            <family val="2"/>
            <charset val="238"/>
          </rPr>
          <t xml:space="preserve">(uhradená alebo refundovaná zo samostatného bankového účtu)
</t>
        </r>
        <r>
          <rPr>
            <sz val="8"/>
            <color rgb="FF000000"/>
            <rFont val="Tahoma"/>
            <family val="2"/>
            <charset val="1"/>
          </rPr>
          <t xml:space="preserve">
Uviesť skutočne uhradenú sumu s presnosťou na dve desatinné miesta. Sumy je potrebné uvádzať presne (ako na faktúre), nielen približne.</t>
        </r>
      </text>
    </comment>
    <comment ref="I7" authorId="0" shapeId="0" xr:uid="{00000000-0006-0000-0100-00000A000000}">
      <text>
        <r>
          <rPr>
            <sz val="10"/>
            <rFont val="Arial"/>
            <family val="2"/>
            <charset val="238"/>
          </rPr>
          <t xml:space="preserve">Analytický kód
</t>
        </r>
        <r>
          <rPr>
            <sz val="8"/>
            <color rgb="FF000000"/>
            <rFont val="Tahoma"/>
            <family val="2"/>
            <charset val="1"/>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rgb="FF000000"/>
            <rFont val="Tahoma"/>
            <family val="2"/>
            <charset val="238"/>
          </rPr>
          <t xml:space="preserve">TOTO SA NETÝKA:
</t>
        </r>
        <r>
          <rPr>
            <sz val="8"/>
            <color rgb="FF000000"/>
            <rFont val="Tahoma"/>
            <family val="2"/>
            <charset val="1"/>
          </rPr>
          <t>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Neznámy autor</author>
  </authors>
  <commentList>
    <comment ref="A104" authorId="0" shapeId="0" xr:uid="{00000000-0006-0000-0400-000001000000}">
      <text>
        <r>
          <rPr>
            <sz val="10"/>
            <rFont val="Arial"/>
            <family val="2"/>
            <charset val="238"/>
          </rPr>
          <t xml:space="preserve">Účel úhrady
</t>
        </r>
        <r>
          <rPr>
            <sz val="8"/>
            <color rgb="FF000000"/>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sz val="10"/>
            <rFont val="Arial"/>
            <family val="2"/>
            <charset val="238"/>
          </rPr>
          <t xml:space="preserve">Interné číslo účtovného dokladu
</t>
        </r>
        <r>
          <rPr>
            <sz val="8"/>
            <color rgb="FF000000"/>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sz val="10"/>
            <rFont val="Arial"/>
            <family val="2"/>
            <charset val="238"/>
          </rPr>
          <t xml:space="preserve">Číslo originálneho (externého) účtovného dokladu
</t>
        </r>
        <r>
          <rPr>
            <sz val="8"/>
            <color rgb="FF000000"/>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sz val="10"/>
            <rFont val="Arial"/>
            <family val="2"/>
            <charset val="238"/>
          </rPr>
          <t xml:space="preserve">Dátum skutočnej úhrady účtovného dokladu
</t>
        </r>
        <r>
          <rPr>
            <sz val="8"/>
            <color rgb="FF000000"/>
            <rFont val="Tahoma"/>
            <family val="2"/>
            <charset val="238"/>
          </rPr>
          <t xml:space="preserve">Uviesť dátum pôvodnej úhrady dokladu, a to dátum uvedený na výpise z účtu alebo dátum uvedený na pokladničnom doklade.
</t>
        </r>
        <r>
          <rPr>
            <b/>
            <sz val="8"/>
            <color rgb="FF000000"/>
            <rFont val="Tahoma"/>
            <family val="2"/>
            <charset val="238"/>
          </rPr>
          <t xml:space="preserve">POZOR:
</t>
        </r>
        <r>
          <rPr>
            <sz val="8"/>
            <color rgb="FF000000"/>
            <rFont val="Tahoma"/>
            <family val="2"/>
            <charset val="238"/>
          </rPr>
          <t xml:space="preserve">-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sz val="10"/>
            <rFont val="Arial"/>
            <family val="2"/>
            <charset val="238"/>
          </rPr>
          <t xml:space="preserve">Dátum refundácie účtovného dokladu
</t>
        </r>
        <r>
          <rPr>
            <sz val="8"/>
            <color rgb="FF000000"/>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sz val="10"/>
            <rFont val="Arial"/>
            <family val="2"/>
            <charset val="238"/>
          </rPr>
          <t xml:space="preserve">Popis úhrady
</t>
        </r>
        <r>
          <rPr>
            <sz val="8"/>
            <color rgb="FF000000"/>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rgb="FF000000"/>
            <rFont val="Tahoma"/>
            <family val="2"/>
            <charset val="238"/>
          </rPr>
          <t>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rgb="FF000000"/>
            <rFont val="Tahoma"/>
            <family val="2"/>
            <charset val="238"/>
          </rPr>
          <t>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rgb="FF000000"/>
            <rFont val="Tahoma"/>
            <family val="2"/>
            <charset val="238"/>
          </rPr>
          <t xml:space="preserve">"STORNO", "ZĽAVA", "DOBROPIS" atď. 
</t>
        </r>
        <r>
          <rPr>
            <sz val="8"/>
            <color rgb="FF000000"/>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0" shapeId="0" xr:uid="{00000000-0006-0000-0400-000007000000}">
      <text>
        <r>
          <rPr>
            <sz val="10"/>
            <rFont val="Arial"/>
            <family val="2"/>
            <charset val="238"/>
          </rPr>
          <t xml:space="preserve">IČO dodávateľa plnenia
</t>
        </r>
        <r>
          <rPr>
            <sz val="8"/>
            <color rgb="FF000000"/>
            <rFont val="Segoe UI"/>
            <family val="2"/>
            <charset val="238"/>
          </rPr>
          <t xml:space="preserve">
Uviesť IČO dodávateľa.
V prípade zahraničného dodávateľa, ktorý nemá IČO, ostáva bunka nevyplnená.
</t>
        </r>
      </text>
    </comment>
    <comment ref="H104" authorId="0" shapeId="0" xr:uid="{00000000-0006-0000-0400-000008000000}">
      <text>
        <r>
          <rPr>
            <sz val="10"/>
            <rFont val="Arial"/>
            <family val="2"/>
            <charset val="238"/>
          </rPr>
          <t xml:space="preserve">Dodávateľ plnenia
</t>
        </r>
        <r>
          <rPr>
            <sz val="8"/>
            <color rgb="FF000000"/>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rgb="FF000000"/>
            <rFont val="Tahoma"/>
            <family val="2"/>
            <charset val="238"/>
          </rPr>
          <t xml:space="preserve">POZOR:
</t>
        </r>
        <r>
          <rPr>
            <sz val="8"/>
            <color rgb="FF000000"/>
            <rFont val="Tahoma"/>
            <family val="2"/>
            <charset val="238"/>
          </rPr>
          <t xml:space="preserve">Dodávateľom plnenia nemôže byť nikdy prijímateľ prostriedkov.
</t>
        </r>
      </text>
    </comment>
    <comment ref="I104" authorId="0" shapeId="0" xr:uid="{00000000-0006-0000-0400-000009000000}">
      <text>
        <r>
          <rPr>
            <sz val="10"/>
            <rFont val="Arial"/>
            <family val="2"/>
            <charset val="238"/>
          </rPr>
          <t xml:space="preserve">Skutočne uhradená suma
</t>
        </r>
        <r>
          <rPr>
            <sz val="8"/>
            <color rgb="FF000000"/>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sz val="10"/>
            <rFont val="Arial"/>
            <family val="2"/>
            <charset val="238"/>
          </rPr>
          <t xml:space="preserve">Analytický kód 
PRE PRÍSPEVOK UZNANÉMU ŠPORTU
</t>
        </r>
        <r>
          <rPr>
            <sz val="8"/>
            <color rgb="FF000000"/>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rgb="FF000000"/>
            <rFont val="Tahoma"/>
            <family val="2"/>
            <charset val="238"/>
          </rPr>
          <t xml:space="preserve">
Analytický kód
PRE OSTATNÉ FINANČNÉ PROSTRIEDKY
</t>
        </r>
        <r>
          <rPr>
            <sz val="8"/>
            <color rgb="FF000000"/>
            <rFont val="Tahoma"/>
            <family val="2"/>
            <charset val="238"/>
          </rPr>
          <t>10 = ostatné účely
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Neznámy autor</author>
  </authors>
  <commentList>
    <comment ref="K1" authorId="0" shapeId="0" xr:uid="{00000000-0006-0000-0600-000001000000}">
      <text>
        <r>
          <rPr>
            <sz val="10"/>
            <rFont val="Arial"/>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<sst xmlns="http://schemas.openxmlformats.org/spreadsheetml/2006/main" count="6781" uniqueCount="3257">
  <si>
    <t>Usmernenie k priebežnému čerpaniu a vyúčtovaniu finančných prostriedkov poskytnutých v roku 2025</t>
  </si>
  <si>
    <t>ZÁKLADNÉ POKYNY</t>
  </si>
  <si>
    <t>1. Vložiť údaje do hárkov "Príjmy" a "Doklady".</t>
  </si>
  <si>
    <t>2. Skontrolovať hárky "Doklady" a "Spolu".</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</si>
  <si>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</si>
  <si>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</si>
  <si>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</si>
  <si>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rPr>
        <sz val="10"/>
        <rFont val="Arial"/>
        <family val="2"/>
        <charset val="238"/>
      </rP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</si>
  <si>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rPr>
        <sz val="10"/>
        <color rgb="FF000000"/>
        <rFont val="Arial"/>
        <family val="2"/>
        <charset val="238"/>
      </rP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</si>
  <si>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</si>
  <si>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t>Pri vypĺňaní odporúčame použiť hárok „Príklady“, v ktorom je uvedený spôsob uvádzania niektorých druhov výdavkov.</t>
  </si>
  <si>
    <t>Dôrazne žiadame hárky nezabezpečovať heslom!</t>
  </si>
  <si>
    <r>
      <rPr>
        <b/>
        <sz val="10"/>
        <rFont val="Arial"/>
        <family val="2"/>
        <charset val="238"/>
      </rPr>
      <t xml:space="preserve">INFORMÁCIA – PRIEBEŽNÉ ZVEREJŇOVANIE A VYÚČTOVANIE PRÍSPEVKOV PRE KLUBY
</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</si>
  <si>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 xml:space="preserve">INFORMÁCIA - PRIEBEŽNÉ ZVEREJŇOVANIE A VYÚČTOVANIE PRÍSPEVKU SLOVENSKÉMU PARALYMPIJSKÉMU VÝBORU
</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</si>
  <si>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</si>
  <si>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</si>
  <si>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</si>
  <si>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</si>
  <si>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</si>
  <si>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</si>
  <si>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</si>
  <si>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charset val="1"/>
      </rPr>
      <t>Doklady</t>
    </r>
    <r>
      <rPr>
        <sz val="10"/>
        <rFont val="Arial"/>
        <family val="2"/>
        <charset val="238"/>
      </rPr>
      <t>“ prijímateľ vyberie zo zoznamu svoju organizáciu („Prijímateľ Finančných prostriedkov“).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</si>
  <si>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charset val="1"/>
      </rPr>
      <t>Údaje v stĺpci A nie je možné vyplniť kopírovaním z iného zdroja, ale je potrebné vybrať ich z ponúkaného zoznamu. Pri nedodržaní tohto upozornenia sa poruší funkčnosť formulára.</t>
    </r>
  </si>
  <si>
    <r>
      <rPr>
        <b/>
        <sz val="10"/>
        <rFont val="Arial"/>
        <family val="2"/>
        <charset val="238"/>
      </rPr>
      <t>(9)</t>
    </r>
    <r>
      <rPr>
        <sz val="10"/>
        <rFont val="Arial"/>
        <family val="2"/>
        <charset val="238"/>
      </rPr>
      <t xml:space="preserve"> Pri vkladaní údajov </t>
    </r>
    <r>
      <rPr>
        <b/>
        <sz val="10"/>
        <rFont val="Arial"/>
        <family val="2"/>
        <charset val="1"/>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charset val="1"/>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</si>
  <si>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charset val="1"/>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charset val="1"/>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charset val="1"/>
      </rPr>
      <t>Vyhnite sa prehnanému používaniu skratiek</t>
    </r>
    <r>
      <rPr>
        <sz val="10"/>
        <rFont val="Arial"/>
        <family val="2"/>
        <charset val="238"/>
      </rPr>
      <t>, ktoré nie sú bežne zaužívané,</t>
    </r>
    <r>
      <rPr>
        <b/>
        <sz val="10"/>
        <rFont val="Arial"/>
        <family val="2"/>
        <charset val="1"/>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</si>
  <si>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</si>
  <si>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</si>
  <si>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r>
      <rPr>
        <b/>
        <sz val="10"/>
        <rFont val="Arial"/>
        <family val="2"/>
        <charset val="238"/>
      </rP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</si>
  <si>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</si>
  <si>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</si>
  <si>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</si>
  <si>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</si>
  <si>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</si>
  <si>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</si>
  <si>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</si>
  <si>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</si>
  <si>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r>
      <rPr>
        <b/>
        <sz val="10"/>
        <rFont val="Arial"/>
        <family val="2"/>
        <charset val="238"/>
      </rPr>
      <t>(21)</t>
    </r>
    <r>
      <rPr>
        <sz val="10"/>
        <rFont val="Arial"/>
        <family val="2"/>
        <charset val="238"/>
      </rPr>
      <t xml:space="preserve"> Pred tlačou</t>
    </r>
  </si>
  <si>
    <r>
      <rPr>
        <sz val="10"/>
        <rFont val="Arial"/>
        <family val="2"/>
        <charset val="238"/>
      </rP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</si>
  <si>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t>b) skontrolujte identifikačné údaje o Vašej organizácii (v prípade potreby zmeny identifikačných údajov organizácie je potrebné písomne informovať poskytovateľa na adrese ziadosti.sport@mincrs.sk).</t>
  </si>
  <si>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</si>
  <si>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</si>
  <si>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rgb="FF000000"/>
        <rFont val="Arial"/>
        <family val="2"/>
        <charset val="238"/>
      </rPr>
      <t>Poskytovanie preddavkov</t>
    </r>
    <r>
      <rPr>
        <sz val="10"/>
        <color rgb="FF000000"/>
        <rFont val="Arial"/>
        <family val="2"/>
        <charset val="238"/>
      </rPr>
      <t xml:space="preserve"> z finančných prostriedkov (platby za zálohové faktúry) </t>
    </r>
    <r>
      <rPr>
        <b/>
        <sz val="10"/>
        <color rgb="FF000000"/>
        <rFont val="Arial"/>
        <family val="2"/>
        <charset val="238"/>
      </rPr>
      <t>je</t>
    </r>
    <r>
      <rPr>
        <sz val="10"/>
        <color rgb="FF000000"/>
        <rFont val="Arial"/>
        <family val="2"/>
        <charset val="238"/>
      </rPr>
      <t xml:space="preserve"> </t>
    </r>
    <r>
      <rPr>
        <b/>
        <sz val="10"/>
        <color rgb="FF000000"/>
        <rFont val="Arial"/>
        <family val="2"/>
        <charset val="238"/>
      </rPr>
      <t>podľa § 19</t>
    </r>
    <r>
      <rPr>
        <sz val="10"/>
        <color rgb="FF000000"/>
        <rFont val="Arial"/>
        <family val="2"/>
        <charset val="238"/>
      </rPr>
      <t xml:space="preserve"> ods. 8  zákona 523/2004 Z. z. o rozpočtových pravidlách verejnej správy a o zmene a doplnení niektorých  zákonov v znení neskorších predpisov </t>
    </r>
    <r>
      <rPr>
        <b/>
        <sz val="10"/>
        <color rgb="FF000000"/>
        <rFont val="Arial"/>
        <family val="2"/>
        <charset val="238"/>
      </rPr>
      <t>možné len</t>
    </r>
    <r>
      <rPr>
        <sz val="10"/>
        <color rgb="FF000000"/>
        <rFont val="Arial"/>
        <family val="2"/>
        <charset val="238"/>
      </rPr>
      <t xml:space="preserve"> v prípade, </t>
    </r>
    <r>
      <rPr>
        <b/>
        <sz val="10"/>
        <color rgb="FF000000"/>
        <rFont val="Arial"/>
        <family val="2"/>
        <charset val="238"/>
      </rPr>
      <t>ak boli vopred v zmluve o dodávke výkonov a tovarov písomne dohodnuté</t>
    </r>
    <r>
      <rPr>
        <sz val="10"/>
        <color rgb="FF000000"/>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rgb="FF008000"/>
        <rFont val="Arial"/>
        <family val="2"/>
        <charset val="238"/>
      </rPr>
      <t>,</t>
    </r>
    <r>
      <rPr>
        <sz val="10"/>
        <color rgb="FF000000"/>
        <rFont val="Arial"/>
        <family val="2"/>
        <charset val="238"/>
      </rPr>
      <t xml:space="preserve"> musia byť uložené u Prijímateľa Finančných prostriedkov a na požiadanie predložené príslušným orgánom vykonávajúcim kontrolu.                                                                                                                                                             
</t>
    </r>
  </si>
  <si>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</si>
  <si>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</si>
  <si>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POZOR:</t>
  </si>
  <si>
    <r>
      <rPr>
        <sz val="10"/>
        <rFont val="Arial"/>
        <family val="2"/>
        <charset val="238"/>
      </rP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</si>
  <si>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</si>
  <si>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</si>
  <si>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</si>
  <si>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</si>
  <si>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</si>
  <si>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</si>
  <si>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</si>
  <si>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</si>
  <si>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</si>
  <si>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</si>
  <si>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</si>
  <si>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</si>
  <si>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</si>
  <si>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</si>
  <si>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</si>
  <si>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</si>
  <si>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Číslo externého (originálneho) účtovného dokladu (stĺpec C)</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</si>
  <si>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</si>
  <si>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t>Dátum skutočnej úhrady účtovného dokladu (stĺpec D)</t>
  </si>
  <si>
    <r>
      <rPr>
        <sz val="10"/>
        <rFont val="Arial"/>
        <family val="2"/>
        <charset val="238"/>
      </rPr>
      <t xml:space="preserve">Uviesť dátum pôvodnej úhrady dokladu, a to dátum uvedený na výpise z účtu alebo dátum uvedený na pokladničnom doklade.
</t>
    </r>
    <r>
      <rPr>
        <b/>
        <sz val="10"/>
        <rFont val="Arial"/>
        <family val="2"/>
        <charset val="238"/>
      </rPr>
      <t xml:space="preserve">POZOR:
</t>
    </r>
    <r>
      <rPr>
        <sz val="10"/>
        <rFont val="Arial"/>
        <family val="2"/>
        <charset val="238"/>
      </rPr>
      <t>neuvádzať dátum zadania príkazu na úhradu,
neuvádzať dátum splatnosti/vystavenia/zdaniteľného plnenia faktúry,
dátum skutočnej úhrady musí súhlasiť s oprávneným obdobím použitia finančných prostriedkov uvedeným v zmluve.</t>
    </r>
  </si>
  <si>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</si>
  <si>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r>
      <rPr>
        <sz val="10"/>
        <rFont val="Arial"/>
        <family val="2"/>
        <charset val="238"/>
      </rP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</si>
  <si>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 xml:space="preserve"> </t>
  </si>
  <si>
    <t>Popis úhrady (stĺpec F)</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</si>
  <si>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</si>
  <si>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</si>
  <si>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t>V prípade, ak je vo faktúre uvedené, že dodávateľ fakturuje podľa zmluvy, v popise úhrady nestačí uviesť "v zmysle zmluvy č. xxx", ale treba uviesť presný a jednoznačný popis, čo sa nakúpilo/uhradilo.</t>
  </si>
  <si>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</si>
  <si>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rPr>
        <sz val="10"/>
        <rFont val="Arial"/>
        <family val="2"/>
        <charset val="238"/>
      </rPr>
      <t xml:space="preserve">Dodatočne poskytnuté zľavy z pôvodnej ceny tovarov, služieb, storná za platby, dobropisy atď. </t>
    </r>
    <r>
      <rPr>
        <b/>
        <sz val="10"/>
        <rFont val="Arial"/>
        <family val="2"/>
        <charset val="238"/>
      </rPr>
      <t>uvádzajte záporným číslom s označením "STORNO", "ZĽAVA", "DOBROPIS" atď.</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</si>
  <si>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</si>
  <si>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</si>
  <si>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</si>
  <si>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</si>
  <si>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</si>
  <si>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</si>
  <si>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</si>
  <si>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</si>
  <si>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</si>
  <si>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</si>
  <si>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e) konečný prijímateľ finančných prostriedkov, dodávateľ podľa faktúry/pokladničného bloku, napríklad: Slovenská pošta, Slovak Telekom, Gumon a.s., Jozef Mak - podnikateľ.</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</si>
  <si>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</si>
  <si>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</si>
  <si>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r>
      <rPr>
        <sz val="10"/>
        <rFont val="Arial"/>
        <family val="2"/>
        <charset val="238"/>
      </rP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</si>
  <si>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</si>
  <si>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</si>
  <si>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r>
      <rPr>
        <sz val="10"/>
        <rFont val="Arial"/>
        <family val="2"/>
        <charset val="238"/>
      </rP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</si>
  <si>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</si>
  <si>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Príklady vyplnenia formulára</t>
  </si>
  <si>
    <t>Priebežné čerpanie finančných prostriedkov poskytnutých zo štátneho rozpočtu v oblasti športu v roku 2025</t>
  </si>
  <si>
    <t>Prijímateľ dotácie:</t>
  </si>
  <si>
    <t>Slovenský zväz skúšobný</t>
  </si>
  <si>
    <t>Účel úhrady
(vyberte zo zoznamu, inak automatické vyhodnocovanie nebude fungovať)</t>
  </si>
  <si>
    <t>Interné číslo účtovného dokladu</t>
  </si>
  <si>
    <t>Číslo externého (originálneho)
účtovného dokladu</t>
  </si>
  <si>
    <t>Dátum skutočnej úhrady účtovného dokladu</t>
  </si>
  <si>
    <r>
      <rPr>
        <b/>
        <sz val="8"/>
        <rFont val="Arial"/>
        <family val="2"/>
        <charset val="238"/>
      </rPr>
      <t xml:space="preserve">Popis úhrady
</t>
    </r>
    <r>
      <rPr>
        <b/>
        <sz val="8"/>
        <color rgb="FFFF0000"/>
        <rFont val="Arial"/>
        <family val="2"/>
        <charset val="1"/>
      </rPr>
      <t>(vyberte z rozbaľovacieho zoznamu, alebo zadajte voľný text)</t>
    </r>
  </si>
  <si>
    <t>IČO 
dodávateľa
plnenia</t>
  </si>
  <si>
    <t>Dodávateľ plnenia</t>
  </si>
  <si>
    <r>
      <rPr>
        <b/>
        <sz val="8"/>
        <rFont val="Arial"/>
        <family val="2"/>
        <charset val="238"/>
      </rPr>
      <t xml:space="preserve">Skutočne uhradená suma
</t>
    </r>
    <r>
      <rPr>
        <b/>
        <sz val="8"/>
        <rFont val="Arial"/>
        <family val="2"/>
        <charset val="1"/>
      </rPr>
      <t>(eur)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</si>
  <si>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</si>
  <si>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</si>
  <si>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</si>
  <si>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</si>
  <si>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</si>
  <si>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</si>
  <si>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</si>
  <si>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</si>
  <si>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</si>
  <si>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</si>
  <si>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</si>
  <si>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</si>
  <si>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</si>
  <si>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</si>
  <si>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</si>
  <si>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</si>
  <si>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</si>
  <si>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</si>
  <si>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</si>
  <si>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</si>
  <si>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</si>
  <si>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</si>
  <si>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</si>
  <si>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</si>
  <si>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</si>
  <si>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</si>
  <si>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</si>
  <si>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</si>
  <si>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</si>
  <si>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</si>
  <si>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</si>
  <si>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</si>
  <si>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</si>
  <si>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</si>
  <si>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</si>
  <si>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</si>
  <si>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</si>
  <si>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</si>
  <si>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</si>
  <si>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</si>
  <si>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</si>
  <si>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</si>
  <si>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</si>
  <si>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</si>
  <si>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</si>
  <si>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</si>
  <si>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</si>
  <si>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</si>
  <si>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</si>
  <si>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</si>
  <si>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</si>
  <si>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</si>
  <si>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</si>
  <si>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</si>
  <si>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</si>
  <si>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</si>
  <si>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</si>
  <si>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</si>
  <si>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</si>
  <si>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</si>
  <si>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</si>
  <si>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</si>
  <si>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</si>
  <si>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</si>
  <si>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</si>
  <si>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</si>
  <si>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</si>
  <si>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</si>
  <si>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</si>
  <si>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</si>
  <si>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</si>
  <si>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</si>
  <si>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</si>
  <si>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</si>
  <si>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</si>
  <si>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</si>
  <si>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</si>
  <si>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</si>
  <si>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</si>
  <si>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</si>
  <si>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</si>
  <si>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</si>
  <si>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</si>
  <si>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</si>
  <si>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</si>
  <si>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</si>
  <si>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</si>
  <si>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</si>
  <si>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</si>
  <si>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</si>
  <si>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</si>
  <si>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</si>
  <si>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</si>
  <si>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</si>
  <si>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</si>
  <si>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</si>
  <si>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</si>
  <si>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</si>
  <si>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</si>
  <si>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</si>
  <si>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</si>
  <si>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</si>
  <si>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</si>
  <si>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</si>
  <si>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</si>
  <si>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</si>
  <si>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</si>
  <si>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</si>
  <si>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</si>
  <si>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</si>
  <si>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</si>
  <si>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</si>
  <si>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</si>
  <si>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</si>
  <si>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</si>
  <si>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</si>
  <si>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</si>
  <si>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</si>
  <si>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</si>
  <si>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</si>
  <si>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</si>
  <si>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</si>
  <si>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</si>
  <si>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</si>
  <si>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</si>
  <si>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</si>
  <si>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</si>
  <si>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</si>
  <si>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</si>
  <si>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</si>
  <si>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</si>
  <si>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</si>
  <si>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</si>
  <si>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</si>
  <si>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</si>
  <si>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</si>
  <si>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</si>
  <si>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</si>
  <si>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</si>
  <si>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</si>
  <si>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</si>
  <si>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</si>
  <si>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</si>
  <si>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</si>
  <si>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</si>
  <si>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</si>
  <si>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</si>
  <si>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</si>
  <si>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</si>
  <si>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</si>
  <si>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</si>
  <si>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</si>
  <si>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</si>
  <si>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</si>
  <si>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</si>
  <si>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</si>
  <si>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</si>
  <si>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</si>
  <si>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</si>
  <si>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</si>
  <si>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</si>
  <si>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</si>
  <si>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</si>
  <si>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</si>
  <si>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</si>
  <si>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</si>
  <si>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</si>
  <si>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</si>
  <si>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</si>
  <si>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</si>
  <si>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</si>
  <si>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</si>
  <si>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</si>
  <si>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</si>
  <si>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</si>
  <si>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</si>
  <si>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</si>
  <si>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</si>
  <si>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</si>
  <si>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</si>
  <si>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</si>
  <si>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</si>
  <si>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</si>
  <si>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</si>
  <si>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</si>
  <si>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</si>
  <si>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</si>
  <si>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</si>
  <si>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</si>
  <si>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</si>
  <si>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</si>
  <si>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</si>
  <si>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</si>
  <si>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</si>
  <si>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</si>
  <si>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</si>
  <si>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</si>
  <si>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</si>
  <si>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</si>
  <si>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</si>
  <si>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</si>
  <si>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</si>
  <si>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</si>
  <si>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</si>
  <si>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</si>
  <si>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</si>
  <si>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</si>
  <si>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</si>
  <si>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</si>
  <si>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</si>
  <si>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</si>
  <si>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</si>
  <si>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</si>
  <si>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</si>
  <si>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</si>
  <si>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</si>
  <si>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</si>
  <si>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</si>
  <si>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</si>
  <si>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</si>
  <si>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</si>
  <si>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</si>
  <si>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</si>
  <si>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</si>
  <si>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</si>
  <si>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</si>
  <si>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</si>
  <si>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</si>
  <si>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</si>
  <si>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</si>
  <si>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</si>
  <si>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</si>
  <si>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</si>
  <si>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</si>
  <si>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</si>
  <si>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</si>
  <si>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</si>
  <si>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</si>
  <si>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</si>
  <si>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</si>
  <si>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</si>
  <si>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</si>
  <si>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</si>
  <si>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</si>
  <si>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</si>
  <si>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</si>
  <si>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</si>
  <si>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</si>
  <si>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</si>
  <si>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</si>
  <si>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</si>
  <si>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</si>
  <si>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</si>
  <si>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</si>
  <si>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</si>
  <si>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</si>
  <si>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</si>
  <si>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</si>
  <si>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</si>
  <si>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rPr>
        <sz val="10"/>
        <rFont val="Arial"/>
        <family val="2"/>
        <charset val="238"/>
      </rPr>
      <t xml:space="preserve">Prijímateľ prostriedkov zo štátneho rozpočtu je povinný </t>
    </r>
    <r>
      <rPr>
        <b/>
        <sz val="10"/>
        <color rgb="FF0066CC"/>
        <rFont val="Arial"/>
        <family val="2"/>
        <charset val="238"/>
      </rPr>
      <t>priebežne</t>
    </r>
    <r>
      <rPr>
        <sz val="10"/>
        <rFont val="Arial"/>
        <family val="2"/>
        <charset val="238"/>
      </rPr>
      <t xml:space="preserve"> zverejňovať informácie o prijatí a spôsobe ich použitia najneskôr do </t>
    </r>
    <r>
      <rPr>
        <b/>
        <sz val="10"/>
        <color rgb="FF0066CC"/>
        <rFont val="Arial"/>
        <family val="2"/>
        <charset val="238"/>
      </rPr>
      <t>25. dňa kalendárneho</t>
    </r>
    <r>
      <rPr>
        <b/>
        <sz val="10"/>
        <color rgb="FFFF0000"/>
        <rFont val="Arial"/>
        <family val="2"/>
        <charset val="1"/>
      </rPr>
      <t xml:space="preserve"> </t>
    </r>
    <r>
      <rPr>
        <b/>
        <sz val="10"/>
        <color rgb="FF0066CC"/>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</si>
  <si>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</si>
  <si>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</si>
  <si>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</si>
  <si>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</si>
  <si>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</si>
  <si>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</si>
  <si>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</si>
  <si>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</si>
  <si>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</si>
  <si>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</si>
  <si>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</si>
  <si>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</si>
  <si>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</si>
  <si>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</si>
  <si>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</si>
  <si>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</si>
  <si>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</si>
  <si>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</si>
  <si>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</si>
  <si>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</si>
  <si>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</si>
  <si>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</si>
  <si>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</si>
  <si>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</si>
  <si>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</si>
  <si>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</si>
  <si>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</si>
  <si>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</si>
  <si>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</si>
  <si>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</si>
  <si>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</si>
  <si>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</si>
  <si>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</si>
  <si>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</si>
  <si>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</si>
  <si>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</si>
  <si>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</si>
  <si>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</si>
  <si>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</si>
  <si>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</si>
  <si>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</si>
  <si>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</si>
  <si>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rPr>
        <b/>
        <sz val="8"/>
        <rFont val="Arial"/>
        <family val="2"/>
        <charset val="1"/>
      </rPr>
      <t xml:space="preserve">mládež 23
</t>
    </r>
    <r>
      <rPr>
        <b/>
        <strike/>
        <sz val="8"/>
        <color rgb="FFFF0000"/>
        <rFont val="Arial"/>
        <family val="2"/>
        <charset val="238"/>
      </rPr>
      <t>MIN.15%</t>
    </r>
  </si>
  <si>
    <r>
      <rPr>
        <b/>
        <sz val="8"/>
        <rFont val="Arial"/>
        <family val="2"/>
        <charset val="1"/>
      </rPr>
      <t xml:space="preserve">talenty
</t>
    </r>
    <r>
      <rPr>
        <b/>
        <strike/>
        <sz val="8"/>
        <color rgb="FFFF0000"/>
        <rFont val="Arial"/>
        <family val="2"/>
        <charset val="238"/>
      </rPr>
      <t>MIN.20%</t>
    </r>
  </si>
  <si>
    <r>
      <rPr>
        <b/>
        <sz val="8"/>
        <rFont val="Arial"/>
        <family val="2"/>
        <charset val="1"/>
      </rPr>
      <t xml:space="preserve">reprezentácia
</t>
    </r>
    <r>
      <rPr>
        <b/>
        <strike/>
        <sz val="8"/>
        <color rgb="FFFF0000"/>
        <rFont val="Arial"/>
        <family val="2"/>
        <charset val="238"/>
      </rPr>
      <t>MIN.25%</t>
    </r>
  </si>
  <si>
    <r>
      <rPr>
        <b/>
        <sz val="8"/>
        <rFont val="Arial"/>
        <family val="2"/>
        <charset val="1"/>
      </rPr>
      <t xml:space="preserve">prevádzka
</t>
    </r>
    <r>
      <rPr>
        <b/>
        <sz val="8"/>
        <color rgb="FF00336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</si>
  <si>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</si>
  <si>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</si>
  <si>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</si>
  <si>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</si>
  <si>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</si>
  <si>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</si>
  <si>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</si>
  <si>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</si>
  <si>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</si>
  <si>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</si>
  <si>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</si>
  <si>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</si>
  <si>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</si>
  <si>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</si>
  <si>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</si>
  <si>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</si>
  <si>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</si>
  <si>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</si>
  <si>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</si>
  <si>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</si>
  <si>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</si>
  <si>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</si>
  <si>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</si>
  <si>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</si>
  <si>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</si>
  <si>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</si>
  <si>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</si>
  <si>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</si>
  <si>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V1</t>
  </si>
  <si>
    <t xml:space="preserve">Názov prijímateľa prostriedkov: </t>
  </si>
  <si>
    <t>BBB</t>
  </si>
  <si>
    <t>CCC</t>
  </si>
  <si>
    <t>DDD</t>
  </si>
  <si>
    <t>EEE</t>
  </si>
  <si>
    <t>FFF</t>
  </si>
  <si>
    <t>GGG</t>
  </si>
  <si>
    <r>
      <rPr>
        <b/>
        <sz val="8"/>
        <rFont val="Arial"/>
        <family val="2"/>
        <charset val="238"/>
      </rPr>
      <t xml:space="preserve">Účel úhrady
</t>
    </r>
    <r>
      <rPr>
        <b/>
        <sz val="8"/>
        <color rgb="FFFF0000"/>
        <rFont val="Arial"/>
        <family val="2"/>
        <charset val="1"/>
      </rPr>
      <t>(vyberte zo zoznamu, inak automatické vyhodnocovanie nebude fungovať)</t>
    </r>
  </si>
  <si>
    <t>Dátum refundácie účtovného dokladu</t>
  </si>
  <si>
    <t>Skutočne uhradená suma zo samostatného účtu podľa zmluvy
(eur)</t>
  </si>
  <si>
    <t>ÚDAJE ZORADIŤ PODĽA ÚČELU ÚHRADY A V RÁMCI JEDNÉHO ÚČELU PODĽA POPISU ÚHRADY</t>
  </si>
  <si>
    <t>a - bedminton - bežné transfery</t>
  </si>
  <si>
    <t>BV-024,025,026,027</t>
  </si>
  <si>
    <t>Hrubé mzdy zamestnancov vrátane odvodov 1/2025</t>
  </si>
  <si>
    <t>Osoba 1, osoba 2</t>
  </si>
  <si>
    <t>BV-028,029,030,031</t>
  </si>
  <si>
    <t>Dohoda o vykonaní práce - tréner - reprezentačné sústredenie U17 - Púchov - 31.1.-2.2.2025</t>
  </si>
  <si>
    <t>osoba 3</t>
  </si>
  <si>
    <t>BV-032</t>
  </si>
  <si>
    <t>Kredit na stravovanie zamestnanci - k mzdám za 1/2025</t>
  </si>
  <si>
    <t>Up Djeuner s.r.o.</t>
  </si>
  <si>
    <t>BV-055,056,0570,58</t>
  </si>
  <si>
    <t>Hrubé mzdy zamestnancov vrátane odvodov 2/2025</t>
  </si>
  <si>
    <t>BV-059,060,061,062,063</t>
  </si>
  <si>
    <t>Dohody o vykonaní práce - tréneri - reprezentačné sústredenie U17 - Púchov - 31.1.-2.2.2025, reprezentačné sústredenie U19 - Púchov - 21.-23.2.2025</t>
  </si>
  <si>
    <t>osoba 3, osoba 4</t>
  </si>
  <si>
    <t>BV-064,065</t>
  </si>
  <si>
    <t>Dohoda o vykonaní práce - tréner - Shuttle time - 6.2.2025, Malacky</t>
  </si>
  <si>
    <t>BV-072</t>
  </si>
  <si>
    <t>kredit na stravovanie zamestnanci - k mzdám za 2/2025</t>
  </si>
  <si>
    <t>BV-074</t>
  </si>
  <si>
    <t>Sústredenie Projekt U15 - 1.-5.3.2025 Púchov - kondičný tréner</t>
  </si>
  <si>
    <t>Peter Kovač</t>
  </si>
  <si>
    <t>BV-087</t>
  </si>
  <si>
    <t>refundácia nákladov za výsledky - Living U17 International -  Samuel Fodor, Laura Fodorová - 7.-9.3.2025, Cegled</t>
  </si>
  <si>
    <t>Martina Fodorová</t>
  </si>
  <si>
    <t>BV-088</t>
  </si>
  <si>
    <t>refundácia nákladov za výsledky - Living U17 International -  Charlottka Hálová - 7.-9.3.2025, Cegled</t>
  </si>
  <si>
    <t>Miroslav Hála</t>
  </si>
  <si>
    <t>BV-089</t>
  </si>
  <si>
    <t>refundácia nákladov za výsledky - Living U17 International -  Liliana Šarlayová - 7.-9.3.2025, Cegled</t>
  </si>
  <si>
    <t>Martina Šarlayová</t>
  </si>
  <si>
    <t>BV-090</t>
  </si>
  <si>
    <t>refundácia - Valamar Junior Open - letenky Lucia Šebová - 10.-13.4.2025, Dubrovnik</t>
  </si>
  <si>
    <t>Peter Šeba</t>
  </si>
  <si>
    <t>BV-091</t>
  </si>
  <si>
    <t>refundácia nákladov za výsledky - Living U17 International -  Ela Bieleschová - 7.-9.3.2025, Cegled</t>
  </si>
  <si>
    <t>Beáta Bieleschová</t>
  </si>
  <si>
    <t>BV-092</t>
  </si>
  <si>
    <t>refundácia nákladov za výsledky - Living U17 International -  Vanessa Osadská - 7.-9.3.2025, Cegled</t>
  </si>
  <si>
    <t>Vanessa Osadská</t>
  </si>
  <si>
    <t>BV-093</t>
  </si>
  <si>
    <t>refundácia nákladov za výsledky - Living U17 International -  Tereza Škutová, Adelka Lachová - 7.-9.3.2025, Cegled</t>
  </si>
  <si>
    <t>SPDK - Sport Pleasure Dolný Kubín</t>
  </si>
  <si>
    <t>BV-094</t>
  </si>
  <si>
    <t>refundácia nákladov za výsledky - Living U17 International -  Tomáš Sokol - 7.-9.3.2025, Cegled</t>
  </si>
  <si>
    <t>Monika Sokolová</t>
  </si>
  <si>
    <t>BV-095</t>
  </si>
  <si>
    <t>refundácia nákladov za výsledky - Living U17 International -  David Antonio Kozinka - 7.-9.3.2025, Cegled</t>
  </si>
  <si>
    <t>Rastislav Kozinka</t>
  </si>
  <si>
    <t>BV-096</t>
  </si>
  <si>
    <t>refundácia nákladov za výsledky - Living U17 International -  Daniele Barč - 7.-9.3.2025, Cegled</t>
  </si>
  <si>
    <t>Slavomír Barč</t>
  </si>
  <si>
    <t>BV-097</t>
  </si>
  <si>
    <t>refundácia nákladov za výsledky - Living U17 International -  Ella Eliášková - 7.-9.3.2025, Cegled</t>
  </si>
  <si>
    <t>Róbert Eliášek</t>
  </si>
  <si>
    <t>BV-098</t>
  </si>
  <si>
    <t>refundácia - Polish Open - 19.-23.3.2025</t>
  </si>
  <si>
    <t>Marián Lipták</t>
  </si>
  <si>
    <t>BV-100</t>
  </si>
  <si>
    <t>refundácia nákladov za výsledky - Polish U17 International - 13.-16.3.2025, Suwalki - Ela Bieleschová</t>
  </si>
  <si>
    <t>Juraj Bielesch</t>
  </si>
  <si>
    <t>c - zabezpečenie a rozvoj športu bedminton zdravotne postihnutých športovcov</t>
  </si>
  <si>
    <t>BV-101</t>
  </si>
  <si>
    <t>Parabedminton - klasifikácia na turnaj - Czech Para Badminton International - 8.-13.4.2025, Praha</t>
  </si>
  <si>
    <t>Badminton World Federation</t>
  </si>
  <si>
    <t>BV-102</t>
  </si>
  <si>
    <t>Czech U17 - ubytovanie - 2.-4.4.2025</t>
  </si>
  <si>
    <t>Delanta Apartment s.r.o.</t>
  </si>
  <si>
    <t>BV-103</t>
  </si>
  <si>
    <t>poplatok za cezhraničný prevod</t>
  </si>
  <si>
    <t>Prima banka</t>
  </si>
  <si>
    <t>BV-104</t>
  </si>
  <si>
    <t>poplatok inej banky za cezhraničný prevod</t>
  </si>
  <si>
    <t>BV-105</t>
  </si>
  <si>
    <t>BV-106</t>
  </si>
  <si>
    <t>refundácia - Czech Para Badminton International - ubytovanie 8.-13.4.2025</t>
  </si>
  <si>
    <t>No Limits Košice</t>
  </si>
  <si>
    <t>BV-107</t>
  </si>
  <si>
    <t>poplatok za vedenie účtu</t>
  </si>
  <si>
    <t>BV-108</t>
  </si>
  <si>
    <t>poplatok banke za kartu Maestro</t>
  </si>
  <si>
    <t>BV-109</t>
  </si>
  <si>
    <t>poplatok banke za kartu Mastercard</t>
  </si>
  <si>
    <t>BV-110</t>
  </si>
  <si>
    <t>refundácia - Polish Open - 18.-22.3.2025</t>
  </si>
  <si>
    <t>Milan Dratva</t>
  </si>
  <si>
    <t>BV-111</t>
  </si>
  <si>
    <t>štartovné - Czech U17 International - 3.-5.4.2025, Český Krumlov</t>
  </si>
  <si>
    <t>SK Badminton Český Krumlov z.s.</t>
  </si>
  <si>
    <t>BV-112</t>
  </si>
  <si>
    <t>Valamar Junior Open, ubytovanie, 10.-13.4.2025, Dubrovnik</t>
  </si>
  <si>
    <t>AIRBNB</t>
  </si>
  <si>
    <t>BV-114</t>
  </si>
  <si>
    <t>Diaľničná známka Maďarsko, služobné auto PO296GL</t>
  </si>
  <si>
    <t>vintrica.com</t>
  </si>
  <si>
    <t>BV-116</t>
  </si>
  <si>
    <t>refundácia PHM - Czech U17 International, 2.-5.4.2025, Český Krumlov</t>
  </si>
  <si>
    <t>BV-117</t>
  </si>
  <si>
    <t>Valamar Junior Open, prenájom vozidla, 10.-13.4.2025, Dubrovnik</t>
  </si>
  <si>
    <t>DC Sielnica n.o.</t>
  </si>
  <si>
    <t>BV-118</t>
  </si>
  <si>
    <t>BV-119,120,121</t>
  </si>
  <si>
    <t>hrubé mzdy zamestnancov vrátane odvodov 3/2025</t>
  </si>
  <si>
    <t>BV-122,123,124</t>
  </si>
  <si>
    <t>dohoda o vykonaní práce - tréner - Polish Open - 19.-21.3.2025, Poľsko</t>
  </si>
  <si>
    <t>osoba 5</t>
  </si>
  <si>
    <t>BV-125,126,127,128</t>
  </si>
  <si>
    <t>Dohody o vykonaní práce - tréneri - sústredenie Projekt U15, 1.-5.3.2025, Púchov</t>
  </si>
  <si>
    <t>osoba 6, osoba 7</t>
  </si>
  <si>
    <t>BV-129</t>
  </si>
  <si>
    <t>Kredit na stravovanie zamestnanci - k mzdám za 3/2025</t>
  </si>
  <si>
    <t>BV-130</t>
  </si>
  <si>
    <t>štartovné - Majstrovstvá Európy - 8.-13.4.2025, Horsens/Dánsko - Milan Dratva</t>
  </si>
  <si>
    <t>Badminton Europe</t>
  </si>
  <si>
    <t>BV-131</t>
  </si>
  <si>
    <t>Valamar Junior Open - 10.-13.4.2025, Dubrovnik, diaľničné poplatky</t>
  </si>
  <si>
    <t>Autocesta A4</t>
  </si>
  <si>
    <t>BV-132</t>
  </si>
  <si>
    <t>Autocesta A1</t>
  </si>
  <si>
    <t>BV-133</t>
  </si>
  <si>
    <t>refundácia - Czech U17 Internatonal, 2.-5.4.2025, Český Krumlov</t>
  </si>
  <si>
    <t>Alžbeta Peruňská</t>
  </si>
  <si>
    <t>BV-134</t>
  </si>
  <si>
    <t>refundácia nákladov za výsledky - Czech U17 International - 2.-5.4.2025, Český Krumlov - Filip Beňovič</t>
  </si>
  <si>
    <t>Adriana Gajanová</t>
  </si>
  <si>
    <t>BV-136</t>
  </si>
  <si>
    <t>Valamar Junior Open - 10.-13.4.2025, Dubrovnik, PHM</t>
  </si>
  <si>
    <t>INA Kozak Jug</t>
  </si>
  <si>
    <t>BV-137</t>
  </si>
  <si>
    <t>Valamar Junior Open - 10.-13.4.2025, Dubrovnik, parkovanie</t>
  </si>
  <si>
    <t>Garaza Dubrovnik Ured</t>
  </si>
  <si>
    <t>BV-138</t>
  </si>
  <si>
    <t>Best in Parking</t>
  </si>
  <si>
    <t>BV-139</t>
  </si>
  <si>
    <t>BV-140</t>
  </si>
  <si>
    <t>Valamar Junior Open - 10.-13.4.2025, Dubrovnik, doplatok ubytovania - 1 noc</t>
  </si>
  <si>
    <t>Hedera Estate</t>
  </si>
  <si>
    <t>BV-141</t>
  </si>
  <si>
    <t>štartovné Bolzano U17 International, 25.-27.4.2025, Bolzano</t>
  </si>
  <si>
    <t>A.S.D. Sport Promotion Bolzano</t>
  </si>
  <si>
    <t>BV-142</t>
  </si>
  <si>
    <t>štartovné Luxembourg Open - 1.-4.5.2025, Luxembourg</t>
  </si>
  <si>
    <t>Feluba ASBL</t>
  </si>
  <si>
    <t>BV-143</t>
  </si>
  <si>
    <t>refundácia - sústredenie Dánsko, 13.-18.4.2025</t>
  </si>
  <si>
    <t>Johanka Ivanovičová</t>
  </si>
  <si>
    <t>BV-147</t>
  </si>
  <si>
    <t>BV-148</t>
  </si>
  <si>
    <t>Dionica Zagreb</t>
  </si>
  <si>
    <t>BV-149</t>
  </si>
  <si>
    <t>BV-150</t>
  </si>
  <si>
    <t>Orlen</t>
  </si>
  <si>
    <t>BV-153</t>
  </si>
  <si>
    <t>Valamar Junior Open - 10.-13.4.2025, Dubrovnik, čistenie auta</t>
  </si>
  <si>
    <t>Slovnaft</t>
  </si>
  <si>
    <t>BV-154</t>
  </si>
  <si>
    <t>BV-155</t>
  </si>
  <si>
    <t>prenájom kurtov, reprezentačné sústredenie U17, U19 - 19.4.2025</t>
  </si>
  <si>
    <t>NTC Košice</t>
  </si>
  <si>
    <t>BV-156</t>
  </si>
  <si>
    <t>štartovné Malta International, 24.-27.4.2025, Cospicua</t>
  </si>
  <si>
    <t>Badminton Malta</t>
  </si>
  <si>
    <t>BV-157</t>
  </si>
  <si>
    <t>štartovné Austrian Senior Open, 2.-4.5.2025, St.Polten</t>
  </si>
  <si>
    <t>Niederosterreichicher Badminton Verband</t>
  </si>
  <si>
    <t>BV-158</t>
  </si>
  <si>
    <t>Valamar Junior Open - 10.-13.4.2025, Dubrovnik, štartovné</t>
  </si>
  <si>
    <t>Badmintonski klub Dubrovnik</t>
  </si>
  <si>
    <t>BV-159</t>
  </si>
  <si>
    <t>Centre of Excellence, ubytovanie M.Dratva 4/2025</t>
  </si>
  <si>
    <t>BV-160</t>
  </si>
  <si>
    <t>Malta International - ubytovanie S.Kadlec, O.Kadlecová, 23.-26.4.2025, Cospicua</t>
  </si>
  <si>
    <t>BV-161</t>
  </si>
  <si>
    <t>Centre of Excellence, ubytovanie sústredenie - 13.-18.4.2025, Johanka Ivanovičová</t>
  </si>
  <si>
    <t>BV-162</t>
  </si>
  <si>
    <t>refundácia - Majstrovstvá Európy 6.-10.4.2025, Horsens</t>
  </si>
  <si>
    <t>BV-163</t>
  </si>
  <si>
    <t>refundácia nákladov za dosiahnuté výsledky - Czech U17 - 2.-5.4.2025, Český Krumlov</t>
  </si>
  <si>
    <t>Jakub Fotta</t>
  </si>
  <si>
    <t>BV-164</t>
  </si>
  <si>
    <t>štartovné - Slovenia Li Ning Open, 14.-18.5.2025, Maribor</t>
  </si>
  <si>
    <t>Badminton Association of Slovenia</t>
  </si>
  <si>
    <t>BV-165</t>
  </si>
  <si>
    <t>workhop - online prednáška pre reprezentácie U17, U19, dospelí - Thomas Engholm</t>
  </si>
  <si>
    <t>ORCA Invest ApS</t>
  </si>
  <si>
    <t>BV-166</t>
  </si>
  <si>
    <t>reprezentačné sústredenie U17, U19 - prenájom kurtov 17.-18.4.2025, Trenčín</t>
  </si>
  <si>
    <t>Arena Ostrov</t>
  </si>
  <si>
    <t>BV-167</t>
  </si>
  <si>
    <t>košíky - reprezentačné sústredenie 17.-19.4.2025</t>
  </si>
  <si>
    <t>EBC Computers s.r.o.</t>
  </si>
  <si>
    <t>BV-168</t>
  </si>
  <si>
    <t>refundácia - Valamar Junior Open - PHM - 10.-13.4.2025, Dubrovnik</t>
  </si>
  <si>
    <t>Katarína Maceková</t>
  </si>
  <si>
    <t>BV-169</t>
  </si>
  <si>
    <t>refundácia - sústredenie U17, U19 - 17.-19.4.2025, Trenčín, Košice</t>
  </si>
  <si>
    <t>Michael Bauer</t>
  </si>
  <si>
    <t>BV-170</t>
  </si>
  <si>
    <t>sústredenie U17, U19 - 17.4.25, Trenčín, večera</t>
  </si>
  <si>
    <t>MAHOMI s.r.o.</t>
  </si>
  <si>
    <t>BV-171</t>
  </si>
  <si>
    <t>BV-172</t>
  </si>
  <si>
    <t>refundácia PHM - zasadnutie štábu FISU</t>
  </si>
  <si>
    <t>Zdeňek Kadlec</t>
  </si>
  <si>
    <t>BV-173</t>
  </si>
  <si>
    <t>Služobné auto PO296GL - poistenie zodpovednosti za škodu spôsobenú prevádzkou vozidla</t>
  </si>
  <si>
    <t>Komunálna poisťovňa a.s.</t>
  </si>
  <si>
    <t>BV-174</t>
  </si>
  <si>
    <t>Služobné auto PO296GL - havarijné poistenie</t>
  </si>
  <si>
    <t xml:space="preserve">UNIQA poisťovňa </t>
  </si>
  <si>
    <t>BV-175</t>
  </si>
  <si>
    <t>refundácia PHM - German Junior 5.-9.3.2025</t>
  </si>
  <si>
    <t>Lea Kyselicová</t>
  </si>
  <si>
    <t>BV-176</t>
  </si>
  <si>
    <t>refundácia PHM - Bozner U17, 25.-27.4.25, Taliansko</t>
  </si>
  <si>
    <t>BV-177</t>
  </si>
  <si>
    <t>poplatok banke za vedenie účtu</t>
  </si>
  <si>
    <t>V-001</t>
  </si>
  <si>
    <t>Czech U17 - diéty - 2.-4.4.2025, Český Krumlov</t>
  </si>
  <si>
    <t>V-002</t>
  </si>
  <si>
    <t>Czech U17 - diéty - 5.4.2025, Český Krumlov</t>
  </si>
  <si>
    <t>V-003</t>
  </si>
  <si>
    <t>Valamar Junior - diéty - 9.-12.4.2025, Dubrovnik</t>
  </si>
  <si>
    <t>Andrej Antoška</t>
  </si>
  <si>
    <t>V-004</t>
  </si>
  <si>
    <t>Valamar Junior - diéty - 13.4.2025, Dubrovnik</t>
  </si>
  <si>
    <t>BV-178</t>
  </si>
  <si>
    <t>Služobné auto PO296GL - diaľničná známka Slovensko</t>
  </si>
  <si>
    <t>Eznamka</t>
  </si>
  <si>
    <t>BV-179</t>
  </si>
  <si>
    <t>Letenka - Reunion Open - M.Dratva</t>
  </si>
  <si>
    <t>BKG Flight at Booking</t>
  </si>
  <si>
    <t>BV-180</t>
  </si>
  <si>
    <t>refundácia - Malta International - 23.-26.4.25 - S.Kadlec, O.Kadlecová</t>
  </si>
  <si>
    <t>BV-181</t>
  </si>
  <si>
    <t>Czech Youth - ubytovanie 10 osôb - 28.5.-1.6.25</t>
  </si>
  <si>
    <t>Czech Inn Hotels s.r.o.</t>
  </si>
  <si>
    <t>BV-182</t>
  </si>
  <si>
    <t>BV-183</t>
  </si>
  <si>
    <t>poplatok za kartu Mastercard</t>
  </si>
  <si>
    <t>BV-184</t>
  </si>
  <si>
    <t>refundácia - športová prehliadka Daniele Barč</t>
  </si>
  <si>
    <t>BV-185</t>
  </si>
  <si>
    <t>štartovné - Austrian U17 - V.Osadská</t>
  </si>
  <si>
    <t>Vorarlberger Badmintonverband</t>
  </si>
  <si>
    <t>BV-186</t>
  </si>
  <si>
    <t xml:space="preserve">vratka za štartovné Austrian Senior Open </t>
  </si>
  <si>
    <t>BV-187</t>
  </si>
  <si>
    <t>Slovak Open - PHM Služobné auto PO286GL - 7.-10.5.25, Bratislava</t>
  </si>
  <si>
    <t>BV-188</t>
  </si>
  <si>
    <t>Slovak Open - diéty - 6.-10.5.25, Bratislava</t>
  </si>
  <si>
    <t>BV-189</t>
  </si>
  <si>
    <t>Slovak Open - diéty - 6.-9.5.25, Bratislava - S.Kadlec</t>
  </si>
  <si>
    <t>BV-190</t>
  </si>
  <si>
    <t>Slovak Open - diéty - 6.-9.5.25, Bratislava - A.Suchý</t>
  </si>
  <si>
    <t>Andrej Suchý</t>
  </si>
  <si>
    <t>BV-191</t>
  </si>
  <si>
    <t>Slovak Open - diéty - 6.-9.5.25, Bratislava - R.Pavlík</t>
  </si>
  <si>
    <t>Richard Pavllík</t>
  </si>
  <si>
    <t>BV-192</t>
  </si>
  <si>
    <t>Slovak Open - diéty - 6.-9.5.25, Bratislava - S.Suchý</t>
  </si>
  <si>
    <t>Ján Suchý</t>
  </si>
  <si>
    <t>BV-193</t>
  </si>
  <si>
    <t>Slovak Open - diéty - 6.-9.5.25, Bratislava - O.Kadlecová</t>
  </si>
  <si>
    <t>BV-194</t>
  </si>
  <si>
    <t>Slovak Open - diéty - 6.-9.5.25, Bratislava - M.Lipták</t>
  </si>
  <si>
    <t>BV-195</t>
  </si>
  <si>
    <t>Slovak Open - diéty - 6.-9.5.25, Bratislava - L.Výbochová</t>
  </si>
  <si>
    <t>Lea Výbochová</t>
  </si>
  <si>
    <t>BV-196</t>
  </si>
  <si>
    <t>Slovak Open - diéty - 6.-9.5.25, Bratislava - M.Poláček</t>
  </si>
  <si>
    <t>Matúš Poláček</t>
  </si>
  <si>
    <t>BV-197,198,199</t>
  </si>
  <si>
    <t>hrubé mzdy zamestnancov vrátane odvodov 4/2025</t>
  </si>
  <si>
    <t>BV-200,201,202,</t>
  </si>
  <si>
    <t>Dohoda o vykonaní práce - školiteľ Shuttle time, Banská Bystrica, 11.4.25</t>
  </si>
  <si>
    <t>BV-203,204,205,206,207</t>
  </si>
  <si>
    <t>Dohody o vykonaní práce - tréneri - Czech U17 International a VALAMAR Junior Open</t>
  </si>
  <si>
    <t>BV-208</t>
  </si>
  <si>
    <t>Centre of Excellence, ubytovanie M.Dratva 5/2025</t>
  </si>
  <si>
    <t>BV-209</t>
  </si>
  <si>
    <t>Slovenia Open - ubytovanie R.Pavlík</t>
  </si>
  <si>
    <t>Hot-ten d.o.o.</t>
  </si>
  <si>
    <t>BV-210</t>
  </si>
  <si>
    <t xml:space="preserve">kredit na stravovanie zamestnanci </t>
  </si>
  <si>
    <t>BV-211</t>
  </si>
  <si>
    <t>Adria U17 International - štartovné</t>
  </si>
  <si>
    <t>Badmintonski Klub Stella</t>
  </si>
  <si>
    <t>BV-212</t>
  </si>
  <si>
    <t>refundácia za dosiahnuté výsledky - Austrian U17 - 2.-4.5.25 - Daniele Barč</t>
  </si>
  <si>
    <t>BV-213</t>
  </si>
  <si>
    <t>refundácia za dosiahnuté výsledky - Austrian U17 - 2.-4.5.25 - Ella Eliášková</t>
  </si>
  <si>
    <t>BV-214</t>
  </si>
  <si>
    <t>refundácia za dosiahnuté výsledky - Austrian U17 - 2.-4.5.25 - David Antonio Kozinka</t>
  </si>
  <si>
    <t>BV-216</t>
  </si>
  <si>
    <t>OMV</t>
  </si>
  <si>
    <t>BV-217</t>
  </si>
  <si>
    <t xml:space="preserve">refundácia - športová prehliadka  </t>
  </si>
  <si>
    <t>BV-218</t>
  </si>
  <si>
    <t>refundácia - Slovak Open - 7.-10.5.25</t>
  </si>
  <si>
    <t>BV-219</t>
  </si>
  <si>
    <t>BV-220</t>
  </si>
  <si>
    <t>BV-221</t>
  </si>
  <si>
    <t>BV-222</t>
  </si>
  <si>
    <t>refundácia za dosiahnuté výsledky - Austrian U17 - 2.-4.5.25 - Charlottka Hálová</t>
  </si>
  <si>
    <t>BV-223</t>
  </si>
  <si>
    <t>Simeon Suchý</t>
  </si>
  <si>
    <t>BV-224</t>
  </si>
  <si>
    <t>refundácia - Slovenia Open - 13.-16.5.25</t>
  </si>
  <si>
    <t>BV-225</t>
  </si>
  <si>
    <t>refundácia za dosiahnuté výsledky - Austrian U17 - 2.-4.5.25 - Vanessa Osadská</t>
  </si>
  <si>
    <t>BV-226</t>
  </si>
  <si>
    <t>BV-227</t>
  </si>
  <si>
    <t>refundácia za dosiahnuté výsledky - Adria U17 - 16-18.5.25 - Daniele Barč</t>
  </si>
  <si>
    <t>BV-228</t>
  </si>
  <si>
    <t>refundácia - Slovak Open - 7.-10.5.25 - transport</t>
  </si>
  <si>
    <t>BV-229</t>
  </si>
  <si>
    <t>refundácia za dosiahnuté výsledky - Adria U17 - 16-18.5.25 - David Antonio Kozinka</t>
  </si>
  <si>
    <t>BV-230</t>
  </si>
  <si>
    <t>refundácia za dosiahnuté výsledky - Adria U17 - 16-18.5.25 - Tomáš Sokol</t>
  </si>
  <si>
    <t>BV-231</t>
  </si>
  <si>
    <t>BV-232</t>
  </si>
  <si>
    <t>refundácia - St.Denis Reunion Open - 12.-19.5.25</t>
  </si>
  <si>
    <t>BV-233</t>
  </si>
  <si>
    <t>refundácia - Luxembourg Open - 30.4.-3.-5.25</t>
  </si>
  <si>
    <t>BV-234</t>
  </si>
  <si>
    <t>refundácia za dosiahnuté výsledky - Adria U17 - 16-18.5.25 - Samuel Fodor, Laura Fodorová</t>
  </si>
  <si>
    <t>BV-235</t>
  </si>
  <si>
    <t>doplatok</t>
  </si>
  <si>
    <t>Dôvera zdravotná poisťovňa</t>
  </si>
  <si>
    <t>BV-236</t>
  </si>
  <si>
    <t>BV-237</t>
  </si>
  <si>
    <t>refundácia za dosiahnuté výsledky - Adria U17 - 16-18.5.25 - Ella Eliášková</t>
  </si>
  <si>
    <t>BV-238</t>
  </si>
  <si>
    <t>refundácia - Slovenia Open - 13.-16.5.25 - S.Kadlec, O.Kadlecová</t>
  </si>
  <si>
    <t>BV-239</t>
  </si>
  <si>
    <t>refundácia - sústredenie U17 - 11.5.25</t>
  </si>
  <si>
    <t>BV-240</t>
  </si>
  <si>
    <t>refundácia - Austrian U17 - 2.-4.5.25</t>
  </si>
  <si>
    <t>BV-241</t>
  </si>
  <si>
    <t>Služobné auto PO296GL - úrazové poistenie osôb</t>
  </si>
  <si>
    <t>Colonnade Insurance S.A.</t>
  </si>
  <si>
    <t>BV-242</t>
  </si>
  <si>
    <t>refundácia - liečebné náklady po zranení</t>
  </si>
  <si>
    <t>Natália Slobodová</t>
  </si>
  <si>
    <t>BV-243</t>
  </si>
  <si>
    <t>refundácia za dosiahnuté výsledky - Adria U17 - 16-18.5.25 - Adelka Lachová</t>
  </si>
  <si>
    <t>Michaela Lachová</t>
  </si>
  <si>
    <t>BV-245</t>
  </si>
  <si>
    <t>refundácia za dosiahnuté výsledky - Adria U17 - 16-18.5.25 - Liliana Šarlayová</t>
  </si>
  <si>
    <t>BV-246</t>
  </si>
  <si>
    <t>BV-247</t>
  </si>
  <si>
    <t xml:space="preserve">Czech Youth - 28.5.-1.6.25 - vlak </t>
  </si>
  <si>
    <t>ZSSK.SK</t>
  </si>
  <si>
    <t>BV-249</t>
  </si>
  <si>
    <t>Czech Youth - PHM Služobné auto PO296GL - 28.5.-1.6.25</t>
  </si>
  <si>
    <t>Shell</t>
  </si>
  <si>
    <t>BV-250</t>
  </si>
  <si>
    <t>Charles Central</t>
  </si>
  <si>
    <t>BV-251</t>
  </si>
  <si>
    <t>poplatok za výber v zahraničí</t>
  </si>
  <si>
    <t>BV-252</t>
  </si>
  <si>
    <t>BV-253</t>
  </si>
  <si>
    <t>V-005</t>
  </si>
  <si>
    <t>Czech Youth - diéty - 28.5.-1.6.25 - 10 osôb</t>
  </si>
  <si>
    <t>BV-254</t>
  </si>
  <si>
    <t xml:space="preserve">Czech Youth - doplatok za ubytovanie </t>
  </si>
  <si>
    <t>Hotel Charles Central</t>
  </si>
  <si>
    <t>BV-256</t>
  </si>
  <si>
    <t>BV-257</t>
  </si>
  <si>
    <t>BV-258</t>
  </si>
  <si>
    <t>withdrawal fee - Iceland International</t>
  </si>
  <si>
    <t>BV-259</t>
  </si>
  <si>
    <t xml:space="preserve">štartovné Austrian Open </t>
  </si>
  <si>
    <t>Steirischer Badminton Verband</t>
  </si>
  <si>
    <t>BV-260</t>
  </si>
  <si>
    <t>refundácia za dosiahnuté výsledky - Adria U17 - 16-18.5.25 - Vanessa Osadská</t>
  </si>
  <si>
    <t>BV-261</t>
  </si>
  <si>
    <t>refundácia za dosiahnuté výsledky - Adria U17 - 16-18.5.25 - Charlottka Hálová</t>
  </si>
  <si>
    <t>BV-262</t>
  </si>
  <si>
    <t>poplatok banke za cezhraničný prevod</t>
  </si>
  <si>
    <t>BV-263</t>
  </si>
  <si>
    <t>BV-264</t>
  </si>
  <si>
    <t>Slovak Open - coffeee break a konferenčná miestnosť</t>
  </si>
  <si>
    <t>NH Bratislava Gate One</t>
  </si>
  <si>
    <t>BV-265</t>
  </si>
  <si>
    <t>Slovak Open - ubytovanie reprezentácia</t>
  </si>
  <si>
    <t>BV-266</t>
  </si>
  <si>
    <t>Slovak Open - ubytovanie umpire a staff</t>
  </si>
  <si>
    <t>BV-267</t>
  </si>
  <si>
    <t>Slovak Open - ubytovanie prezident a generálny sekretár, 5.-11.5.2025, Bratislava</t>
  </si>
  <si>
    <t>BV-268</t>
  </si>
  <si>
    <t>refundácia za dosiahnuté výsledky - Polish Masters U17, 30.5.-1.6.25 - Ella Eliášková</t>
  </si>
  <si>
    <t>BV-269</t>
  </si>
  <si>
    <t>Italian International - ubytovanie Milan Dratva</t>
  </si>
  <si>
    <t>ASD Sport Promotion Bolzano</t>
  </si>
  <si>
    <t>BV-270</t>
  </si>
  <si>
    <t>Nouvelle Aquitaine - letenka Milan Dratva</t>
  </si>
  <si>
    <t>KLM</t>
  </si>
  <si>
    <t>BV-271</t>
  </si>
  <si>
    <t>štartovné - Nouvelle Aquitaine - Milan Dratva</t>
  </si>
  <si>
    <t>BV-272</t>
  </si>
  <si>
    <t>reprezentačné sústredenie - košíky 6 túb</t>
  </si>
  <si>
    <t>BV-273</t>
  </si>
  <si>
    <t>refundácia za dosiahnuté výsledky - Polish Masters U17, 30.5.-1.6.25 - Ela Bieleschová</t>
  </si>
  <si>
    <t>BV-274</t>
  </si>
  <si>
    <t>refundácia za dosiahnuté výsledky - Polish Masters U17, 30.5.-1.6.25 - Samuel Fodor</t>
  </si>
  <si>
    <t>BV-275</t>
  </si>
  <si>
    <t>refundácia - Latvia International - 9.-15.6.25</t>
  </si>
  <si>
    <t>BV-276</t>
  </si>
  <si>
    <t>refundácia - športová prehliadka</t>
  </si>
  <si>
    <t>BV-277,278,279,280</t>
  </si>
  <si>
    <t>hrubé mzdy zamestnancov vrátane odvodov 5/2025</t>
  </si>
  <si>
    <t>BV-281,282,283,284</t>
  </si>
  <si>
    <t>Dohoda o vykonaní práce - zdravotná služba - Slovak Open - 7.-10.5.25</t>
  </si>
  <si>
    <t>osoba 8</t>
  </si>
  <si>
    <t>BV-285,286</t>
  </si>
  <si>
    <t>Dohoda o vykonaní práce - tréner - Slovak Open, 7.-10.5.25</t>
  </si>
  <si>
    <t>287,288,289</t>
  </si>
  <si>
    <t>Dohody o vykonaní práce - tréneri - Czech Youth</t>
  </si>
  <si>
    <t>osoba 4, osoba 6</t>
  </si>
  <si>
    <t>BV-290</t>
  </si>
  <si>
    <t>kredit na stravovanie zamestnanci</t>
  </si>
  <si>
    <t>BV-291</t>
  </si>
  <si>
    <t>Czech Future Series - štartovné</t>
  </si>
  <si>
    <t>Jihočeský badmintonový svaz z.s.</t>
  </si>
  <si>
    <t>BV-292</t>
  </si>
  <si>
    <t>BV-294</t>
  </si>
  <si>
    <t>Centre of Excellence, ubytovanie M.Dratva 6/2025</t>
  </si>
  <si>
    <t>BV-295</t>
  </si>
  <si>
    <t>reprezentačné sústredenie U17, U19, dospelí, ubytovanie, strava, hala - 6.-8.6.25</t>
  </si>
  <si>
    <t>EFFORT Zvolen s.r.o.</t>
  </si>
  <si>
    <t>BV-296</t>
  </si>
  <si>
    <t>štartovné- Latvian International</t>
  </si>
  <si>
    <t>Latvian Badminton Federation</t>
  </si>
  <si>
    <t>BV-297</t>
  </si>
  <si>
    <t>BEC Summer School - účastnícky poplatok - 2 hráči</t>
  </si>
  <si>
    <t>BV-298</t>
  </si>
  <si>
    <t>audit účtovnej závierky a overenie výročnej správy</t>
  </si>
  <si>
    <t>Neščivervá Viera Ing.</t>
  </si>
  <si>
    <t>BV-299</t>
  </si>
  <si>
    <t>Serbian U17 International - Novi Sad, 19.-22.6.25 - ubytovanie</t>
  </si>
  <si>
    <t>Hotel Moja Carda</t>
  </si>
  <si>
    <t>BV-300</t>
  </si>
  <si>
    <t>tvorba webovej aplikácie na registráciu hráčov na turnaje</t>
  </si>
  <si>
    <t>fofos.sk s.r.o.</t>
  </si>
  <si>
    <t>BV-301</t>
  </si>
  <si>
    <t>refundácia - Czech Future Series - 18.-21.6.25</t>
  </si>
  <si>
    <t>BV-302</t>
  </si>
  <si>
    <t>refundácia - PHM - Latvia International 10.-14.6.25</t>
  </si>
  <si>
    <t>BV-303</t>
  </si>
  <si>
    <t>refundácia - PHM - Latvia International 10.-14.6.25 - Matúš Poláček</t>
  </si>
  <si>
    <t>Košické bedmintonové centrum o,z,</t>
  </si>
  <si>
    <t>BV-304</t>
  </si>
  <si>
    <t>BV-305</t>
  </si>
  <si>
    <t>košíky - sústredenie Projekt U15 - 20.-26.6.25</t>
  </si>
  <si>
    <t>BV-306</t>
  </si>
  <si>
    <t>BV-307</t>
  </si>
  <si>
    <t>V-006</t>
  </si>
  <si>
    <t>Czech Youth - štartovné</t>
  </si>
  <si>
    <t>V-007</t>
  </si>
  <si>
    <t>Serbian U17 International - Novi Sad, 19.-22.6.25 - štartovné</t>
  </si>
  <si>
    <t>V-008</t>
  </si>
  <si>
    <t>Serbian U17 International - Novi Sad, 19.-22.6.25 - diéty</t>
  </si>
  <si>
    <t>BV-308</t>
  </si>
  <si>
    <t>BV-309</t>
  </si>
  <si>
    <t>BV-310</t>
  </si>
  <si>
    <t>Reprezentačné sústredenie U17, U19, dospelí - 3.-10.7.2025 - prenájom haly a strava</t>
  </si>
  <si>
    <t>DK - contractors s.r.o.</t>
  </si>
  <si>
    <t>BV-311</t>
  </si>
  <si>
    <t>Centre of Excellence - ubytovanie M.Dratva - 7/2025</t>
  </si>
  <si>
    <t>BV-312</t>
  </si>
  <si>
    <t>Reprezentačné sústredenie U17, U19, dospelí - 3.-0.7.2025 - regenerácia, wellness</t>
  </si>
  <si>
    <t>Hotel Horizont</t>
  </si>
  <si>
    <t>BV-313</t>
  </si>
  <si>
    <t>Sústredenie Projekt U15 - 22.-26.6.2025 Púchov</t>
  </si>
  <si>
    <t>Sport Aqua Medical s.r.o.</t>
  </si>
  <si>
    <t>BV-314</t>
  </si>
  <si>
    <t>Sústredenie U17, U19, dospelí - 3.-10.7.25 - Poprad - košíky</t>
  </si>
  <si>
    <t>BV-315</t>
  </si>
  <si>
    <t>trénerské skužby - kondičný tréner - sústredenie Proječkt U15 - 22.-26.6.25</t>
  </si>
  <si>
    <t>BV-316</t>
  </si>
  <si>
    <t xml:space="preserve">Slovak Open - withdrawal fee </t>
  </si>
  <si>
    <t>BV-317</t>
  </si>
  <si>
    <t>refundácia PHM - sústredenie Projekt U15 - 22.-26.6.25</t>
  </si>
  <si>
    <t>BV-318</t>
  </si>
  <si>
    <t>refundácia Italian International 23.-28.6.25</t>
  </si>
  <si>
    <t>BV-319</t>
  </si>
  <si>
    <t>refundácia Forza Future Series Nouvelle 2.-6.7.25</t>
  </si>
  <si>
    <t>BV-320</t>
  </si>
  <si>
    <t>refundácia PHM - Serbian U17 International - 19.-22.6.25</t>
  </si>
  <si>
    <t>BV-321</t>
  </si>
  <si>
    <t>BV-322</t>
  </si>
  <si>
    <t>BV-323</t>
  </si>
  <si>
    <t>BV-324</t>
  </si>
  <si>
    <t xml:space="preserve">štartovné - Nouvelle Aquitaine </t>
  </si>
  <si>
    <t>Ligue Nouvelle-Aquitaine de Badminton</t>
  </si>
  <si>
    <t>BV-326</t>
  </si>
  <si>
    <t>trénerské služby - kondičný tréner - sústredenie U17. U19, dospelí - 3.-10.7.2025 Poprad</t>
  </si>
  <si>
    <t>BV-327</t>
  </si>
  <si>
    <t>refundácia PHM - sústredenie U17, U19, dospelí - 3.-10.7.2025 Poprad</t>
  </si>
  <si>
    <t>BV-328</t>
  </si>
  <si>
    <t>BV-329</t>
  </si>
  <si>
    <t>PHM služobné auto PO296GL</t>
  </si>
  <si>
    <t>BV-330</t>
  </si>
  <si>
    <t xml:space="preserve">Regionálny kemp U17 - Cegled </t>
  </si>
  <si>
    <t>Hungarian Badminton Association</t>
  </si>
  <si>
    <t>BV-331</t>
  </si>
  <si>
    <t>BEC Summer School - Koščák, Fodorová - cesta a ubytovanie počas cesty</t>
  </si>
  <si>
    <t>Vaclav Biba</t>
  </si>
  <si>
    <t>BV-333</t>
  </si>
  <si>
    <t>Reprezentačné sústredenie U17, U19, dospelí - 3.-10.7.25 Poprad - doplatok</t>
  </si>
  <si>
    <t>BV-334,335,336,337</t>
  </si>
  <si>
    <t>hrubé mzdy zamestnancov vrátane odvodov 6/2025</t>
  </si>
  <si>
    <t>BV-338,339,340,341,342,343,344,345</t>
  </si>
  <si>
    <t>Dohody o vykonaní práce - Serbian U17 International, Czech Youth International</t>
  </si>
  <si>
    <t>osoba 3, osoba 4, osoba 6. osoba 7</t>
  </si>
  <si>
    <t>BV-346</t>
  </si>
  <si>
    <t>BV-349</t>
  </si>
  <si>
    <t>refundácia PHM - FISU - 20.-26.7.25 Nemecko</t>
  </si>
  <si>
    <t>BV-350</t>
  </si>
  <si>
    <t>BV-351</t>
  </si>
  <si>
    <t>FISU - košíky - 20.-26.7.25 Nemecko</t>
  </si>
  <si>
    <t>BV-352</t>
  </si>
  <si>
    <t>refundácia PHM - Summer School - 13.-20.7.25 Dánsko</t>
  </si>
  <si>
    <t>Miloš Koščák</t>
  </si>
  <si>
    <t>BV-353</t>
  </si>
  <si>
    <t>Sanction fee - Slovak U17 - 26.-28.9.25 - Trenčín</t>
  </si>
  <si>
    <t>BV-354</t>
  </si>
  <si>
    <t>Sanction fee - Slovak Junior - 21.-23.11.25 Trenčín</t>
  </si>
  <si>
    <t>BV-355</t>
  </si>
  <si>
    <t>Centre of Excellence - ubytovanie M.Dratva - 8/2025</t>
  </si>
  <si>
    <t>BV-356</t>
  </si>
  <si>
    <t xml:space="preserve">refundácia - parabedminton - Španielsko, Dubaj, Bahrajn </t>
  </si>
  <si>
    <t>Rudolf Klein</t>
  </si>
  <si>
    <t>BV-357</t>
  </si>
  <si>
    <t>BV-359</t>
  </si>
  <si>
    <t>BV-360</t>
  </si>
  <si>
    <t>BV-361</t>
  </si>
  <si>
    <t>BV-362,363,361,365,366</t>
  </si>
  <si>
    <t>hrubé mzdy zamestnancov vrátane odvodov 7/2025</t>
  </si>
  <si>
    <t>BV-367,368,369,370,371</t>
  </si>
  <si>
    <t>dohody o vykonaní práce - reprezentačné sústredenie U17, U19, dospelí</t>
  </si>
  <si>
    <t>BV-372</t>
  </si>
  <si>
    <t>BV-373</t>
  </si>
  <si>
    <t>Para klasifikačný poplatok Miroslav Jambor</t>
  </si>
  <si>
    <t>BV-374</t>
  </si>
  <si>
    <t xml:space="preserve">tričká a medaile - Majstrovstvá Slovenska - Airbedminton </t>
  </si>
  <si>
    <t>Reksport s.r.o.</t>
  </si>
  <si>
    <t>BV-375</t>
  </si>
  <si>
    <t>košíky - sústredenie U17, U19</t>
  </si>
  <si>
    <t>BV-376</t>
  </si>
  <si>
    <t>Spracovanie účtovníctva a miezd 1-6.2025</t>
  </si>
  <si>
    <t>Ingrid Adamová</t>
  </si>
  <si>
    <t>BV-377</t>
  </si>
  <si>
    <t>BV-378</t>
  </si>
  <si>
    <t>BV-379</t>
  </si>
  <si>
    <t xml:space="preserve">poplatok inej banky za cezhraničný prevod </t>
  </si>
  <si>
    <t>BV-380</t>
  </si>
  <si>
    <t>Mirna U17 International - ubytovanie</t>
  </si>
  <si>
    <t>BKG Hotel at Booking</t>
  </si>
  <si>
    <t>BV-381</t>
  </si>
  <si>
    <t>Prezidentský pohár - štartovné 27.-28.8.25 Benátky nad Jizerou</t>
  </si>
  <si>
    <t>Český badmintonový svaz z.s.</t>
  </si>
  <si>
    <t>BV-382</t>
  </si>
  <si>
    <t>štartovné - Danish Junior Cup 2025</t>
  </si>
  <si>
    <t>Gentofte Badminton Club</t>
  </si>
  <si>
    <t>BV-383</t>
  </si>
  <si>
    <t>BV-384</t>
  </si>
  <si>
    <t xml:space="preserve">košíky - sústredenia </t>
  </si>
  <si>
    <t>BV-385</t>
  </si>
  <si>
    <t xml:space="preserve">Prezidentský pohár - oblečenie </t>
  </si>
  <si>
    <t>BV-387</t>
  </si>
  <si>
    <t>BV-388</t>
  </si>
  <si>
    <t>Sústredenie U17, U19 - 10.-15.8.25 - hala, strava</t>
  </si>
  <si>
    <t>Marian Horak - Agpres</t>
  </si>
  <si>
    <t>BV-389</t>
  </si>
  <si>
    <t>refundácia PHM - sústredenie - 10.-15.8.25</t>
  </si>
  <si>
    <t>BV-390</t>
  </si>
  <si>
    <t>štartovné I Feel Slovenia Li Ning Future Series</t>
  </si>
  <si>
    <t>BV-391</t>
  </si>
  <si>
    <t>štartovné Lithuanian International</t>
  </si>
  <si>
    <t>Lietuvos badmintono federacija</t>
  </si>
  <si>
    <t>BV-392</t>
  </si>
  <si>
    <t>reprezentačné sústredenie U17, U19 - 10.-15.8.25 - Ilava - ubytovanie</t>
  </si>
  <si>
    <t>LJ Plus s.r.o.</t>
  </si>
  <si>
    <t>BV-393</t>
  </si>
  <si>
    <t>Benátecký pohár - hráčske licencie</t>
  </si>
  <si>
    <t>BV-394</t>
  </si>
  <si>
    <t>štartovné - Majstrovstvá Európy ženských družstiev - kvalifikácia</t>
  </si>
  <si>
    <t>BV-395</t>
  </si>
  <si>
    <t>štartovné - Majstrovstvá Európy mužských družstiev - kvalifikácia</t>
  </si>
  <si>
    <t>BV-396</t>
  </si>
  <si>
    <t>refundácia - Regionálny kemp Cegled, V4, 14.-18.7.25</t>
  </si>
  <si>
    <t>BV-398</t>
  </si>
  <si>
    <t xml:space="preserve">prenájom vozidla - Mirna U17 International </t>
  </si>
  <si>
    <t>Fafuliak s.r.o.</t>
  </si>
  <si>
    <t>BV-399</t>
  </si>
  <si>
    <t>sústredenie - prenájom kurtov 16.-17.8.25 Trenčín</t>
  </si>
  <si>
    <t>BV-400</t>
  </si>
  <si>
    <t>sústredenie - ubytovanie tréner - 16.-17.8.25</t>
  </si>
  <si>
    <t>MŠPORT s.r.o.</t>
  </si>
  <si>
    <t>BV-401</t>
  </si>
  <si>
    <t xml:space="preserve">štartovné - Belgian International </t>
  </si>
  <si>
    <t>Badminton Vlaanderen VZW</t>
  </si>
  <si>
    <t>BV-402</t>
  </si>
  <si>
    <t>štartovné - Mirna U17 International 29.-31.8.25</t>
  </si>
  <si>
    <t>Badmintonski klub Mirna</t>
  </si>
  <si>
    <t>BV-403</t>
  </si>
  <si>
    <t>Belgian International - ubytovanie M.Dratva</t>
  </si>
  <si>
    <t>BV-404</t>
  </si>
  <si>
    <t>Polish U19 - ubytovanie</t>
  </si>
  <si>
    <t>BV-405</t>
  </si>
  <si>
    <t>Prezidentský a Benátecký pohár - diaľničná známka služobné auto PO296GL</t>
  </si>
  <si>
    <t>BV-406</t>
  </si>
  <si>
    <t>Prezidentský a Benátecký pohár - PHM služobné auto PO296GL</t>
  </si>
  <si>
    <t>BV-408</t>
  </si>
  <si>
    <t>Benátecký pohár - diéty hráč 29.-31.8.25</t>
  </si>
  <si>
    <t>Dominik András</t>
  </si>
  <si>
    <t>BV-409</t>
  </si>
  <si>
    <t>Alex Petrovíč</t>
  </si>
  <si>
    <t>BV-410</t>
  </si>
  <si>
    <t>BV-411</t>
  </si>
  <si>
    <t>BV-412</t>
  </si>
  <si>
    <t>Karin Goldiánová</t>
  </si>
  <si>
    <t>BV-413</t>
  </si>
  <si>
    <t>BV-414</t>
  </si>
  <si>
    <t>Benátecký pohár - diéty tréner 29.-31.8.25</t>
  </si>
  <si>
    <t>Zuzana Rajdugová</t>
  </si>
  <si>
    <t>BV-415</t>
  </si>
  <si>
    <t>V-009</t>
  </si>
  <si>
    <t>Diéty Mirna U17 International - 28.-31.8.25</t>
  </si>
  <si>
    <t>BV-416</t>
  </si>
  <si>
    <t>Mirna U17 - diaľničné poplatky Rakúsko</t>
  </si>
  <si>
    <t>BV-417</t>
  </si>
  <si>
    <t>Mirna U17 - diaľničné poplatky Slovinsko</t>
  </si>
  <si>
    <t>AZM Zapresic</t>
  </si>
  <si>
    <t>BV-418</t>
  </si>
  <si>
    <t>Mirna U17 - diaľničné poplatky Chorvátsko</t>
  </si>
  <si>
    <t>Autocesta A3</t>
  </si>
  <si>
    <t>BV-419</t>
  </si>
  <si>
    <t>Sústredenie Projekt U15 - ubytovanie pre 22 osôb s raňajkami 18.-22.8.2025 Trenčín</t>
  </si>
  <si>
    <t>BV-420</t>
  </si>
  <si>
    <t>Sústredenie Projekt U15 - prenájom haly - 18.-22.8.25 Trenčín</t>
  </si>
  <si>
    <t>BV-421</t>
  </si>
  <si>
    <t>sústredenie Projekt U15 - 18.-22.8.25 - strava</t>
  </si>
  <si>
    <t>Mahomi s.r.o.</t>
  </si>
  <si>
    <t>BV-422</t>
  </si>
  <si>
    <t>BEC High Performance centre - ubytovanie M.Dratva 8/2025</t>
  </si>
  <si>
    <t>BV-423</t>
  </si>
  <si>
    <t>BV-424</t>
  </si>
  <si>
    <t>BV-425</t>
  </si>
  <si>
    <t>Mirna U17 - PHM</t>
  </si>
  <si>
    <t>MOL</t>
  </si>
  <si>
    <t>BV-427</t>
  </si>
  <si>
    <t>BV-428</t>
  </si>
  <si>
    <t>refundácia - športová prehliadka Ella Eliášková</t>
  </si>
  <si>
    <t>BV-429</t>
  </si>
  <si>
    <t>refundácia - športová prehliadka Matúš Poláček</t>
  </si>
  <si>
    <t>BV-430</t>
  </si>
  <si>
    <t>refundácia - Prezidentský a Benátecký pohár 26.-31.8.25</t>
  </si>
  <si>
    <t>BV-431</t>
  </si>
  <si>
    <t>Mirna U17 - prenájom auto - doplatok</t>
  </si>
  <si>
    <t>BV-432</t>
  </si>
  <si>
    <t>Benátecký pohár - štartovné 29.-31.8.25</t>
  </si>
  <si>
    <t>Badmintonový klub 1973 Benatky nad Jizerou</t>
  </si>
  <si>
    <t>BV-433</t>
  </si>
  <si>
    <t>Prezidentský pohár - 26.-28.8.25 - strava - tréner a 6 hráčov</t>
  </si>
  <si>
    <t>BV-434</t>
  </si>
  <si>
    <t>Polish U19 - prenájom auta 4.-7.9.25</t>
  </si>
  <si>
    <t>BV-435</t>
  </si>
  <si>
    <t>Prezidentský a Benátecký pohár - 26.-31.8.25 - ubytovanie tréner a 6 hráčov</t>
  </si>
  <si>
    <t>BV-436</t>
  </si>
  <si>
    <t>Majstrovstvá sveta juniorov - ubytovanie 4.-17.10.2025 - 2 tréneri a 8 hráčov</t>
  </si>
  <si>
    <t>Badminton association of India</t>
  </si>
  <si>
    <t>BV-438</t>
  </si>
  <si>
    <t>BV-439</t>
  </si>
  <si>
    <t>refundácia - Mirna U17 - 29.-31.8.25 - Tomáš Sokol</t>
  </si>
  <si>
    <t>BV-440</t>
  </si>
  <si>
    <t>refundácia - Mirna U17 - 29.-31.8.25 - Liliana Šarlayová</t>
  </si>
  <si>
    <t>BV-441</t>
  </si>
  <si>
    <t>Majstrovstvá sveta juniorov - letenky - 3.-18.10.2025 - 2 tréneri a 8 hráčov</t>
  </si>
  <si>
    <t>Airtour s.r.o.</t>
  </si>
  <si>
    <t>BV-442</t>
  </si>
  <si>
    <t>Polish U19 - 4.-7.9.25 - PHM</t>
  </si>
  <si>
    <t>BV-443</t>
  </si>
  <si>
    <t>Polish U19 - štartovné - 5.-7.9.25</t>
  </si>
  <si>
    <t>Olimpijska Akademia Sportu Technic Bad</t>
  </si>
  <si>
    <t>BV-444</t>
  </si>
  <si>
    <t>refundácia - Polish U19 - 4.-7.9.25 - David Antonio Kozinka</t>
  </si>
  <si>
    <t>BV-445</t>
  </si>
  <si>
    <t>refundácia - Lithuanian International 9.-13.9.25</t>
  </si>
  <si>
    <t>BV-446</t>
  </si>
  <si>
    <t>refundácia Polish U19 - 4.-7.9.25 - Lucia Šebová</t>
  </si>
  <si>
    <t>BV-447</t>
  </si>
  <si>
    <t>refundácia - Cameroon International 18.-24.8.25</t>
  </si>
  <si>
    <t>BV-448</t>
  </si>
  <si>
    <t>refundácia - Lagos International 25.-30.8.25</t>
  </si>
  <si>
    <t>BV-450</t>
  </si>
  <si>
    <t>BV-451</t>
  </si>
  <si>
    <t>refundácia - Slovenia Future Series - 2.-5.9.25 - S.Kadlec, O.Kadlecová</t>
  </si>
  <si>
    <t>BV-452</t>
  </si>
  <si>
    <t>Polish U19 - 4.-7.9.25 - doplatok za prenájom vozidla</t>
  </si>
  <si>
    <t>BV-453,454,455</t>
  </si>
  <si>
    <t>hrubé mzdy zamestnancov vrátane odvodov 8/2025</t>
  </si>
  <si>
    <t>BV-456,457,458,459</t>
  </si>
  <si>
    <t>dohoda o vykonaní práce - tréner Prezidentský a benátecký pohár 26.-31.8.2025</t>
  </si>
  <si>
    <t xml:space="preserve">osoba 1  </t>
  </si>
  <si>
    <t>BV-460,461,462,463,464,465</t>
  </si>
  <si>
    <t>dohody o vykonaní práce - sústredenie U15 (10.-15.8.25), Mirna U17 International (28.-31.8.25)</t>
  </si>
  <si>
    <t>osoba 4, osoba 6, osoba 7</t>
  </si>
  <si>
    <t>BV-466</t>
  </si>
  <si>
    <t>BV-467</t>
  </si>
  <si>
    <t xml:space="preserve">štartovné Polish International </t>
  </si>
  <si>
    <t>Polish Badminton Association</t>
  </si>
  <si>
    <t>BV-469</t>
  </si>
  <si>
    <t>Majstrovstvá sveta juniorov India - vízová podpora</t>
  </si>
  <si>
    <t>eViza s.r.o.</t>
  </si>
  <si>
    <t>BV-470</t>
  </si>
  <si>
    <t>refundácia Lithuanian International 8.-13.9.25</t>
  </si>
  <si>
    <t>BV-471</t>
  </si>
  <si>
    <t>BV-472</t>
  </si>
  <si>
    <t>refundácia - Polish U19 - 4.-7.9.25 - Ella Eliášková</t>
  </si>
  <si>
    <t>BV-473</t>
  </si>
  <si>
    <t xml:space="preserve">štartovné Dutch International </t>
  </si>
  <si>
    <t>Badminton Nederland</t>
  </si>
  <si>
    <t>BV-474</t>
  </si>
  <si>
    <t>Prezidentský pohár - oblečenie D.András</t>
  </si>
  <si>
    <t>BV-475</t>
  </si>
  <si>
    <t xml:space="preserve">refundácia - Mirna U17 - 28.-31.8.25 </t>
  </si>
  <si>
    <t>BV-476</t>
  </si>
  <si>
    <t xml:space="preserve">Para bedminton - akreditácie - Majstrovstvá Európy </t>
  </si>
  <si>
    <t>Turkish badminton federation</t>
  </si>
  <si>
    <t>BV-477</t>
  </si>
  <si>
    <t>refundácia - Polish U19 - 5.-7.9.25 Daniele Barč</t>
  </si>
  <si>
    <t>BV-478</t>
  </si>
  <si>
    <t>refundácia - Polish U19 - 5.-7.9.25 Vanessa Osadská</t>
  </si>
  <si>
    <t>BV-479</t>
  </si>
  <si>
    <t>BV-480</t>
  </si>
  <si>
    <t>BV-481</t>
  </si>
  <si>
    <t>Turkiye International - ubytovanie M.Dratva</t>
  </si>
  <si>
    <t>BV-482</t>
  </si>
  <si>
    <t>Austrian U17 International - ubytovanie</t>
  </si>
  <si>
    <t>BV-483</t>
  </si>
  <si>
    <t>refundácia - Lithuanian International 8.-13.9.25</t>
  </si>
  <si>
    <t>BV-484</t>
  </si>
  <si>
    <t xml:space="preserve">štartovné Czech Open </t>
  </si>
  <si>
    <t>BV-485</t>
  </si>
  <si>
    <t xml:space="preserve">štartovné Croatian International </t>
  </si>
  <si>
    <t>BV-486</t>
  </si>
  <si>
    <t>refundácia - športová prehliadka Liliana Šarlayová</t>
  </si>
  <si>
    <t>BV-487</t>
  </si>
  <si>
    <t>refundácia - Polish International 18.-21.9.25</t>
  </si>
  <si>
    <t>BV-488</t>
  </si>
  <si>
    <t>refundácia - Polish U19 - 5.-7.9.25 Ela Bieleschová</t>
  </si>
  <si>
    <t>BV-489</t>
  </si>
  <si>
    <t>BV-490</t>
  </si>
  <si>
    <t>BV-491</t>
  </si>
  <si>
    <t>Slovak U17 - ubytovanie 25.-28.9.25</t>
  </si>
  <si>
    <t>Bedmintonový klub AS Trenčín</t>
  </si>
  <si>
    <t>BV-492</t>
  </si>
  <si>
    <t>refundácia - Zagreb U17 International S.Fodor, L.Fodorová</t>
  </si>
  <si>
    <t>BV-493</t>
  </si>
  <si>
    <t>sústredenie reprezentácie - prenájom haly - 20.9.25 Ilava</t>
  </si>
  <si>
    <t>BV-494</t>
  </si>
  <si>
    <t>refundácia Polish International 16.-21.9.25</t>
  </si>
  <si>
    <t>BV-495</t>
  </si>
  <si>
    <t>refundácia Belgian International 9.-11.9.25</t>
  </si>
  <si>
    <t>BV-496</t>
  </si>
  <si>
    <t>refundácia Polish International 17.-19.9.25</t>
  </si>
  <si>
    <t>BV-497</t>
  </si>
  <si>
    <t>refundácia Lithuanian International 8.-13.9.25 S.Suchý, A.Suchý</t>
  </si>
  <si>
    <t>BV-498</t>
  </si>
  <si>
    <t>refundácia Polish International 17.-20.9.25 S.Suchý, A.Suchý</t>
  </si>
  <si>
    <t>BV-499</t>
  </si>
  <si>
    <t>Parabedminton - Majstrovstvá Európy v parabedmintone - ubytovanie tréner 28.9.-5.10.25</t>
  </si>
  <si>
    <t>No limits Košice</t>
  </si>
  <si>
    <t>BV-500</t>
  </si>
  <si>
    <t>Športový klub BENNI Nitra</t>
  </si>
  <si>
    <t>BV-501</t>
  </si>
  <si>
    <t>Telovýchovná jednota CEVA Trenčín</t>
  </si>
  <si>
    <t>BV-502</t>
  </si>
  <si>
    <t>BV-503</t>
  </si>
  <si>
    <t>Sport Club Pohoda Trnava</t>
  </si>
  <si>
    <t>BV-504</t>
  </si>
  <si>
    <t>štartovné Austrian U17 - 3.-5.9.25 Modling</t>
  </si>
  <si>
    <t>Badminton Modling</t>
  </si>
  <si>
    <t>BV-507</t>
  </si>
  <si>
    <t xml:space="preserve">štartovné Slovak U17 International </t>
  </si>
  <si>
    <t>BV-508</t>
  </si>
  <si>
    <t>refundácia Lithuanian International 9.-13.9.25</t>
  </si>
  <si>
    <t>BV-509</t>
  </si>
  <si>
    <t>refundácia Polish International 18.-19.9.25</t>
  </si>
  <si>
    <t>BV-510</t>
  </si>
  <si>
    <t>V-010</t>
  </si>
  <si>
    <t>Polish U17 - diéty - 4.-7.9.25 - 7 hráčov a 2 tréneri</t>
  </si>
  <si>
    <t>BV-511</t>
  </si>
  <si>
    <t>refundácia Polish International 17.-19.9.25 S.Kadlec, O.Kadlecova</t>
  </si>
  <si>
    <t>BV-512</t>
  </si>
  <si>
    <t>BV-513</t>
  </si>
  <si>
    <t>BV-514</t>
  </si>
  <si>
    <t>majstrovstvá sveta juniorov - diéty tréner - 3.-18.10.25</t>
  </si>
  <si>
    <t>BV-515</t>
  </si>
  <si>
    <t>BV-516</t>
  </si>
  <si>
    <t>majstrovstvá sveta juniorov - diéty hráč - 3.-18.10.25</t>
  </si>
  <si>
    <t>BV-517</t>
  </si>
  <si>
    <t>Eva Sárená</t>
  </si>
  <si>
    <t>BV-518</t>
  </si>
  <si>
    <t>Ella Eliášková</t>
  </si>
  <si>
    <t>BV-519</t>
  </si>
  <si>
    <t>David Antonio Kozinka</t>
  </si>
  <si>
    <t>BV-520</t>
  </si>
  <si>
    <t>BV-521</t>
  </si>
  <si>
    <t>Charlotta Hálová</t>
  </si>
  <si>
    <t>BV-522</t>
  </si>
  <si>
    <t>BV-523</t>
  </si>
  <si>
    <t>Andrej Macek</t>
  </si>
  <si>
    <t>BV-524,525,526,527</t>
  </si>
  <si>
    <t>hrubé mzdy zamestnancov vrátane odvodov 9/2025</t>
  </si>
  <si>
    <t>BV-528,529,530</t>
  </si>
  <si>
    <t>dohoda o vykonaní práce - tréner - Polish International</t>
  </si>
  <si>
    <t>BV-53,532,533,534</t>
  </si>
  <si>
    <t>dohody o vykonaní práce - sústredenie pred odletom na MSJ, Polish Open U19</t>
  </si>
  <si>
    <t xml:space="preserve">osoba 4  </t>
  </si>
  <si>
    <t>BV-535</t>
  </si>
  <si>
    <t>BV-526</t>
  </si>
  <si>
    <t>Finančný príspevok na podporu aktívnych hráčov U23 - nákup materiálu</t>
  </si>
  <si>
    <t>42393981</t>
  </si>
  <si>
    <t>BK Rimavská Sobota</t>
  </si>
  <si>
    <t>BV-537</t>
  </si>
  <si>
    <t>Finančný príspevok na podporu aktívnych hráčov U23 - prenájom haly</t>
  </si>
  <si>
    <t>42157773</t>
  </si>
  <si>
    <t>Športový klub BARBAR Skalica</t>
  </si>
  <si>
    <t>BV-538</t>
  </si>
  <si>
    <t>Finančný príspevok na podporu aktívnych hráčov U23 - štartovné, nákup materiálu, prenájom haly</t>
  </si>
  <si>
    <t>17059364</t>
  </si>
  <si>
    <t>TJ Sokol Ilava</t>
  </si>
  <si>
    <t>BV-539</t>
  </si>
  <si>
    <t>51924170</t>
  </si>
  <si>
    <t>Bedminton Piešťany</t>
  </si>
  <si>
    <t>BV-540</t>
  </si>
  <si>
    <t>refundácia - Dutch Open 30.9.-3.10.25</t>
  </si>
  <si>
    <t>BV-541</t>
  </si>
  <si>
    <t>BV-542</t>
  </si>
  <si>
    <t>BEC High Performance centre - ubytovanie M.Dratva 10/2025</t>
  </si>
  <si>
    <t>BV-544</t>
  </si>
  <si>
    <t>trénerské služby - Austrian U17 International - Modling, 2.-5.110.25</t>
  </si>
  <si>
    <t>BV-545</t>
  </si>
  <si>
    <t xml:space="preserve">trénerské služby - Slovak U17 International, 26.-28.9.25 Trenčín </t>
  </si>
  <si>
    <t>BV-546</t>
  </si>
  <si>
    <t>Austrian U17 International - 2.-5.10.25 - štartovné</t>
  </si>
  <si>
    <t>BV-548</t>
  </si>
  <si>
    <t>refundácia - Bulgarian International 1.-3.10.25</t>
  </si>
  <si>
    <t>BV-549</t>
  </si>
  <si>
    <t>refundácia - Bulgarian International 1.-4.10.25 S.Kadlec, O.Kadlecová</t>
  </si>
  <si>
    <t>košíky - sústredenie pred odletom na Majstrovstvá sveta juniorov</t>
  </si>
  <si>
    <t>BV-550</t>
  </si>
  <si>
    <t>oblečenie - Majstrovstvá sveta juniorov India 3.-18.10.25</t>
  </si>
  <si>
    <t>BV-551</t>
  </si>
  <si>
    <t>štartovné Turkiye International Challenge</t>
  </si>
  <si>
    <t>BV-552</t>
  </si>
  <si>
    <t>Finančný príspevok na podporu aktívnych hráčov U23 - prenájom kurtov, nákup materiálu</t>
  </si>
  <si>
    <t>35545399</t>
  </si>
  <si>
    <t>BK Lokomotíva Košice</t>
  </si>
  <si>
    <t>BV-553</t>
  </si>
  <si>
    <t>35539801</t>
  </si>
  <si>
    <t>Victory Trebišov</t>
  </si>
  <si>
    <t>BV-554</t>
  </si>
  <si>
    <t>Majstrovstvá Európy U17 - ubytovanie - 28.11.-6.12.25</t>
  </si>
  <si>
    <t>Viajes el Corte Ingles SA</t>
  </si>
  <si>
    <t>BV-555</t>
  </si>
  <si>
    <t>BV-556</t>
  </si>
  <si>
    <t>BV-557</t>
  </si>
  <si>
    <t>Majstrovstvá Európy U17 - letenky 10 osob - 28.11.-6.12.25</t>
  </si>
  <si>
    <t>BV-558</t>
  </si>
  <si>
    <t>refundácia PHM Austrian U17 International 2.-5.10.25</t>
  </si>
  <si>
    <t>BV-559</t>
  </si>
  <si>
    <t>refundácia PHM - sústredenie U19 - pred odletom na MSJ</t>
  </si>
  <si>
    <t>BV-560</t>
  </si>
  <si>
    <t>refundácia Croatian International 25.-28.9.25</t>
  </si>
  <si>
    <t>BV-561</t>
  </si>
  <si>
    <t>refundácia Turkiye International 7.-10.10.25</t>
  </si>
  <si>
    <t>BV-562</t>
  </si>
  <si>
    <t>Sústredenie pred odletom na Majstrovstvá sveta juniorov - 29.9.-3.10.25</t>
  </si>
  <si>
    <t>BV-563</t>
  </si>
  <si>
    <t>štartovné Hungarian International 2025</t>
  </si>
  <si>
    <t>BV-564</t>
  </si>
  <si>
    <t>Finančný príspevok na podporu aktívnych hráčov U23 - prenájom kurtov</t>
  </si>
  <si>
    <t>31746977</t>
  </si>
  <si>
    <t>BK Spoje Bratislava</t>
  </si>
  <si>
    <t>BV-565</t>
  </si>
  <si>
    <t>00592757</t>
  </si>
  <si>
    <t>TJ Slávia TU Zvolen</t>
  </si>
  <si>
    <t>BV-566</t>
  </si>
  <si>
    <t>35546077</t>
  </si>
  <si>
    <t>ZŠOK Spišská Nová Ves</t>
  </si>
  <si>
    <t>BV-567</t>
  </si>
  <si>
    <t>Finančný príspevok na podporu aktívnych hráčov U23 - prenájom haly, nákup materiálu</t>
  </si>
  <si>
    <t>42084512</t>
  </si>
  <si>
    <t>Prešovská bedmintonová akadémia</t>
  </si>
  <si>
    <t>BV-568</t>
  </si>
  <si>
    <t>Majstrovstvá sveta juniorov - transport na letisko Viedeň</t>
  </si>
  <si>
    <t>eSVe transport s.r.o</t>
  </si>
  <si>
    <t>BV-569</t>
  </si>
  <si>
    <t>Finančný príspevok na podporu aktívnych hráčov U23 - nákup materiálu, prenájom haly, štartovné</t>
  </si>
  <si>
    <t>34011242</t>
  </si>
  <si>
    <t>Badminton klub MI Trenčín</t>
  </si>
  <si>
    <t>BV-570</t>
  </si>
  <si>
    <t>42356962</t>
  </si>
  <si>
    <t>BPR Bratislava</t>
  </si>
  <si>
    <t>BV-571</t>
  </si>
  <si>
    <t>refundácia - Majstrovstvá sveta juniorov 3.-18.10.25 India</t>
  </si>
  <si>
    <t>BV-572</t>
  </si>
  <si>
    <t>BV-573</t>
  </si>
  <si>
    <t>refundácia - Majstrovstvá sveta juniorov 3.-18.10.25 India - Ella Eliášková</t>
  </si>
  <si>
    <t>BV-574</t>
  </si>
  <si>
    <t>refundácia - Majstrovstvá sveta juniorov 3.-18.10.25 India - David Antonio Kozinka</t>
  </si>
  <si>
    <t>BV-575</t>
  </si>
  <si>
    <t>refundácia PHM - Austrian U17 - 2.-5.10.25 Modling</t>
  </si>
  <si>
    <t>BV-576</t>
  </si>
  <si>
    <t>refundácia PHM - Slovak U17 - 26.-28.9.25 Trenčín</t>
  </si>
  <si>
    <t>BV-577</t>
  </si>
  <si>
    <t>refundácia PHM - sústredenie Trenčín - 17.-18.8.25</t>
  </si>
  <si>
    <t>BV-578</t>
  </si>
  <si>
    <t>BV-583</t>
  </si>
  <si>
    <t>štartovné Irish Open</t>
  </si>
  <si>
    <t>Badminton Ireland</t>
  </si>
  <si>
    <t>BV-584</t>
  </si>
  <si>
    <t>refundácia - Turkiye International 7.-10.10.25</t>
  </si>
  <si>
    <t>BV-585</t>
  </si>
  <si>
    <t>refundácia Czech Open 15.-18.10.25</t>
  </si>
  <si>
    <t>BV-586</t>
  </si>
  <si>
    <t>Finančný príspevok na podporu aktívnych hráčov U23 - sústredenie (ubytovanie a strava), prenájom haly, nákup materiálu</t>
  </si>
  <si>
    <t>50556975</t>
  </si>
  <si>
    <t>BK Nitra</t>
  </si>
  <si>
    <t>BV-587</t>
  </si>
  <si>
    <t xml:space="preserve">Finančný príspevok na podporu aktívnych hráčov U23 - prenájom haly  </t>
  </si>
  <si>
    <t>42237564</t>
  </si>
  <si>
    <t>Speed badmintonový klub Lipany</t>
  </si>
  <si>
    <t>BV-588</t>
  </si>
  <si>
    <t>36158917</t>
  </si>
  <si>
    <t>Spojená škola Lendak</t>
  </si>
  <si>
    <t>BV-589</t>
  </si>
  <si>
    <t>00592129</t>
  </si>
  <si>
    <t>TJ Nižná nad Oravou</t>
  </si>
  <si>
    <t>BV-590</t>
  </si>
  <si>
    <t>Finančný príspevok na podporu aktívnych hráčov U23 - nájomné</t>
  </si>
  <si>
    <t>35529717</t>
  </si>
  <si>
    <t>Klub priateľov športu Košice</t>
  </si>
  <si>
    <t>BV-591</t>
  </si>
  <si>
    <t>Finančný príspevok na podporu aktívnych hráčov U23 - štartovné, nákup materiálu</t>
  </si>
  <si>
    <t>42218641</t>
  </si>
  <si>
    <t>Kubínske bedmintonové šelmy</t>
  </si>
  <si>
    <t>BV-592</t>
  </si>
  <si>
    <t>00692697</t>
  </si>
  <si>
    <t>TJ Družstevník Klenovec</t>
  </si>
  <si>
    <t>BV-593</t>
  </si>
  <si>
    <t>48413372</t>
  </si>
  <si>
    <t>Bedmintonový klub Šamorín</t>
  </si>
  <si>
    <t>BV-594</t>
  </si>
  <si>
    <t>Finančný príspevok na podporu aktívnych hráčov U23 - nákup materiálu, cestovné výdavky, prenájom haly</t>
  </si>
  <si>
    <t>42111293</t>
  </si>
  <si>
    <t>Klub gemerských bedmintonistov</t>
  </si>
  <si>
    <t>BV-595</t>
  </si>
  <si>
    <t>refundácia Polish U19 - 6.-9.11.2025 - letenky Lucia Šebová</t>
  </si>
  <si>
    <t>BV-596</t>
  </si>
  <si>
    <t xml:space="preserve">štartovné Scottish Open </t>
  </si>
  <si>
    <t>Scottish Badminton Union LTD</t>
  </si>
  <si>
    <t>BV-597</t>
  </si>
  <si>
    <t>BV-598</t>
  </si>
  <si>
    <t>BV-599</t>
  </si>
  <si>
    <t>V-012</t>
  </si>
  <si>
    <t>Austrian U17 International - diéty - 2.-5.10.25</t>
  </si>
  <si>
    <t>BV-600</t>
  </si>
  <si>
    <t xml:space="preserve">štartovné Turkiye International  </t>
  </si>
  <si>
    <t>BV-601</t>
  </si>
  <si>
    <t>BV-602</t>
  </si>
  <si>
    <t>Polish U19 - prenájom vozidla 6.-10.11.25</t>
  </si>
  <si>
    <t>BV-603</t>
  </si>
  <si>
    <t>štartovné Norwegian International</t>
  </si>
  <si>
    <t>Norges Badmintonforbund</t>
  </si>
  <si>
    <t>BV-604</t>
  </si>
  <si>
    <t>BV-605</t>
  </si>
  <si>
    <t>BV-606</t>
  </si>
  <si>
    <t>BV-607</t>
  </si>
  <si>
    <t>BV-608</t>
  </si>
  <si>
    <t>refundácia PHM Majstrovstvá sveta juniorov 3.-18.10.25</t>
  </si>
  <si>
    <t>BV-609</t>
  </si>
  <si>
    <t>refundácia - športové prehliadky S.Fodor, L.Fodorová</t>
  </si>
  <si>
    <t>BV-610</t>
  </si>
  <si>
    <t>refundácia - Hungarian International 28.-31.10.25</t>
  </si>
  <si>
    <t>BV-611</t>
  </si>
  <si>
    <t>refundácia Majstrovstvá sveta juniorov - letenka 3.-18.10.25</t>
  </si>
  <si>
    <t>BV-612</t>
  </si>
  <si>
    <t>BV-613</t>
  </si>
  <si>
    <t>refundácia Hungarian International - 28.-31.10.25</t>
  </si>
  <si>
    <t>BV-614</t>
  </si>
  <si>
    <t>BEC High Performance Centre - ubytovanie M.Dratva 11/2025</t>
  </si>
  <si>
    <t>BV-615</t>
  </si>
  <si>
    <t>refundácia Hungarian International - 28.10.-3.11.25</t>
  </si>
  <si>
    <t>BV-616</t>
  </si>
  <si>
    <t>refundácia Majstrovstvá sveta juniorov - 3.-18.10.2025 - Andrej Macek</t>
  </si>
  <si>
    <t>BV-617</t>
  </si>
  <si>
    <t>refundácia Turkiye International 9.-10.10.25</t>
  </si>
  <si>
    <t>BV-618</t>
  </si>
  <si>
    <t>štartovné Hungarian International 2025 - doplatok</t>
  </si>
  <si>
    <t>BV-619</t>
  </si>
  <si>
    <t xml:space="preserve">refundácia Polish U19 Open - 4.-7.9.25 </t>
  </si>
  <si>
    <t>Juraj Marek</t>
  </si>
  <si>
    <t>BV-620</t>
  </si>
  <si>
    <t>refundácia Polish U19 - 6.-9.11.25</t>
  </si>
  <si>
    <t>BV-621</t>
  </si>
  <si>
    <t>refundácia Hungarian International 28.-30.10.25 S.Kadlec, O.Kadlecová</t>
  </si>
  <si>
    <t>BV-622</t>
  </si>
  <si>
    <t>refundácia Egypt International 14.-16.10.25</t>
  </si>
  <si>
    <t>BV-623</t>
  </si>
  <si>
    <t>refundácia Hungarian International 28.-31.10.25</t>
  </si>
  <si>
    <t>BV-624</t>
  </si>
  <si>
    <t>Nation to Nation U15 - tričká 20.-23.11.25</t>
  </si>
  <si>
    <t>BV-626</t>
  </si>
  <si>
    <t xml:space="preserve">štartovné Welsh International </t>
  </si>
  <si>
    <t>Badminton Wales</t>
  </si>
  <si>
    <t>BV-627</t>
  </si>
  <si>
    <t xml:space="preserve">štartovné Suriname International </t>
  </si>
  <si>
    <t>Surinaamse Badminton Bond</t>
  </si>
  <si>
    <t>BV-628</t>
  </si>
  <si>
    <t>BV-629</t>
  </si>
  <si>
    <t>Margo-Meble</t>
  </si>
  <si>
    <t>BV-630,631,632,633</t>
  </si>
  <si>
    <t>hrubé mzdy zamestnancov vrátane odvodov 10/2025</t>
  </si>
  <si>
    <t>BV-634,635,636,637,638</t>
  </si>
  <si>
    <t>dohoda o vykonaní práce - tréner - Polish Open  a Hungarian International</t>
  </si>
  <si>
    <t>BV-639,640</t>
  </si>
  <si>
    <t>dohoda o brigádnickej práci študenta</t>
  </si>
  <si>
    <t>osoba 9</t>
  </si>
  <si>
    <t>BV-641,642,643,644</t>
  </si>
  <si>
    <t>dohody o vykonaní práce - tréner Majstrovstvá sveta juniorov, tréneri sústredenie Projekt U15</t>
  </si>
  <si>
    <t>BV-645</t>
  </si>
  <si>
    <t>sústredenie Projekt U15 - 26.-30.10.25 Púchov</t>
  </si>
  <si>
    <t>BV-646</t>
  </si>
  <si>
    <t xml:space="preserve">štartovné Polish U19 International </t>
  </si>
  <si>
    <t>Sportlen Pawel Lenkiewicz</t>
  </si>
  <si>
    <t>BV-647</t>
  </si>
  <si>
    <t>BV-648</t>
  </si>
  <si>
    <t>refundácia Polish U19 International 6.-9.11.25</t>
  </si>
  <si>
    <t>BV-649</t>
  </si>
  <si>
    <t>BV-650</t>
  </si>
  <si>
    <t>BV-651</t>
  </si>
  <si>
    <t>BV-652</t>
  </si>
  <si>
    <t>BV-653</t>
  </si>
  <si>
    <t>BV-654</t>
  </si>
  <si>
    <t>BV-655</t>
  </si>
  <si>
    <t>Polish U19 International 6.-9.11.25 - PHM</t>
  </si>
  <si>
    <t>BIS Slawomir Gorustowi</t>
  </si>
  <si>
    <t>BV-656</t>
  </si>
  <si>
    <t>BV-657</t>
  </si>
  <si>
    <t>BV-658</t>
  </si>
  <si>
    <t>refundácia Hungarian International 28.-30.10.25 S.Suchý, A.Suchý</t>
  </si>
  <si>
    <t>BV-659</t>
  </si>
  <si>
    <t>refundácia športová prehliadka</t>
  </si>
  <si>
    <t>BV-660</t>
  </si>
  <si>
    <t>refundácia PHM sústredenie 3.-10.7.25 Poprad</t>
  </si>
  <si>
    <t>BV-661</t>
  </si>
  <si>
    <t>Para workshop - letenky 16.-20.11.25</t>
  </si>
  <si>
    <t>BV-662</t>
  </si>
  <si>
    <t xml:space="preserve">Czech Junior - prenájom vozidla </t>
  </si>
  <si>
    <t>BV-663</t>
  </si>
  <si>
    <t>42277540</t>
  </si>
  <si>
    <t>BK Racquets Púchov</t>
  </si>
  <si>
    <t>BV-664</t>
  </si>
  <si>
    <t>53431651</t>
  </si>
  <si>
    <t>Športový klub AJA Michalovce</t>
  </si>
  <si>
    <t>BV-665</t>
  </si>
  <si>
    <t>55783724</t>
  </si>
  <si>
    <t>Športový klub Speeder Kysak</t>
  </si>
  <si>
    <t>BV-666</t>
  </si>
  <si>
    <t>Finančný príspevok na podporu aktívnych hráčov U23 - trénerské služby, prenájom haly, nákup materiálu</t>
  </si>
  <si>
    <t>42060036</t>
  </si>
  <si>
    <t>AC UNIZA Žilina</t>
  </si>
  <si>
    <t>BV-667</t>
  </si>
  <si>
    <t>BV-668</t>
  </si>
  <si>
    <t>BV-670</t>
  </si>
  <si>
    <t>Slovak Parabedminton Open - prenájom haly 8.-9.11.25</t>
  </si>
  <si>
    <t>Focus on Sport</t>
  </si>
  <si>
    <t>BV-671</t>
  </si>
  <si>
    <t>BV-672</t>
  </si>
  <si>
    <t>BV-673</t>
  </si>
  <si>
    <t>Czech Junior - diaľničná známka</t>
  </si>
  <si>
    <t>Edalnice</t>
  </si>
  <si>
    <t>BV-674</t>
  </si>
  <si>
    <t>Czech Junior - ubytovanie Hotel U Jelena</t>
  </si>
  <si>
    <t>Hotel U Jelena</t>
  </si>
  <si>
    <t>BV-675</t>
  </si>
  <si>
    <t>Polish U19 - ubytovanie doplatok</t>
  </si>
  <si>
    <t>BV-676</t>
  </si>
  <si>
    <t xml:space="preserve">Czech Junior - ubytovanie  </t>
  </si>
  <si>
    <t>Hotel Borsicanka</t>
  </si>
  <si>
    <t>BV-677</t>
  </si>
  <si>
    <t>Czech Junior - štartovné</t>
  </si>
  <si>
    <t>TJ Orlová Lutyne z.s.</t>
  </si>
  <si>
    <t>BV-679</t>
  </si>
  <si>
    <t>letenky Dublin  - Kvalifikácie ME mužských družstiev 3.-6.12.25</t>
  </si>
  <si>
    <t>BV-680</t>
  </si>
  <si>
    <t>štartovné Majstrovstvá Európy U17</t>
  </si>
  <si>
    <t>BV-681</t>
  </si>
  <si>
    <t>Czech Junior - PHM</t>
  </si>
  <si>
    <t>BV-682</t>
  </si>
  <si>
    <t>Nation to Nation U15 - diaľničná známka služobné auto PO296GL</t>
  </si>
  <si>
    <t>Vintrica</t>
  </si>
  <si>
    <t>BV-683</t>
  </si>
  <si>
    <t>Slovak Junior - ubytovanie a štartovné 21.-23.11.25</t>
  </si>
  <si>
    <t>BV-684</t>
  </si>
  <si>
    <t>refundácia Irish Open 11.-13.11.25</t>
  </si>
  <si>
    <t>BV-685</t>
  </si>
  <si>
    <t>refundácia Norwegian International 6.-7.11.25</t>
  </si>
  <si>
    <t>BV-686</t>
  </si>
  <si>
    <t>refundácia Hungarian International 30.10.25</t>
  </si>
  <si>
    <t>BV-687</t>
  </si>
  <si>
    <t>refundácia Norwegian International 5.-8.11.25</t>
  </si>
  <si>
    <t>Olívia Kadlecová</t>
  </si>
  <si>
    <t>BV-688</t>
  </si>
  <si>
    <t>BV-689</t>
  </si>
  <si>
    <t>letenky Anglicko - Kvalifikácie ME ženských družstiev 2.-6.12.25</t>
  </si>
  <si>
    <t>BV-690</t>
  </si>
  <si>
    <t>refundácia irish Open 10.-14.11.25</t>
  </si>
  <si>
    <t>BV-691</t>
  </si>
  <si>
    <t>BV-692</t>
  </si>
  <si>
    <t>refundácia Czech Junior 13.-16.11.25</t>
  </si>
  <si>
    <t>BV-693</t>
  </si>
  <si>
    <t>Nation to Nation  U15 - PHM služobné auto PO296GL</t>
  </si>
  <si>
    <t>BV-694</t>
  </si>
  <si>
    <t>refundácia irish Open 11.-13.11.25</t>
  </si>
  <si>
    <t>BV-695</t>
  </si>
  <si>
    <t>Nation to Nation U15, Pécs - obedy</t>
  </si>
  <si>
    <t>Room Bistro</t>
  </si>
  <si>
    <t>BV-696</t>
  </si>
  <si>
    <t>Nation to Nation U15 - ubytovanie - 1.časť platby</t>
  </si>
  <si>
    <t>Hotel Makar</t>
  </si>
  <si>
    <t>BV-697</t>
  </si>
  <si>
    <t>Slovak Junior - doplatok ubytovanie posledná noc</t>
  </si>
  <si>
    <t>Penzion Exlusive</t>
  </si>
  <si>
    <t>BV-698</t>
  </si>
  <si>
    <t>Nation to Nation U15 - ubytovanie - 2.časť platby</t>
  </si>
  <si>
    <t>BV-699</t>
  </si>
  <si>
    <t>Nation to Nation  U15 - košíky</t>
  </si>
  <si>
    <t>Er Sportfelszereles</t>
  </si>
  <si>
    <t>BV-700</t>
  </si>
  <si>
    <t>Nation to Nation - PHM služobné auto PO296GL</t>
  </si>
  <si>
    <t>BV-701</t>
  </si>
  <si>
    <t>Kvalifikácie ME mužských družstiev - ubytovanie Dublin</t>
  </si>
  <si>
    <t>BV-702</t>
  </si>
  <si>
    <t>Slovak U15 - doplatok ubytovanie</t>
  </si>
  <si>
    <t>BV-703</t>
  </si>
  <si>
    <t>Slovak U15 - strava</t>
  </si>
  <si>
    <t>BV-704</t>
  </si>
  <si>
    <t>Slovak U19 - strava</t>
  </si>
  <si>
    <t>BV-705</t>
  </si>
  <si>
    <t>refundácia Scottish Open 19.-22.11.25</t>
  </si>
  <si>
    <t>BV-706</t>
  </si>
  <si>
    <t>refundácia Slovak Junior 20.-23.11.25</t>
  </si>
  <si>
    <t>BV-707</t>
  </si>
  <si>
    <t>Majstrovstvá Európy U17 - diéty tréner 27.11.-6.12.25</t>
  </si>
  <si>
    <t>BV-708</t>
  </si>
  <si>
    <t>BV-709</t>
  </si>
  <si>
    <t>Majstrovstvá Európy U17 - diéty hráč 27.11.-6.12.25</t>
  </si>
  <si>
    <t>Samuel Fodor</t>
  </si>
  <si>
    <t>BV-710</t>
  </si>
  <si>
    <t>BV-711</t>
  </si>
  <si>
    <t>Laura Fodorová</t>
  </si>
  <si>
    <t>BV-712</t>
  </si>
  <si>
    <t>BV-713</t>
  </si>
  <si>
    <t>BV-714</t>
  </si>
  <si>
    <t>Ela Bieleschová</t>
  </si>
  <si>
    <t>BV-715</t>
  </si>
  <si>
    <t>Daniele Barč</t>
  </si>
  <si>
    <t>BV-716</t>
  </si>
  <si>
    <t>BV-717</t>
  </si>
  <si>
    <t>trénerské služby Nation to Nation U15 - 20.-23.11.25 Pécs</t>
  </si>
  <si>
    <t>BV-718</t>
  </si>
  <si>
    <t>refundácia Nation to Nation U15 - 20.-23.11.25</t>
  </si>
  <si>
    <t>Petra Orosová</t>
  </si>
  <si>
    <t>BV-719</t>
  </si>
  <si>
    <t>V-013</t>
  </si>
  <si>
    <t>diéty Polish U19 - 2 tréneri, 5 hráčov, 6.-8.11.25</t>
  </si>
  <si>
    <t>V-014</t>
  </si>
  <si>
    <t>diéty Polish U19 - 2 tréneri, 5 hráčov, 9.11.25</t>
  </si>
  <si>
    <t>V-015</t>
  </si>
  <si>
    <t>diéty Czech Junior - tréner a 5 hráčov</t>
  </si>
  <si>
    <t>V-016</t>
  </si>
  <si>
    <t>diéty Czech Junior - tréner a 2 hráčky</t>
  </si>
  <si>
    <t>BV-720</t>
  </si>
  <si>
    <t>Nation to Nation U15 - PHM služobné auto PO296GL</t>
  </si>
  <si>
    <t>ORLEN</t>
  </si>
  <si>
    <t>BV-721</t>
  </si>
  <si>
    <t>Majstrovstvá Európy U17 - ubytovanie pred odletom Rakúsko</t>
  </si>
  <si>
    <t>BV-722</t>
  </si>
  <si>
    <t>Sústredenie U17 - 25.-28.11.25 - Púchov</t>
  </si>
  <si>
    <t>BV-723</t>
  </si>
  <si>
    <t>refundácia Surinam International - 12.-17.11.25 S.Suchý, A.Suchý</t>
  </si>
  <si>
    <t>BV-724</t>
  </si>
  <si>
    <t>refundácia Trinidad and Tobago International 3.-11.11.25 - S.Suchý, A.Suchý</t>
  </si>
  <si>
    <t>BV-725</t>
  </si>
  <si>
    <t>poplatok za kartu Maestro</t>
  </si>
  <si>
    <t>BV-726</t>
  </si>
  <si>
    <t>BV-727</t>
  </si>
  <si>
    <t>BEC High Performance Centre - ubytovanie M.Dratva 12/2025</t>
  </si>
  <si>
    <t>BV-728</t>
  </si>
  <si>
    <t>refundácia Welsh International 24.-28.11.25</t>
  </si>
  <si>
    <t>BV-729</t>
  </si>
  <si>
    <t>Kvalifikácie ME mužských družstiev - diéty tréner 3.-6.12.25</t>
  </si>
  <si>
    <t>BV-730</t>
  </si>
  <si>
    <t>Kvalifikácie ME mužských družstiev - diéty hráč 3.-6.12.25</t>
  </si>
  <si>
    <t>BV-731</t>
  </si>
  <si>
    <t>BV-732</t>
  </si>
  <si>
    <t>BV-733</t>
  </si>
  <si>
    <t>BV-734</t>
  </si>
  <si>
    <t>Kvalifikácia Majstrivstiev Európy ženských družstiev - ubytovanie a strava - 2.-6.12.25</t>
  </si>
  <si>
    <t>Badminton Association of England</t>
  </si>
  <si>
    <t>BV-735</t>
  </si>
  <si>
    <t xml:space="preserve">Majstrovstvá Európy U17 - transport na letisko do Viedne </t>
  </si>
  <si>
    <t>BV-736</t>
  </si>
  <si>
    <t xml:space="preserve">košíky - Slovak Junior </t>
  </si>
  <si>
    <t>BV-737</t>
  </si>
  <si>
    <t>BV-738</t>
  </si>
  <si>
    <t>BV-739</t>
  </si>
  <si>
    <t xml:space="preserve">Majstrovstvá Európy U17 - oblečenie </t>
  </si>
  <si>
    <t>BV-740</t>
  </si>
  <si>
    <t>52152634</t>
  </si>
  <si>
    <t>1ŠK Tatran Spišské Vlachy</t>
  </si>
  <si>
    <t>BV-741</t>
  </si>
  <si>
    <t>Finančný príspevok na podporu aktívnych hráčov U23 - nákup materiálu, prenájom haly</t>
  </si>
  <si>
    <t>42197112</t>
  </si>
  <si>
    <t>Bedmintonový klub Kúpele Sliač</t>
  </si>
  <si>
    <t>BV-742</t>
  </si>
  <si>
    <t xml:space="preserve">Finančný príspevok na podporu aktívnych hráčov U23 - kondičné sústredenie </t>
  </si>
  <si>
    <t>31989071</t>
  </si>
  <si>
    <t>BV-743</t>
  </si>
  <si>
    <t xml:space="preserve">Finančný príspevok na podporu aktívnych hráčov U23 - nákup materiálu  </t>
  </si>
  <si>
    <t>37820842</t>
  </si>
  <si>
    <t>RODON Klenovec</t>
  </si>
  <si>
    <t>BV-744</t>
  </si>
  <si>
    <t>Finančný príspevok na podporu aktívnych hráčov U23 - nákup materiálu, vyýčtovanie cestovných výdavkov, vedenie tréningových procesov, organizácia turnajov</t>
  </si>
  <si>
    <t>42093660</t>
  </si>
  <si>
    <t>Bedmintonový klub Trebišov</t>
  </si>
  <si>
    <t>BV-745</t>
  </si>
  <si>
    <t>Finančný príspevok na podporu aktívnych hráčov U23  - prenájom  haly</t>
  </si>
  <si>
    <t>42145821</t>
  </si>
  <si>
    <t>BV-746</t>
  </si>
  <si>
    <t>BV-747</t>
  </si>
  <si>
    <t>refundácia športová prehliadka Andrej Macek</t>
  </si>
  <si>
    <t>BV-748</t>
  </si>
  <si>
    <t>trénerské služby - Czech Junior - 14.-15.11.25</t>
  </si>
  <si>
    <t>BV-749</t>
  </si>
  <si>
    <t>trénerské služby - sústredenie pred ME U17 - 25.-27.11.25</t>
  </si>
  <si>
    <t>BV-750</t>
  </si>
  <si>
    <t>trénerské služby - Majstrovstvá Európy U17 - 27.11.-6.12.25 Lanzarote</t>
  </si>
  <si>
    <t>BV-751</t>
  </si>
  <si>
    <t>refundácia Kvalifikácia Majstrovstiev Európy ženských družstiev 2.-6.12.25 Anglicko</t>
  </si>
  <si>
    <t>BV-752</t>
  </si>
  <si>
    <t>refundácia Kvalifikácia Majstrovstiev Európy mužských družstiev 3.-6.12.25 Írsko</t>
  </si>
  <si>
    <t>BV-753</t>
  </si>
  <si>
    <t>BV-754</t>
  </si>
  <si>
    <t>BV-755,756,757,758,759</t>
  </si>
  <si>
    <t>hrubé mzdy zamestnancov vrátane odvodov 11/2025</t>
  </si>
  <si>
    <t>BV-760,761,762,763,</t>
  </si>
  <si>
    <t>BV-764,765,766,767,768,769,770,771,772,773,774</t>
  </si>
  <si>
    <t xml:space="preserve">dohody o vykonaní práce - hlavní a vrchní rozhodcovia  - Majstrovstvá Slovenska </t>
  </si>
  <si>
    <t>osoba 1, osoba 1, osoba 8, osoba 10, osoba 11, osoba 12, osoba 13, osoba 14, osoba 15, osoba 16, osoba 17, osoba 18, osoba 19, osoba 20, osoba 21</t>
  </si>
  <si>
    <t>,775,776,777,,778,780,781,782,783,784,785,786,787,788,789,790,791,792,792,794,795</t>
  </si>
  <si>
    <t>dohody o vykonaní práce - tréneri</t>
  </si>
  <si>
    <t>BV-796</t>
  </si>
  <si>
    <t>BV-797</t>
  </si>
  <si>
    <t>BV-798</t>
  </si>
  <si>
    <t>refundácia - Majstrovstvá Európy U17 - 27.11.-6.12.25 Lanzarote - S.Fodor, L.Fodorová</t>
  </si>
  <si>
    <t>BV-799</t>
  </si>
  <si>
    <t>54999090</t>
  </si>
  <si>
    <t>Bedmintonová akadémia Národné tenisové centrum</t>
  </si>
  <si>
    <t>BV-800</t>
  </si>
  <si>
    <t>53973259</t>
  </si>
  <si>
    <t>Badminton Club Galanta</t>
  </si>
  <si>
    <t>BV-801</t>
  </si>
  <si>
    <t xml:space="preserve">košíky - ME U17 </t>
  </si>
  <si>
    <t>BV-802</t>
  </si>
  <si>
    <t xml:space="preserve">Slovak Parabedminton Open </t>
  </si>
  <si>
    <t>BV-803</t>
  </si>
  <si>
    <t>spracovanie účtovnístva a miezd 7.-12.25</t>
  </si>
  <si>
    <t>BV-806</t>
  </si>
  <si>
    <t>refundácia - Majstrovstvá Európy U17 - 27.11.-6.12.25 Lanzarote - Daniele Barč</t>
  </si>
  <si>
    <t>BV-807</t>
  </si>
  <si>
    <t>refundácia - Majstrovstvá Európy U17 - 27.11.-6.12.25 Lanzarote - Charlotta Hálová</t>
  </si>
  <si>
    <t>BV-808</t>
  </si>
  <si>
    <t>refundácia - Majstrovstvá Európy U17 - 27.11.-6.12.25 Lanzarote - David Antonio Kozinka</t>
  </si>
  <si>
    <t>BV-809</t>
  </si>
  <si>
    <t>BV-810</t>
  </si>
  <si>
    <t>BV-811</t>
  </si>
  <si>
    <t>BV-812</t>
  </si>
  <si>
    <t>refundácia Indonesia International 18.-21.11.25</t>
  </si>
  <si>
    <t>BV-813</t>
  </si>
  <si>
    <t>BV-814</t>
  </si>
  <si>
    <t>trénerské služby za sezónu 2025</t>
  </si>
  <si>
    <t>BV-815</t>
  </si>
  <si>
    <t>31993362</t>
  </si>
  <si>
    <t>Badminton Club Prešov</t>
  </si>
  <si>
    <t>BV-816</t>
  </si>
  <si>
    <t>refundácia športová prehliadka E.Bieleschová</t>
  </si>
  <si>
    <t>beáta Bieleschová</t>
  </si>
  <si>
    <t>BV-817</t>
  </si>
  <si>
    <t>BV-818</t>
  </si>
  <si>
    <t>sústredenie Projekt U15 - 17.-20.12.25 Púchov</t>
  </si>
  <si>
    <t>BV-819</t>
  </si>
  <si>
    <t>42236746</t>
  </si>
  <si>
    <t>VEVA Huncovce</t>
  </si>
  <si>
    <t>BV-820</t>
  </si>
  <si>
    <t>košíky - sústredenie Projekt U15 - 17.-20.12.25</t>
  </si>
  <si>
    <t>BV-821,822,823,824,825,826,827</t>
  </si>
  <si>
    <t>hrubé mzdy zamestnancov vrátane odvodov 12/2025</t>
  </si>
  <si>
    <t>osoba 1, osoba 2</t>
  </si>
  <si>
    <t>BV-828,829,830,831,832</t>
  </si>
  <si>
    <t>834,835,836,837,</t>
  </si>
  <si>
    <t xml:space="preserve">dohody o vykonaní práce - Majstrovstvá Slovenska </t>
  </si>
  <si>
    <t>osoby 1,2,8,10,11,12,14,16, 17,18,21, 22, 23, 24</t>
  </si>
  <si>
    <t>BV-838,839,840,841,842,843,</t>
  </si>
  <si>
    <t>dohoda o vykonaní práce  - tréner kvalifikácie ME mužských družstiev</t>
  </si>
  <si>
    <t>BV-844,845,846,847,848,849,850,851,852,853,854,855,856,857,858,859,</t>
  </si>
  <si>
    <t>dohody o vykonaní práce - projekt U15</t>
  </si>
  <si>
    <t>BV-860</t>
  </si>
  <si>
    <t>BV-862</t>
  </si>
  <si>
    <t>BV-002</t>
  </si>
  <si>
    <t>BV-003</t>
  </si>
  <si>
    <t>BV-004</t>
  </si>
  <si>
    <t>sibscription fee 2026</t>
  </si>
  <si>
    <t>BV-005</t>
  </si>
  <si>
    <t>BV-006</t>
  </si>
  <si>
    <t>BV-007</t>
  </si>
  <si>
    <t>BV-008</t>
  </si>
  <si>
    <t xml:space="preserve">štartovné Estonian International </t>
  </si>
  <si>
    <t>Eesti Sulgpalliliit MTU</t>
  </si>
  <si>
    <t>BV-009</t>
  </si>
  <si>
    <t>BV-010</t>
  </si>
  <si>
    <t xml:space="preserve">štartovné Swedish Open </t>
  </si>
  <si>
    <t>Fyrisfjdern Badmintonklub Uppsala</t>
  </si>
  <si>
    <t>BV-011</t>
  </si>
  <si>
    <t>BV-013</t>
  </si>
  <si>
    <t>refundácia PHM - sústredenie Trenčín 2.1.26</t>
  </si>
  <si>
    <t>BV-014</t>
  </si>
  <si>
    <t>štartovné Iceland International</t>
  </si>
  <si>
    <t>Badminton Iceland</t>
  </si>
  <si>
    <t>BV-015</t>
  </si>
  <si>
    <t>sústredenie Trenčín - prenájom kurtov 2.-3.1.26</t>
  </si>
  <si>
    <t>ARENA Ostrov</t>
  </si>
  <si>
    <t>BV-016</t>
  </si>
  <si>
    <t>refundácia - sústredenie Trenčín 2.-3.1.26</t>
  </si>
  <si>
    <t>BV-017</t>
  </si>
  <si>
    <t>refundácia - sústredenie Košice - 4.-5.1.26</t>
  </si>
  <si>
    <t>BV-018</t>
  </si>
  <si>
    <t>administration fee 2026</t>
  </si>
  <si>
    <t>BV-019</t>
  </si>
  <si>
    <t>BV-020</t>
  </si>
  <si>
    <t>košíky - sústredenie Trenčín 2.-3.1.26</t>
  </si>
  <si>
    <t>BV-021</t>
  </si>
  <si>
    <t>BV-022</t>
  </si>
  <si>
    <t>refundácia PHM - Team Europe 12.-18.1.26</t>
  </si>
  <si>
    <t>BV-024</t>
  </si>
  <si>
    <t>BV-025</t>
  </si>
  <si>
    <t xml:space="preserve">štartovné Hungarian Junior </t>
  </si>
  <si>
    <t>BV-026</t>
  </si>
  <si>
    <t>BV-027</t>
  </si>
  <si>
    <t>BV-028</t>
  </si>
  <si>
    <t>BV-029</t>
  </si>
  <si>
    <t xml:space="preserve">štartovné Azerbaijan International </t>
  </si>
  <si>
    <t>Azarb Badminton Federasiyasi IB</t>
  </si>
  <si>
    <t>BV-030</t>
  </si>
  <si>
    <t>BV-031</t>
  </si>
  <si>
    <t>BV-033</t>
  </si>
  <si>
    <t>Hungarian U17 - ubytovanie - 26.-28.2.26</t>
  </si>
  <si>
    <t>Gazdatars szovetkezet</t>
  </si>
  <si>
    <t>BV-034</t>
  </si>
  <si>
    <t>BV-035</t>
  </si>
  <si>
    <t>refundácia Azerbaijan International 31.1.-5.2.26</t>
  </si>
  <si>
    <t>BV-036</t>
  </si>
  <si>
    <t>refundácia Azerbaijan International 2.-6.2.26</t>
  </si>
  <si>
    <t>BV-037</t>
  </si>
  <si>
    <t>BV-038</t>
  </si>
  <si>
    <t>BV-039</t>
  </si>
  <si>
    <t>BV-050</t>
  </si>
  <si>
    <t>Dutch Junior - ubytovanie - 24.-27.2.26 Haarlem</t>
  </si>
  <si>
    <t>Airbnb</t>
  </si>
  <si>
    <t>BV-052</t>
  </si>
  <si>
    <t>Portugal International - ubytovanie M.Dratva</t>
  </si>
  <si>
    <t>Federao Portuguesa de Badminton</t>
  </si>
  <si>
    <t>BV-053</t>
  </si>
  <si>
    <t>Dutch Junior - štartovné</t>
  </si>
  <si>
    <t>Badminton Vereniging Duinwijck</t>
  </si>
  <si>
    <t>BV-055</t>
  </si>
  <si>
    <t>refundácia Hungarian Junior - 5.-8.2.26 S.Fodor, L.Fodorová</t>
  </si>
  <si>
    <t>BV-056</t>
  </si>
  <si>
    <t>refundácia Hungarian Junior - 5.-8.2.26 Daniele Barč</t>
  </si>
  <si>
    <t>BV-057</t>
  </si>
  <si>
    <t>refundácia Hungarian Junior - 5.-8.2.26 David Antonio Kozinka</t>
  </si>
  <si>
    <t>BV-058</t>
  </si>
  <si>
    <t>refundácia Hungarian Junior - 5.-8.2.26 Tomáš Sokol</t>
  </si>
  <si>
    <t>Monika Sokolova</t>
  </si>
  <si>
    <t>BV-059</t>
  </si>
  <si>
    <t>refundácia Hungarian Junior - 5.-8.2.26 Vanessa Osadská</t>
  </si>
  <si>
    <t>Júlia Poláčková</t>
  </si>
  <si>
    <t>BV-060</t>
  </si>
  <si>
    <t>refundácia Hungarian Junior - 5.-8.2.26 Jakub Fotta</t>
  </si>
  <si>
    <t>BV-061</t>
  </si>
  <si>
    <t>BV-062</t>
  </si>
  <si>
    <t>refundácia Hungarian Junior 5.-8.2.26 Andrej Suchý</t>
  </si>
  <si>
    <t>BV-064</t>
  </si>
  <si>
    <t>letenky Double kemp Dánsko - S.Suchý, A.Suchý</t>
  </si>
  <si>
    <t>Ryanair</t>
  </si>
  <si>
    <t>BV-080</t>
  </si>
  <si>
    <t>-</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</si>
  <si>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</si>
  <si>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</si>
  <si>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</si>
  <si>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</si>
  <si>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</si>
  <si>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</si>
  <si>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</si>
  <si>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</si>
  <si>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</si>
  <si>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</si>
  <si>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</si>
  <si>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</si>
  <si>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</si>
  <si>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</si>
  <si>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</si>
  <si>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</si>
  <si>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42254388</t>
  </si>
  <si>
    <t>Deaflympijský výbor Slovenska</t>
  </si>
  <si>
    <t>občianske združenie</t>
  </si>
  <si>
    <t>Kýčerského 7</t>
  </si>
  <si>
    <t>Bratislava 1</t>
  </si>
  <si>
    <t>811 05</t>
  </si>
  <si>
    <t>www.deaflympic.sk</t>
  </si>
  <si>
    <t>office@deaflympic.sk</t>
  </si>
  <si>
    <t>Peter Birka</t>
  </si>
  <si>
    <t>prezident</t>
  </si>
  <si>
    <t>Milena Fabšičová</t>
  </si>
  <si>
    <t>SK30 1100 0000 0029 2988 5740</t>
  </si>
  <si>
    <t>00688312</t>
  </si>
  <si>
    <t>Klub slovenských turistov</t>
  </si>
  <si>
    <t>Záborského 33</t>
  </si>
  <si>
    <t>Bratislava 3</t>
  </si>
  <si>
    <t>831 03</t>
  </si>
  <si>
    <t>www.kst.sk</t>
  </si>
  <si>
    <t>ustredie@kst.sk</t>
  </si>
  <si>
    <t>Peter Švec</t>
  </si>
  <si>
    <t>predseda</t>
  </si>
  <si>
    <t>Ida Ovečková</t>
  </si>
  <si>
    <t>SK34 0900 0000 0001 7152 7595</t>
  </si>
  <si>
    <t>00595209</t>
  </si>
  <si>
    <t>Maratónsky klub Košice</t>
  </si>
  <si>
    <t>Žriedlová 3444/30</t>
  </si>
  <si>
    <t>Košice</t>
  </si>
  <si>
    <t>040 01</t>
  </si>
  <si>
    <t>www.kosicemarathon.com</t>
  </si>
  <si>
    <t>klub@kosicemarathon.com</t>
  </si>
  <si>
    <t>Ján Sudzina</t>
  </si>
  <si>
    <t> </t>
  </si>
  <si>
    <t>SK53 0900 0000 0051 8854 0107</t>
  </si>
  <si>
    <t>30787009</t>
  </si>
  <si>
    <t>Slovenská asociácia amerického futbalu, o.z.</t>
  </si>
  <si>
    <t>Nevädzová 17211/6B</t>
  </si>
  <si>
    <t>Bratislava</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</si>
  <si>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</si>
  <si>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</si>
  <si>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</si>
  <si>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</si>
  <si>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</si>
  <si>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</si>
  <si>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</si>
  <si>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</si>
  <si>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</si>
  <si>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</si>
  <si>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</si>
  <si>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</si>
  <si>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</si>
  <si>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</si>
  <si>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</si>
  <si>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</si>
  <si>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</si>
  <si>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</si>
  <si>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</si>
  <si>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</si>
  <si>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</si>
  <si>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</si>
  <si>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</si>
  <si>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</si>
  <si>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</si>
  <si>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</si>
  <si>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</si>
  <si>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</si>
  <si>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</si>
  <si>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</si>
  <si>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</si>
  <si>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</si>
  <si>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</si>
  <si>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</si>
  <si>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</si>
  <si>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</si>
  <si>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</si>
  <si>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</si>
  <si>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Lucia Čermáková</t>
  </si>
  <si>
    <t>SK77 0900 0000 0051 7589 2912</t>
  </si>
  <si>
    <t>31749852</t>
  </si>
  <si>
    <t>Slovenská asociácia Frisbee</t>
  </si>
  <si>
    <t>Malženice 511</t>
  </si>
  <si>
    <t>Malženice</t>
  </si>
  <si>
    <t>919 29</t>
  </si>
  <si>
    <t>www.szf.sk</t>
  </si>
  <si>
    <t>safslovakia@gmail.com</t>
  </si>
  <si>
    <t>Juraj Turan</t>
  </si>
  <si>
    <t>Martin Keseg</t>
  </si>
  <si>
    <t>SK62 0200 0000 0000 7763 5012</t>
  </si>
  <si>
    <t>30844711</t>
  </si>
  <si>
    <t>Slovenská asociácia go</t>
  </si>
  <si>
    <t>www.sago.sk</t>
  </si>
  <si>
    <t>slovakgo@gmail.com</t>
  </si>
  <si>
    <t>Martin Lukáč</t>
  </si>
  <si>
    <t>Martin Lukáč; Miroslav Poliak</t>
  </si>
  <si>
    <t>421903187087; 421903200136</t>
  </si>
  <si>
    <t>SK31 8330 0000 0025 0173 0318</t>
  </si>
  <si>
    <t>31940668</t>
  </si>
  <si>
    <t>Slovenská asociácia korfbalu</t>
  </si>
  <si>
    <t>Makovického 6/2</t>
  </si>
  <si>
    <t>Prievidza</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</si>
  <si>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</si>
  <si>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</si>
  <si>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</si>
  <si>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</si>
  <si>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</si>
  <si>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</si>
  <si>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</si>
  <si>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</si>
  <si>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</si>
  <si>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</si>
  <si>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</si>
  <si>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</si>
  <si>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</si>
  <si>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</si>
  <si>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</si>
  <si>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30811686</t>
  </si>
  <si>
    <t>Slovenská asociácia pretláčania rukou</t>
  </si>
  <si>
    <t>Vavrečka 311</t>
  </si>
  <si>
    <t>Námestovo</t>
  </si>
  <si>
    <t>029 01</t>
  </si>
  <si>
    <t>www.armsport.sk</t>
  </si>
  <si>
    <t>sekretariat@armsport.sk</t>
  </si>
  <si>
    <t>Ján Germanus</t>
  </si>
  <si>
    <t>Dagmar Petrová</t>
  </si>
  <si>
    <t>SK46 0900 0000 0000 1147 3305</t>
  </si>
  <si>
    <t>30814910</t>
  </si>
  <si>
    <t>Slovenská asociácia taekwondo WT</t>
  </si>
  <si>
    <t>Hlavná 37/68</t>
  </si>
  <si>
    <t>new.satkd.sk</t>
  </si>
  <si>
    <t>satkd.office@gmail.com</t>
  </si>
  <si>
    <t>Mário Švec</t>
  </si>
  <si>
    <t>Pavel Ižarik; Alexandra Filipová</t>
  </si>
  <si>
    <t>421902901640; 421911011900</t>
  </si>
  <si>
    <t>SK19 8330 0000 0021 0142 0070</t>
  </si>
  <si>
    <t>17316731</t>
  </si>
  <si>
    <t>Slovenská asociácia univerzitného športu</t>
  </si>
  <si>
    <t>Trnavská cesta 37</t>
  </si>
  <si>
    <t>831 04</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</si>
  <si>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</si>
  <si>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</si>
  <si>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</si>
  <si>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</si>
  <si>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</si>
  <si>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</si>
  <si>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</si>
  <si>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</si>
  <si>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</si>
  <si>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</si>
  <si>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</si>
  <si>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</si>
  <si>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</si>
  <si>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</si>
  <si>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</si>
  <si>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</si>
  <si>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</si>
  <si>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</si>
  <si>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</si>
  <si>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</si>
  <si>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</si>
  <si>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</si>
  <si>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</si>
  <si>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</si>
  <si>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</si>
  <si>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</si>
  <si>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</si>
  <si>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</si>
  <si>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</si>
  <si>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</si>
  <si>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</si>
  <si>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</si>
  <si>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</si>
  <si>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</si>
  <si>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</si>
  <si>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</si>
  <si>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</si>
  <si>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SK69 0200 0000 0039 3346 9955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</si>
  <si>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</si>
  <si>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</si>
  <si>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</si>
  <si>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</si>
  <si>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</si>
  <si>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</si>
  <si>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</si>
  <si>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</si>
  <si>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</si>
  <si>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</si>
  <si>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</si>
  <si>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</si>
  <si>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</si>
  <si>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</si>
  <si>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</si>
  <si>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</si>
  <si>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</si>
  <si>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</si>
  <si>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SK14 1100 0000 0029 4204 8955</t>
  </si>
  <si>
    <t>00688321</t>
  </si>
  <si>
    <t>Slovenská gymnastická federácia</t>
  </si>
  <si>
    <t>www.sgf.sk</t>
  </si>
  <si>
    <t>office@sgf.sk</t>
  </si>
  <si>
    <t>Ľuboš Vilček, Silvia Ruščinová</t>
  </si>
  <si>
    <t>prezident, generálna sekretárka</t>
  </si>
  <si>
    <t>Silvia Ruščinová</t>
  </si>
  <si>
    <t>SK53 0900 0000 0051 0865 8667</t>
  </si>
  <si>
    <t>54041368</t>
  </si>
  <si>
    <t>SLOVENSKÁ CHEERLEADING ÚNIA</t>
  </si>
  <si>
    <t>Novozámocká 3212/22</t>
  </si>
  <si>
    <t>Zvolen</t>
  </si>
  <si>
    <t>960 01</t>
  </si>
  <si>
    <t>www.scu.sk</t>
  </si>
  <si>
    <t>sekretariatscu@scu.sk</t>
  </si>
  <si>
    <t>Zuzana Niščáková</t>
  </si>
  <si>
    <t>prezidentka</t>
  </si>
  <si>
    <t>SK09 8330 0000 0026 0266 7944</t>
  </si>
  <si>
    <t>SK37 8330 0000 0022 0206 1417</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</si>
  <si>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</si>
  <si>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</si>
  <si>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</si>
  <si>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</si>
  <si>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</si>
  <si>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</si>
  <si>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</si>
  <si>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</si>
  <si>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</si>
  <si>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</si>
  <si>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</si>
  <si>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</si>
  <si>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</si>
  <si>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</si>
  <si>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</si>
  <si>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</si>
  <si>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</si>
  <si>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</si>
  <si>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</si>
  <si>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</si>
  <si>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</si>
  <si>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</si>
  <si>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</si>
  <si>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</si>
  <si>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</si>
  <si>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</si>
  <si>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</si>
  <si>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</si>
  <si>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</si>
  <si>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</si>
  <si>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</si>
  <si>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</si>
  <si>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</si>
  <si>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</si>
  <si>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</si>
  <si>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</si>
  <si>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</si>
  <si>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</si>
  <si>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</si>
  <si>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30806887</t>
  </si>
  <si>
    <t>Slovenská nohejbalová asociácia</t>
  </si>
  <si>
    <t>www.nohejbalsk.com</t>
  </si>
  <si>
    <t>nohejbal.sna@gmail.com</t>
  </si>
  <si>
    <t>Miroslav Kováč</t>
  </si>
  <si>
    <t>SK75 0200 0000 0017 8646 8258</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</si>
  <si>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</si>
  <si>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</si>
  <si>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</si>
  <si>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</si>
  <si>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</si>
  <si>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</si>
  <si>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</si>
  <si>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</si>
  <si>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</si>
  <si>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</si>
  <si>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</si>
  <si>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www.rugbyunion.sk</t>
  </si>
  <si>
    <t>office@rugbyunion.sk</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</si>
  <si>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</si>
  <si>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</si>
  <si>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</si>
  <si>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</si>
  <si>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</si>
  <si>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</si>
  <si>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</si>
  <si>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</si>
  <si>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</si>
  <si>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</si>
  <si>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</si>
  <si>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podpredseda</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</si>
  <si>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</si>
  <si>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</si>
  <si>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</si>
  <si>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</si>
  <si>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</si>
  <si>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</si>
  <si>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</si>
  <si>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</si>
  <si>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</si>
  <si>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</si>
  <si>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</si>
  <si>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</si>
  <si>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</si>
  <si>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</si>
  <si>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</si>
  <si>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</si>
  <si>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</si>
  <si>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</si>
  <si>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</si>
  <si>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</si>
  <si>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</si>
  <si>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</si>
  <si>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</si>
  <si>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</si>
  <si>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</si>
  <si>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</si>
  <si>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</si>
  <si>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</si>
  <si>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</si>
  <si>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</si>
  <si>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</si>
  <si>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</si>
  <si>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</si>
  <si>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</si>
  <si>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</si>
  <si>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</si>
  <si>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</si>
  <si>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SK16 0200 0000 0039 3390 6051</t>
  </si>
  <si>
    <t>SK06 0200 0000 0042 0655 3055</t>
  </si>
  <si>
    <t>31753825</t>
  </si>
  <si>
    <t>Slovenský biliardový zväz</t>
  </si>
  <si>
    <t>www.biliard.online</t>
  </si>
  <si>
    <t>koniar@sbiz.sk; sbiz1994@gmail.com</t>
  </si>
  <si>
    <t>Samuel Koniar</t>
  </si>
  <si>
    <t>SK40 0200 0000 0017 8851 0253</t>
  </si>
  <si>
    <t>36128147</t>
  </si>
  <si>
    <t>Slovenský bowlingový zväz</t>
  </si>
  <si>
    <t>Dunajská 12</t>
  </si>
  <si>
    <t xml:space="preserve">Košice </t>
  </si>
  <si>
    <t>040 11</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</si>
  <si>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</si>
  <si>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</si>
  <si>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</si>
  <si>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</si>
  <si>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</si>
  <si>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</si>
  <si>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</si>
  <si>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</si>
  <si>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</si>
  <si>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</si>
  <si>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</si>
  <si>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</si>
  <si>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</si>
  <si>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</si>
  <si>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</si>
  <si>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</si>
  <si>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</si>
  <si>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</si>
  <si>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</si>
  <si>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</si>
  <si>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34009388</t>
  </si>
  <si>
    <t>Slovenský cykloklub</t>
  </si>
  <si>
    <t>Námestie slobody 1716/6</t>
  </si>
  <si>
    <t>Piešťany</t>
  </si>
  <si>
    <t>921 01</t>
  </si>
  <si>
    <t>www.cykloklub.sk</t>
  </si>
  <si>
    <t>office@cykloklub.sk</t>
  </si>
  <si>
    <t>Michal Hlatký</t>
  </si>
  <si>
    <t>SK76 0200 0000 0014 3822 4951</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</si>
  <si>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</si>
  <si>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</si>
  <si>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</si>
  <si>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</si>
  <si>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</si>
  <si>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</si>
  <si>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</si>
  <si>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</si>
  <si>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</si>
  <si>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</si>
  <si>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</si>
  <si>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</si>
  <si>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</si>
  <si>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</si>
  <si>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SK81 0200 0000 0039 3831 5859</t>
  </si>
  <si>
    <t>31805540</t>
  </si>
  <si>
    <t>Slovenský krasokorčuliarsky zväz</t>
  </si>
  <si>
    <t>Záhradnícka 752/95</t>
  </si>
  <si>
    <t>821 08</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</si>
  <si>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</si>
  <si>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</si>
  <si>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</si>
  <si>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</si>
  <si>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</si>
  <si>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</si>
  <si>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</si>
  <si>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</si>
  <si>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</si>
  <si>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</si>
  <si>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</si>
  <si>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</si>
  <si>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</si>
  <si>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</si>
  <si>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Žilina</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</si>
  <si>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</si>
  <si>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</si>
  <si>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</si>
  <si>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</si>
  <si>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</si>
  <si>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</si>
  <si>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</si>
  <si>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</si>
  <si>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</si>
  <si>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</si>
  <si>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</si>
  <si>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</si>
  <si>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</si>
  <si>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</si>
  <si>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31745661</t>
  </si>
  <si>
    <t>Slovenský paralympijský výbor</t>
  </si>
  <si>
    <t>Benediktiho 5</t>
  </si>
  <si>
    <t>www.spv.sk</t>
  </si>
  <si>
    <t>spcoffice@spv.sk</t>
  </si>
  <si>
    <t>Ján Riapoš</t>
  </si>
  <si>
    <t>Ján Riapoš; Maroš Čambal</t>
  </si>
  <si>
    <t>421905788436; 421257789713</t>
  </si>
  <si>
    <t>SK62 8120 0000 0014 1226 2060</t>
  </si>
  <si>
    <t>30688060</t>
  </si>
  <si>
    <t>Slovenský rýchlokorčuliarsky zväz</t>
  </si>
  <si>
    <t>Bancíkovej 17007/1A</t>
  </si>
  <si>
    <t>Bratislava 2</t>
  </si>
  <si>
    <t>821 03</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</si>
  <si>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</si>
  <si>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</si>
  <si>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</si>
  <si>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</si>
  <si>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</si>
  <si>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</si>
  <si>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</si>
  <si>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</si>
  <si>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</si>
  <si>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</si>
  <si>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</si>
  <si>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</si>
  <si>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</si>
  <si>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</si>
  <si>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SK45 0900 0000 0051 6511 9213</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</si>
  <si>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</si>
  <si>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</si>
  <si>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</si>
  <si>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</si>
  <si>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</si>
  <si>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</si>
  <si>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</si>
  <si>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</si>
  <si>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</si>
  <si>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</si>
  <si>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</si>
  <si>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</si>
  <si>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</si>
  <si>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</si>
  <si>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</si>
  <si>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</si>
  <si>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</si>
  <si>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</si>
  <si>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</si>
  <si>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</si>
  <si>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</si>
  <si>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</si>
  <si>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</si>
  <si>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</si>
  <si>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</si>
  <si>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</si>
  <si>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</si>
  <si>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</si>
  <si>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</si>
  <si>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</si>
  <si>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</si>
  <si>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</si>
  <si>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</si>
  <si>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</si>
  <si>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</si>
  <si>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</si>
  <si>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</si>
  <si>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</si>
  <si>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</si>
  <si>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</si>
  <si>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</si>
  <si>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</si>
  <si>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</si>
  <si>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</si>
  <si>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</si>
  <si>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</si>
  <si>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</si>
  <si>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</si>
  <si>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</si>
  <si>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</si>
  <si>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</si>
  <si>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</si>
  <si>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</si>
  <si>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</si>
  <si>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</si>
  <si>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</si>
  <si>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</si>
  <si>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</si>
  <si>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SK47 5600 0000 0008 5511 7001</t>
  </si>
  <si>
    <t>35656743</t>
  </si>
  <si>
    <t>Slovenský zväz biatlonu</t>
  </si>
  <si>
    <t>Partizánska cesta 3501/71</t>
  </si>
  <si>
    <t>Banská Bystrica</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</si>
  <si>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</si>
  <si>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</si>
  <si>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</si>
  <si>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</si>
  <si>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</si>
  <si>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</si>
  <si>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</si>
  <si>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</si>
  <si>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</si>
  <si>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</si>
  <si>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</si>
  <si>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</si>
  <si>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</si>
  <si>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</si>
  <si>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</si>
  <si>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</si>
  <si>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</si>
  <si>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</si>
  <si>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</si>
  <si>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</si>
  <si>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</si>
  <si>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</si>
  <si>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</si>
  <si>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</si>
  <si>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</si>
  <si>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</si>
  <si>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</si>
  <si>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</si>
  <si>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</si>
  <si>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</si>
  <si>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</si>
  <si>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</si>
  <si>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</si>
  <si>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</si>
  <si>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</si>
  <si>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</si>
  <si>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</si>
  <si>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</si>
  <si>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</si>
  <si>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</si>
  <si>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</si>
  <si>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</si>
  <si>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</si>
  <si>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</si>
  <si>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SK04 1111 0000 0010 5506 7004</t>
  </si>
  <si>
    <t>30793211</t>
  </si>
  <si>
    <t>Slovenský zväz jachtingu</t>
  </si>
  <si>
    <t>www.sailing.sk</t>
  </si>
  <si>
    <t>szj@sailing.sk</t>
  </si>
  <si>
    <t>Martin Mydlík</t>
  </si>
  <si>
    <t>Zuzana Vargová</t>
  </si>
  <si>
    <t>SK82 1100 0000 0029 4803 1855</t>
  </si>
  <si>
    <t>17308518</t>
  </si>
  <si>
    <t>Slovenský zväz Judo</t>
  </si>
  <si>
    <t>www.judo.sk</t>
  </si>
  <si>
    <t>szj@judo.sk</t>
  </si>
  <si>
    <t>Jozef Tománek ml., Pavel Zvara</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</si>
  <si>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</si>
  <si>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</si>
  <si>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</si>
  <si>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</si>
  <si>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</si>
  <si>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</si>
  <si>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</si>
  <si>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</si>
  <si>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</si>
  <si>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</si>
  <si>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</si>
  <si>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</si>
  <si>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</si>
  <si>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jkolozsy@gmail.com</t>
  </si>
  <si>
    <t>Jozef Kolozsy</t>
  </si>
  <si>
    <t>Viliam Sabol</t>
  </si>
  <si>
    <t>SK90 0200 0000 0017 8509 1655</t>
  </si>
  <si>
    <t>30845386</t>
  </si>
  <si>
    <t>Slovenský zväz ľadového hokeja</t>
  </si>
  <si>
    <t>Trnavská cesta 27/B</t>
  </si>
  <si>
    <t>www.hockeyslovakia.sk</t>
  </si>
  <si>
    <t>hujo@szlh.sk</t>
  </si>
  <si>
    <t>Miroslav Lažo</t>
  </si>
  <si>
    <t>Andrea Urbanová</t>
  </si>
  <si>
    <t>SK58 0200 0000 0013 0803 9053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</si>
  <si>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</si>
  <si>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</si>
  <si>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</si>
  <si>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</si>
  <si>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</si>
  <si>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</si>
  <si>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</si>
  <si>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</si>
  <si>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</si>
  <si>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</si>
  <si>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</si>
  <si>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</si>
  <si>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</si>
  <si>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</si>
  <si>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</si>
  <si>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</si>
  <si>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</si>
  <si>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</si>
  <si>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</si>
  <si>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</si>
  <si>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</si>
  <si>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</si>
  <si>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</si>
  <si>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</si>
  <si>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</si>
  <si>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</si>
  <si>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</si>
  <si>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</si>
  <si>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</si>
  <si>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</si>
  <si>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</si>
  <si>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SK12 5600 0000 0012 2522 2004</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</si>
  <si>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</si>
  <si>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</si>
  <si>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</si>
  <si>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</si>
  <si>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</si>
  <si>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</si>
  <si>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</si>
  <si>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</si>
  <si>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</si>
  <si>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</si>
  <si>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</si>
  <si>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</si>
  <si>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</si>
  <si>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</si>
  <si>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</si>
  <si>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</si>
  <si>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</si>
  <si>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17326087</t>
  </si>
  <si>
    <t>Slovenský zväz športovcov s mentálnym postihnutím</t>
  </si>
  <si>
    <t>SNP 90</t>
  </si>
  <si>
    <t>Košice-Lorinčík</t>
  </si>
  <si>
    <t>www.szsmp.sk</t>
  </si>
  <si>
    <t>robert@cassovianet.sk</t>
  </si>
  <si>
    <t>Róbert Luby</t>
  </si>
  <si>
    <t>Funkciapredseda</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</si>
  <si>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</si>
  <si>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</si>
  <si>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</si>
  <si>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</si>
  <si>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</si>
  <si>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</si>
  <si>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</si>
  <si>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</si>
  <si>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</si>
  <si>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</si>
  <si>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</si>
  <si>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</si>
  <si>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</si>
  <si>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</si>
  <si>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</si>
  <si>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</si>
  <si>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</si>
  <si>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</si>
  <si>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</si>
  <si>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</si>
  <si>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</si>
  <si>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</si>
  <si>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</si>
  <si>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22665234</t>
  </si>
  <si>
    <t>Slovenský zväz telesne postihnutých športovcov</t>
  </si>
  <si>
    <t>www.sztps.sk</t>
  </si>
  <si>
    <t>tps@sztps.sk</t>
  </si>
  <si>
    <t>Ján Riapoš
Martina Balcová</t>
  </si>
  <si>
    <t>421905788436;
421918940356</t>
  </si>
  <si>
    <t>SK47 8120 0000 0014 1246 5060</t>
  </si>
  <si>
    <t>30793203</t>
  </si>
  <si>
    <t>Slovenský zväz vodného lyžovania a wakeboardingu</t>
  </si>
  <si>
    <t>Garbiarska 5</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</si>
  <si>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</si>
  <si>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</si>
  <si>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</si>
  <si>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</si>
  <si>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</si>
  <si>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</si>
  <si>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</si>
  <si>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</si>
  <si>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</si>
  <si>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</si>
  <si>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</si>
  <si>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</si>
  <si>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</si>
  <si>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</si>
  <si>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</si>
  <si>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</si>
  <si>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</si>
  <si>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</si>
  <si>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</si>
  <si>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30811406</t>
  </si>
  <si>
    <t>Špeciálne olympiády Slovensko</t>
  </si>
  <si>
    <t>www.specialolympics.sk</t>
  </si>
  <si>
    <t>office@specialolympics.sk</t>
  </si>
  <si>
    <t>Eva Gažová</t>
  </si>
  <si>
    <t>Národná riaditeľka</t>
  </si>
  <si>
    <t>SK31 0200 0000 0013 5172 7951</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</si>
  <si>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</si>
  <si>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</si>
  <si>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</si>
  <si>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</si>
  <si>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</si>
  <si>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</si>
  <si>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</si>
  <si>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</si>
  <si>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</si>
  <si>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</si>
  <si>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</si>
  <si>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</si>
  <si>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</si>
  <si>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</si>
  <si>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</si>
  <si>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</si>
  <si>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</si>
  <si>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</si>
  <si>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</si>
  <si>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</si>
  <si>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</si>
  <si>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</si>
  <si>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</si>
  <si>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</si>
  <si>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</si>
  <si>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</si>
  <si>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</si>
  <si>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</si>
  <si>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</si>
  <si>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</si>
  <si>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</si>
  <si>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</si>
  <si>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</si>
  <si>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</si>
  <si>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</si>
  <si>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</si>
  <si>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</si>
  <si>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</si>
  <si>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</si>
  <si>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</si>
  <si>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</si>
  <si>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</si>
  <si>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</si>
  <si>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</si>
  <si>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</si>
  <si>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</si>
  <si>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</si>
  <si>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</si>
  <si>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zabezpečenie činnosti a úloh v roku 2025</t>
  </si>
  <si>
    <t>B</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</si>
  <si>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</si>
  <si>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</si>
  <si>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</si>
  <si>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</si>
  <si>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</si>
  <si>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</si>
  <si>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</si>
  <si>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</si>
  <si>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</si>
  <si>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</si>
  <si>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</si>
  <si>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</si>
  <si>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</si>
  <si>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</si>
  <si>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značenie turistických trás</t>
  </si>
  <si>
    <t>Medzinárodný maratón mieru 2025</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</si>
  <si>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</si>
  <si>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</si>
  <si>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</si>
  <si>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</si>
  <si>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</si>
  <si>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</si>
  <si>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</si>
  <si>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</si>
  <si>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</si>
  <si>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</si>
  <si>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</si>
  <si>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</si>
  <si>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</si>
  <si>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</si>
  <si>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Barbier Michal</t>
  </si>
  <si>
    <t>Bellák Jakub</t>
  </si>
  <si>
    <t>športy s lietajúcim diskom - bežné transfery</t>
  </si>
  <si>
    <t>športy s lietajúcim diskom</t>
  </si>
  <si>
    <t>go - bežné transfery</t>
  </si>
  <si>
    <t>go</t>
  </si>
  <si>
    <t>korfbal - bežné transfery</t>
  </si>
  <si>
    <t>korfbal</t>
  </si>
  <si>
    <t>automobilový šport - bežné transfery</t>
  </si>
  <si>
    <t>automobilový šport</t>
  </si>
  <si>
    <t>automobilový šport - kapitálové transfery</t>
  </si>
  <si>
    <t>K</t>
  </si>
  <si>
    <t>Gašparovič Jakub</t>
  </si>
  <si>
    <t>Homola Matej</t>
  </si>
  <si>
    <t>pretláčanie rukou - bežné transfery</t>
  </si>
  <si>
    <t>pretláčanie rukou</t>
  </si>
  <si>
    <t>taekwondo - bežné transfery</t>
  </si>
  <si>
    <t>taekwondo</t>
  </si>
  <si>
    <t>zabezpečenie a rozvoj športu taekwondo zdravotne postihnutých športovcov</t>
  </si>
  <si>
    <t>Bérešová Adriana</t>
  </si>
  <si>
    <t>Aktivity a úlohy v oblasti univerzitného športu v roku 2025</t>
  </si>
  <si>
    <t>baseball - bežné transfery</t>
  </si>
  <si>
    <t>baseball</t>
  </si>
  <si>
    <t>basketbal - bežné transfery</t>
  </si>
  <si>
    <t>basketbal</t>
  </si>
  <si>
    <t>box - bežné transfery</t>
  </si>
  <si>
    <t>box</t>
  </si>
  <si>
    <t>Triebeľová Jessica</t>
  </si>
  <si>
    <t>pétanque - bežné transfery</t>
  </si>
  <si>
    <t>pétanque</t>
  </si>
  <si>
    <t>golf - bežné transfery</t>
  </si>
  <si>
    <t>golf</t>
  </si>
  <si>
    <t>zabezpečenie a rozvoj športu golf zdravotne postihnutých športovcov</t>
  </si>
  <si>
    <t>Teták Tadeáš</t>
  </si>
  <si>
    <t>gymnastika - bežné transfery</t>
  </si>
  <si>
    <t>gymnastika</t>
  </si>
  <si>
    <t>gymnastika - kapitálové transfery</t>
  </si>
  <si>
    <t>cheerleading - bežné transfery</t>
  </si>
  <si>
    <t>cheerleading</t>
  </si>
  <si>
    <t>jazdectvo - bežné transfery</t>
  </si>
  <si>
    <t>jazdectvo</t>
  </si>
  <si>
    <t>kanoistika - bežné transfery</t>
  </si>
  <si>
    <t>kanoistika</t>
  </si>
  <si>
    <t>kanoistika - kapitálové transfery</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</si>
  <si>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</si>
  <si>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</si>
  <si>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</si>
  <si>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</si>
  <si>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</si>
  <si>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</si>
  <si>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</si>
  <si>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</si>
  <si>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</si>
  <si>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</si>
  <si>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</si>
  <si>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</si>
  <si>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</si>
  <si>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</si>
  <si>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</si>
  <si>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</si>
  <si>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</si>
  <si>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</si>
  <si>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</si>
  <si>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</si>
  <si>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</si>
  <si>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</si>
  <si>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</si>
  <si>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</si>
  <si>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</si>
  <si>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</si>
  <si>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</si>
  <si>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</si>
  <si>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</si>
  <si>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</si>
  <si>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</si>
  <si>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</si>
  <si>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</si>
  <si>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</si>
  <si>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</si>
  <si>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</si>
  <si>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</si>
  <si>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</si>
  <si>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lakros - bežné transfery</t>
  </si>
  <si>
    <t>lakros</t>
  </si>
  <si>
    <t>motocyklový šport - bežné transfery</t>
  </si>
  <si>
    <t>motocyklový šport</t>
  </si>
  <si>
    <t>Svitko Štefan</t>
  </si>
  <si>
    <t>Vaculík Martin</t>
  </si>
  <si>
    <t>Zlatá prilba SNP Žarnovica</t>
  </si>
  <si>
    <t>thajský box - bežné transfery</t>
  </si>
  <si>
    <t>thajský box</t>
  </si>
  <si>
    <t>Chochlíková Monika</t>
  </si>
  <si>
    <t>plavecké športy - bežné transfery</t>
  </si>
  <si>
    <t>plavecké športy</t>
  </si>
  <si>
    <t>plavecké športy - kapitálové transfery</t>
  </si>
  <si>
    <t>Bernathova Michaela</t>
  </si>
  <si>
    <t>Diky Chiara</t>
  </si>
  <si>
    <t>Duša Matej</t>
  </si>
  <si>
    <t>Hrnčárová Alexandra</t>
  </si>
  <si>
    <t>Košťál Samuel</t>
  </si>
  <si>
    <t>Krajčovičová Lea</t>
  </si>
  <si>
    <t>Nagy Richard</t>
  </si>
  <si>
    <t>Podmaníková Andrea</t>
  </si>
  <si>
    <t>Potocká Tamara</t>
  </si>
  <si>
    <t>Slušná Lilian</t>
  </si>
  <si>
    <t>Strapeková Žofia</t>
  </si>
  <si>
    <t>štafeta - plávanie</t>
  </si>
  <si>
    <t>rugby - bežné transfery</t>
  </si>
  <si>
    <t>rugby</t>
  </si>
  <si>
    <t>skialpinizmus - bežné transfery</t>
  </si>
  <si>
    <t>skialpinizmus</t>
  </si>
  <si>
    <t>dvojica - skialpinizmus (dospelí mix)</t>
  </si>
  <si>
    <t>Jagerčíková Marianna</t>
  </si>
  <si>
    <t>Šiarnik Jakub</t>
  </si>
  <si>
    <t>softbal - bežné transfery</t>
  </si>
  <si>
    <t>softbal</t>
  </si>
  <si>
    <t>squash - bežné transfery</t>
  </si>
  <si>
    <t>squash</t>
  </si>
  <si>
    <t>triatlon - bežné transfery</t>
  </si>
  <si>
    <t>triatlon</t>
  </si>
  <si>
    <t>zabezpečenie a rozvoj športu triatlon zdravotne postihnutých športovcov</t>
  </si>
  <si>
    <t>Ivančík Dominik</t>
  </si>
  <si>
    <t>Michaličková Zuzana</t>
  </si>
  <si>
    <t>Vráblová Margaréta</t>
  </si>
  <si>
    <t>volejbal - bežné transfery</t>
  </si>
  <si>
    <t>volejbal</t>
  </si>
  <si>
    <t>atletika - bežné transfery</t>
  </si>
  <si>
    <t>atletika</t>
  </si>
  <si>
    <t>atletika - kapitálové transfery</t>
  </si>
  <si>
    <t>Burzalová Hana</t>
  </si>
  <si>
    <t>Černý Dominik</t>
  </si>
  <si>
    <t>Federič Filip</t>
  </si>
  <si>
    <t>Forster Viktória</t>
  </si>
  <si>
    <t>Frličková Laura</t>
  </si>
  <si>
    <t>Gajanová Gabriela</t>
  </si>
  <si>
    <t>Ruffíni Robert</t>
  </si>
  <si>
    <t>Slezáková Rebecca</t>
  </si>
  <si>
    <t>Volko Ján</t>
  </si>
  <si>
    <t>50. ročník atletického mítingu P-T-S</t>
  </si>
  <si>
    <t>biliard - bežné transfery</t>
  </si>
  <si>
    <t>biliard</t>
  </si>
  <si>
    <t>bowling - bežné transfery</t>
  </si>
  <si>
    <t>bowling</t>
  </si>
  <si>
    <t>bridž - bežné transfery</t>
  </si>
  <si>
    <t>bridž</t>
  </si>
  <si>
    <t>curling - bežné transfery</t>
  </si>
  <si>
    <t>curling</t>
  </si>
  <si>
    <t>značenie cykloturistických trás</t>
  </si>
  <si>
    <t>futbal - bežné transfery</t>
  </si>
  <si>
    <t>futbal</t>
  </si>
  <si>
    <t>futbal - kapitálové transfery</t>
  </si>
  <si>
    <t>horolezectvo - bežné transfery</t>
  </si>
  <si>
    <t>horolezectvo</t>
  </si>
  <si>
    <t>športové lezenie - bežné transfery</t>
  </si>
  <si>
    <t>športové lezenie</t>
  </si>
  <si>
    <t>zabezpečenie a rozvoj športu para lezenie zdravotne postihnutých športovcov</t>
  </si>
  <si>
    <t>Buršíková Martina</t>
  </si>
  <si>
    <t>Slobodová Lea</t>
  </si>
  <si>
    <t>krasokorčuľovanie - bežné transfery</t>
  </si>
  <si>
    <t>krasokorčuľovanie</t>
  </si>
  <si>
    <t>Hagara Adam</t>
  </si>
  <si>
    <t>lukostreľba - bežné transfery</t>
  </si>
  <si>
    <t>lukostreľba</t>
  </si>
  <si>
    <t>Baránková Denisa</t>
  </si>
  <si>
    <t>letecké športy - bežné transfery</t>
  </si>
  <si>
    <t>letecké športy</t>
  </si>
  <si>
    <t>činnosť Slovenského olympijského a športového výboru</t>
  </si>
  <si>
    <t>zabezpečenie účasti športovej reprezentácie SR na Letnom Európskom olympijskom festivale mládeže (EYOF) v Skopje, Severné Macedónsko</t>
  </si>
  <si>
    <t>zabezpečenie účasti športovej reprezentácie SR na Svetových hrách 2025 v Čcheng-tu, Čína</t>
  </si>
  <si>
    <t>zabezpečenie účasti športovej reprezentácie SR na Zimnom Európskom olympijskom festivale mládeže (EYOF) v Bakuriani, Gruzínsko</t>
  </si>
  <si>
    <t>Slovenské olympijské a športové múzeum</t>
  </si>
  <si>
    <t>Športovec roka 2024</t>
  </si>
  <si>
    <t>činnosť Slovenského paralympijského výboru</t>
  </si>
  <si>
    <t>Blattnerová Tatiana</t>
  </si>
  <si>
    <t>Čuchran Ladislav</t>
  </si>
  <si>
    <t>Funková Kristína</t>
  </si>
  <si>
    <t>Kubová Alžbeta</t>
  </si>
  <si>
    <t>Kuřeja Marián</t>
  </si>
  <si>
    <t>Laczkó Dušan</t>
  </si>
  <si>
    <t>Malenovský Radoslav</t>
  </si>
  <si>
    <t>Petrikovičová Karin</t>
  </si>
  <si>
    <t>Vadovičová Veronika</t>
  </si>
  <si>
    <t>rýchlokorčuľovanie - bežné transfery</t>
  </si>
  <si>
    <t>rýchlokorčuľovanie</t>
  </si>
  <si>
    <t>Tokárová Tamara</t>
  </si>
  <si>
    <t>stolný tenis - bežné transfery</t>
  </si>
  <si>
    <t>stolný tenis</t>
  </si>
  <si>
    <t>stolný tenis - kapitálové transfery</t>
  </si>
  <si>
    <t>družstvo - dospelí - ženy</t>
  </si>
  <si>
    <t>družstvo - juniori - muži</t>
  </si>
  <si>
    <t>Wang Yang</t>
  </si>
  <si>
    <t>streľba - bežné transfery</t>
  </si>
  <si>
    <t>streľba</t>
  </si>
  <si>
    <t>streľba - kapitálové transfery</t>
  </si>
  <si>
    <t>Barteková Danka</t>
  </si>
  <si>
    <t>dvojica - trap mix (dospelí)</t>
  </si>
  <si>
    <t>dvojica - VzPu mix (dospelí)</t>
  </si>
  <si>
    <t>Hocková Miroslava</t>
  </si>
  <si>
    <t>Hocková Vanesa</t>
  </si>
  <si>
    <t>Jány Patrik</t>
  </si>
  <si>
    <t>Kortišová Emma</t>
  </si>
  <si>
    <t>Kovačócy Marián</t>
  </si>
  <si>
    <t>Mohyla Marco</t>
  </si>
  <si>
    <t>Štefečeková Rehák Zuzana</t>
  </si>
  <si>
    <t>Štibravá Monika</t>
  </si>
  <si>
    <t>Tužinský Juraj</t>
  </si>
  <si>
    <t>Zajíčková Adriana</t>
  </si>
  <si>
    <t>šach - bežné transfery</t>
  </si>
  <si>
    <t>šach</t>
  </si>
  <si>
    <t>zabezpečenie a rozvoj športu šach zdravotne postihnutých športovcov</t>
  </si>
  <si>
    <t>šerm - bežné transfery</t>
  </si>
  <si>
    <t>šerm</t>
  </si>
  <si>
    <t>družstvo - fleuret (juniori - muži)</t>
  </si>
  <si>
    <t>tenis - bežné transfery</t>
  </si>
  <si>
    <t>tenis</t>
  </si>
  <si>
    <t>tenis - kapitálové transfery</t>
  </si>
  <si>
    <t>Jamrichová Renáta</t>
  </si>
  <si>
    <t>Krajčí Michal</t>
  </si>
  <si>
    <t>Pohánková Mia</t>
  </si>
  <si>
    <t>Schmiedlová Karolína Anna</t>
  </si>
  <si>
    <t>Šramková Tamara</t>
  </si>
  <si>
    <t>Vargová Nina</t>
  </si>
  <si>
    <t>Žabková Kiara</t>
  </si>
  <si>
    <t>veslovanie - bežné transfery</t>
  </si>
  <si>
    <t>veslovanie</t>
  </si>
  <si>
    <t>veslovanie - kapitálové transfery</t>
  </si>
  <si>
    <t>zabezpečenie a rozvoj športu veslovanie zdravotne postihnutých športovcov</t>
  </si>
  <si>
    <t>Strečanský Peter</t>
  </si>
  <si>
    <t>Šimek Oliver</t>
  </si>
  <si>
    <t>Žemla Michal</t>
  </si>
  <si>
    <t>zápasenie - bežné transfery</t>
  </si>
  <si>
    <t>zápasenie</t>
  </si>
  <si>
    <t>Görcs Lara</t>
  </si>
  <si>
    <t>Hegedus Réka</t>
  </si>
  <si>
    <t>Jakšík Adam</t>
  </si>
  <si>
    <t>Makoev Boris</t>
  </si>
  <si>
    <t>Molnár Zsuzsanna</t>
  </si>
  <si>
    <t>Salkazanov Tajmuraz</t>
  </si>
  <si>
    <t>Tsakulov Batyrbek</t>
  </si>
  <si>
    <t>bedminton - bežné transfery</t>
  </si>
  <si>
    <t>bedminton</t>
  </si>
  <si>
    <t>zabezpečenie a rozvoj športu bedminton zdravotne postihnutých športovcov</t>
  </si>
  <si>
    <t>biatlon - bežné transfery</t>
  </si>
  <si>
    <t>biatlon</t>
  </si>
  <si>
    <t>biatlon - kapitálové transfery</t>
  </si>
  <si>
    <t>Bátovská Fialková Paulína</t>
  </si>
  <si>
    <t>Borguľa Jakub</t>
  </si>
  <si>
    <t>Kapustová Ema</t>
  </si>
  <si>
    <t>štafeta - biatlon - juniori</t>
  </si>
  <si>
    <t>štafeta - biatlon - juniorky</t>
  </si>
  <si>
    <t>boby a skeleton - bežné transfery</t>
  </si>
  <si>
    <t>boby a skeleton</t>
  </si>
  <si>
    <t>boby a skeleton - kapitálové transfery</t>
  </si>
  <si>
    <t>cyklistika - bežné transfery</t>
  </si>
  <si>
    <t>cyklistika</t>
  </si>
  <si>
    <t>zabezpečenie a rozvoj športu cyklistika zdravotne postihnutých športovcov</t>
  </si>
  <si>
    <t>Čorej Jozef</t>
  </si>
  <si>
    <t>Chladoňová Viktória</t>
  </si>
  <si>
    <t>Jenčušová Nora</t>
  </si>
  <si>
    <t>Kubiš Lukáš</t>
  </si>
  <si>
    <t>Kuril Patrik</t>
  </si>
  <si>
    <t>Maniková Dominika</t>
  </si>
  <si>
    <t>Metelka Jozef</t>
  </si>
  <si>
    <t>Strečko Ondrej</t>
  </si>
  <si>
    <t>Svrček Martin</t>
  </si>
  <si>
    <t>Medzinárodné cyklistické preteky Okolo Slovenska</t>
  </si>
  <si>
    <t>Zorganizovanie kongresu európskej cyklistickej únie na Slovensku</t>
  </si>
  <si>
    <t>dráhový golf - bežné transfery</t>
  </si>
  <si>
    <t>dráhový golf</t>
  </si>
  <si>
    <t>florbal - bežné transfery</t>
  </si>
  <si>
    <t>florbal</t>
  </si>
  <si>
    <t>hádzaná - bežné transfery</t>
  </si>
  <si>
    <t>hádzaná</t>
  </si>
  <si>
    <t>jachting - bežné transfery</t>
  </si>
  <si>
    <t>jachting</t>
  </si>
  <si>
    <t>Kubín Róbert</t>
  </si>
  <si>
    <t>judo - bežné transfery</t>
  </si>
  <si>
    <t>judo</t>
  </si>
  <si>
    <t>Ádam Viktor</t>
  </si>
  <si>
    <t>Fízeľ Márius</t>
  </si>
  <si>
    <t>Fízeľová Ema</t>
  </si>
  <si>
    <t>Krížová Lili Kristína</t>
  </si>
  <si>
    <t>Maťašeje Benjamín</t>
  </si>
  <si>
    <t>Scheffel Oliver</t>
  </si>
  <si>
    <t>Tománková Patrícia</t>
  </si>
  <si>
    <t>karate - bežné transfery</t>
  </si>
  <si>
    <t>karate</t>
  </si>
  <si>
    <t>karate - kapitálové transfery</t>
  </si>
  <si>
    <t>zabezpečenie a rozvoj športu karate zdravotne postihnutých športovcov</t>
  </si>
  <si>
    <t>Bakoš Suchánková Ingrida</t>
  </si>
  <si>
    <t>kickbox - bežné transfery</t>
  </si>
  <si>
    <t>kickbox</t>
  </si>
  <si>
    <t>Cmárová Lucia</t>
  </si>
  <si>
    <t>Tessier Lucia</t>
  </si>
  <si>
    <t>ľadový hokej - bežné transfery</t>
  </si>
  <si>
    <t>ľadový hokej</t>
  </si>
  <si>
    <t>ľadový hokej - kapitálové transfery</t>
  </si>
  <si>
    <t>moderný päťboj - bežné transfery</t>
  </si>
  <si>
    <t>moderný päťboj</t>
  </si>
  <si>
    <t>orientačné športy - bežné transfery</t>
  </si>
  <si>
    <t>orientačné športy</t>
  </si>
  <si>
    <t>pozemný hokej - bežné transfery</t>
  </si>
  <si>
    <t>pozemný hokej</t>
  </si>
  <si>
    <t>pozemný hokej - kapitálové transfery</t>
  </si>
  <si>
    <t>psie záprahy - bežné transfery</t>
  </si>
  <si>
    <t>psie záprahy</t>
  </si>
  <si>
    <t>rybolovná technika - bežné transfery</t>
  </si>
  <si>
    <t>rybolovná technika</t>
  </si>
  <si>
    <t>sánkovanie - bežné transfery</t>
  </si>
  <si>
    <t>sánkovanie</t>
  </si>
  <si>
    <t>sánkovanie - kapitálové transfery</t>
  </si>
  <si>
    <t>ju-jitsu - bežné transfery</t>
  </si>
  <si>
    <t>ju-jitsu</t>
  </si>
  <si>
    <t>športové rybárstvo - bežné transfery</t>
  </si>
  <si>
    <t>športové rybárstvo</t>
  </si>
  <si>
    <t>tanečný šport - bežné transfery</t>
  </si>
  <si>
    <t>tanečný šport</t>
  </si>
  <si>
    <t>zabezpečenie činnosti a úloh SZTPŠ v roku 2025</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</si>
  <si>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</si>
  <si>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</si>
  <si>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</si>
  <si>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</si>
  <si>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</si>
  <si>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</si>
  <si>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</si>
  <si>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</si>
  <si>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</si>
  <si>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</si>
  <si>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</si>
  <si>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</si>
  <si>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</si>
  <si>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</si>
  <si>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</si>
  <si>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</si>
  <si>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</si>
  <si>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</si>
  <si>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</si>
  <si>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vodné lyžovanie - bežné transfery</t>
  </si>
  <si>
    <t>vodné lyžovanie</t>
  </si>
  <si>
    <t>vodný motorizmus - bežné transfery</t>
  </si>
  <si>
    <t>vodný motorizmus</t>
  </si>
  <si>
    <t>Jung Šimon</t>
  </si>
  <si>
    <t>vzpieranie - bežné transfery</t>
  </si>
  <si>
    <t>vzpieranie</t>
  </si>
  <si>
    <t>vzpieranie - kapitálové transfery</t>
  </si>
  <si>
    <t>teqball - bežné transfery</t>
  </si>
  <si>
    <t>teqball</t>
  </si>
  <si>
    <t>teqball - kapitálové transfery</t>
  </si>
  <si>
    <t>šípky - bežné transfery</t>
  </si>
  <si>
    <t>šípky</t>
  </si>
  <si>
    <t>potápačské športy - bežné transfery</t>
  </si>
  <si>
    <t>potápačské športy</t>
  </si>
  <si>
    <t>Hrašková Zuzana</t>
  </si>
  <si>
    <t>kolieskové korčuľovanie - bežné transfery</t>
  </si>
  <si>
    <t>kolieskové korčuľovanie</t>
  </si>
  <si>
    <t>Tury Richard</t>
  </si>
  <si>
    <t>lyžovanie - bežné transfery</t>
  </si>
  <si>
    <t>lyžovanie</t>
  </si>
  <si>
    <t>lyžovanie - kapitálové transfery</t>
  </si>
  <si>
    <t>zabezpečenie a rozvoj športu lyžovanie zdravotne postihnutých športovcov</t>
  </si>
  <si>
    <t>Haraus Miroslav + navádzač</t>
  </si>
  <si>
    <t>Jaroš Samuel</t>
  </si>
  <si>
    <t>Pitoňáková Sára</t>
  </si>
  <si>
    <t>Rexová Alexandra + navádzač</t>
  </si>
  <si>
    <t>Sakál Samuel</t>
  </si>
  <si>
    <t>Vlhová Petra</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</si>
  <si>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</si>
  <si>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</si>
  <si>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</si>
  <si>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</si>
  <si>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</si>
  <si>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</si>
  <si>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</si>
  <si>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</si>
  <si>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</si>
  <si>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</si>
  <si>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</si>
  <si>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</si>
  <si>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</si>
  <si>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</si>
  <si>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</si>
  <si>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</si>
  <si>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</si>
  <si>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</si>
  <si>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</si>
  <si>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</si>
  <si>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</si>
  <si>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</si>
  <si>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</si>
  <si>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</si>
  <si>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</si>
  <si>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</si>
  <si>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</si>
  <si>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</si>
  <si>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</si>
  <si>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</si>
  <si>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</si>
  <si>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</si>
  <si>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</si>
  <si>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</si>
  <si>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</si>
  <si>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</si>
  <si>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</si>
  <si>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</si>
  <si>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</si>
  <si>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</si>
  <si>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</si>
  <si>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</si>
  <si>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</si>
  <si>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</si>
  <si>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</si>
  <si>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</si>
  <si>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</si>
  <si>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</si>
  <si>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</si>
  <si>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</si>
  <si>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</si>
  <si>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</si>
  <si>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</si>
  <si>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</si>
  <si>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</si>
  <si>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</si>
  <si>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</si>
  <si>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</si>
  <si>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</si>
  <si>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</si>
  <si>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</si>
  <si>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</si>
  <si>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</si>
  <si>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</si>
  <si>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</si>
  <si>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</si>
  <si>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</si>
  <si>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</si>
  <si>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</si>
  <si>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</si>
  <si>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</si>
  <si>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</si>
  <si>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</si>
  <si>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</si>
  <si>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</si>
  <si>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</si>
  <si>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</si>
  <si>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</si>
  <si>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</si>
  <si>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</si>
  <si>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</si>
  <si>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Ing. Jaroslava Gregoríková</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</si>
  <si>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</si>
  <si>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</si>
  <si>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</si>
  <si>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</si>
  <si>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</si>
  <si>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</si>
  <si>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</si>
  <si>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</si>
  <si>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</si>
  <si>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rgb="FF000000"/>
        <rFont val="Arial"/>
        <family val="2"/>
        <charset val="238"/>
      </rPr>
      <t xml:space="preserve">SK84 8180 0000 0070 0069 4112
</t>
    </r>
    <r>
      <rPr>
        <sz val="8"/>
        <color rgb="FF000000"/>
        <rFont val="Arial"/>
        <family val="2"/>
        <charset val="238"/>
      </rPr>
      <t xml:space="preserve">(výdavkový účet štátneho rozpočtu)
slúži pre vrátenie nevyčerpaných finančných prostriedkov </t>
    </r>
    <r>
      <rPr>
        <b/>
        <sz val="8"/>
        <color rgb="FF000000"/>
        <rFont val="Arial"/>
        <family val="2"/>
        <charset val="238"/>
      </rPr>
      <t>poskytnutých v r. 2025</t>
    </r>
    <r>
      <rPr>
        <sz val="8"/>
        <color rgb="FF000000"/>
        <rFont val="Arial"/>
        <family val="2"/>
        <charset val="238"/>
      </rPr>
      <t xml:space="preserve">, </t>
    </r>
    <r>
      <rPr>
        <sz val="8"/>
        <color rgb="FFFF0000"/>
        <rFont val="Arial"/>
        <family val="2"/>
        <charset val="238"/>
      </rPr>
      <t xml:space="preserve"> v termíne </t>
    </r>
    <r>
      <rPr>
        <b/>
        <sz val="8"/>
        <color rgb="FFFF0000"/>
        <rFont val="Arial"/>
        <family val="2"/>
        <charset val="238"/>
      </rPr>
      <t>do 30.11.2025</t>
    </r>
  </si>
  <si>
    <r>
      <rPr>
        <b/>
        <sz val="8"/>
        <color rgb="FF000000"/>
        <rFont val="Arial"/>
        <family val="2"/>
        <charset val="238"/>
      </rPr>
      <t>SK62 8180 0000 0070 0069 4120</t>
    </r>
    <r>
      <rPr>
        <sz val="8"/>
        <color rgb="FF000000"/>
        <rFont val="Arial"/>
        <family val="2"/>
        <charset val="238"/>
      </rPr>
      <t xml:space="preserve">
(príjmový účet)
slúži pre vrátenie nevyčerpaných/nezúčtovaných finančných prostriedkov poskytnutých v r.  2025, v termíne od 01.01.2026 do 31.05.2026</t>
    </r>
  </si>
  <si>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</si>
  <si>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</si>
  <si>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</si>
  <si>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</si>
  <si>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</si>
  <si>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</si>
  <si>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</si>
  <si>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</si>
  <si>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</si>
  <si>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</si>
  <si>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</si>
  <si>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</si>
  <si>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</si>
  <si>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</si>
  <si>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</si>
  <si>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</si>
  <si>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</si>
  <si>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</si>
  <si>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</si>
  <si>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</si>
  <si>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</si>
  <si>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</si>
  <si>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</si>
  <si>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</si>
  <si>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</si>
  <si>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</si>
  <si>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</si>
  <si>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</si>
  <si>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</si>
  <si>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</si>
  <si>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</si>
  <si>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</si>
  <si>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</si>
  <si>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</si>
  <si>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</si>
  <si>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</si>
  <si>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</si>
  <si>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</si>
  <si>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</si>
  <si>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</si>
  <si>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</si>
  <si>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</si>
  <si>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</si>
  <si>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</si>
  <si>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</si>
  <si>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osoba 1</t>
  </si>
  <si>
    <t>osoba 2</t>
  </si>
  <si>
    <t>Richard Bálint</t>
  </si>
  <si>
    <t>osoba 4</t>
  </si>
  <si>
    <t>osoba 6</t>
  </si>
  <si>
    <t>Jakub Horák</t>
  </si>
  <si>
    <t>osoba 7</t>
  </si>
  <si>
    <t>Miloslav Čuntala</t>
  </si>
  <si>
    <t>Alžbeta Streharski</t>
  </si>
  <si>
    <t>Alex Petrovič</t>
  </si>
  <si>
    <t>osoba 10</t>
  </si>
  <si>
    <t>Patrik Hamar</t>
  </si>
  <si>
    <t>osoba 11</t>
  </si>
  <si>
    <t>Martin Jozek</t>
  </si>
  <si>
    <t>osoba 12</t>
  </si>
  <si>
    <t>Erik Vrana</t>
  </si>
  <si>
    <t>osoba 13</t>
  </si>
  <si>
    <t>Vladimír Ogurčák</t>
  </si>
  <si>
    <t>osoba 14</t>
  </si>
  <si>
    <t>Boris Karjpák</t>
  </si>
  <si>
    <t>osoba 15</t>
  </si>
  <si>
    <t>Michal Kundrík</t>
  </si>
  <si>
    <t>osoba 16</t>
  </si>
  <si>
    <t>Daniel Dubravský</t>
  </si>
  <si>
    <t>osoba 17</t>
  </si>
  <si>
    <t>Katarína Kováčová</t>
  </si>
  <si>
    <t>osoba 18</t>
  </si>
  <si>
    <t>Matúš Závodský</t>
  </si>
  <si>
    <t>osoba 19</t>
  </si>
  <si>
    <t>Lucia Pavelková</t>
  </si>
  <si>
    <t>osoba 20</t>
  </si>
  <si>
    <t>Michal Palica</t>
  </si>
  <si>
    <t>osoba 21</t>
  </si>
  <si>
    <t>Marek Kališ</t>
  </si>
  <si>
    <t>osoba 22</t>
  </si>
  <si>
    <t>René Popreňak</t>
  </si>
  <si>
    <t>osoba 23</t>
  </si>
  <si>
    <t>Rebeka Širáková</t>
  </si>
  <si>
    <t>osoba 24</t>
  </si>
  <si>
    <t>Peter Sobota</t>
  </si>
  <si>
    <t>53528654</t>
  </si>
  <si>
    <t>31575951</t>
  </si>
  <si>
    <t>54161649</t>
  </si>
  <si>
    <t>36313998</t>
  </si>
  <si>
    <t>Finančný príspevok na podporu aktívnych hráčov U23 - štartovné</t>
  </si>
  <si>
    <t>54505704</t>
  </si>
  <si>
    <t>50478788</t>
  </si>
  <si>
    <t>36 790 737</t>
  </si>
  <si>
    <t>31416608</t>
  </si>
  <si>
    <t>55954421</t>
  </si>
  <si>
    <t>35777087</t>
  </si>
  <si>
    <t>31322832</t>
  </si>
  <si>
    <t>50152742</t>
  </si>
  <si>
    <t>36832219</t>
  </si>
  <si>
    <t>35942436</t>
  </si>
  <si>
    <t>31361081</t>
  </si>
  <si>
    <t>44360746</t>
  </si>
  <si>
    <t>52183815</t>
  </si>
  <si>
    <t>37254201</t>
  </si>
  <si>
    <t>50215167</t>
  </si>
  <si>
    <t xml:space="preserve">Finančný príspevok na podporu aktívnych hráčov U23 - štartovné, prenájom haly, ubytovanie, PHM, nákup materiálu </t>
  </si>
  <si>
    <t xml:space="preserve">refundácia Kvalifikácia Majstrovstiev Európy mužských družstiev 3.-6.12.25 Írsko </t>
  </si>
  <si>
    <t xml:space="preserve">refundácia Kvalifikácia Majstrovstiev Európy ženských družstiev 2.-6.12.25 Anglicko </t>
  </si>
  <si>
    <t xml:space="preserve">refundácia - letenky Czech a Slovak Junior - 13.-23.11.25 Lucia Šebová </t>
  </si>
  <si>
    <t>55106471</t>
  </si>
  <si>
    <t>54135621</t>
  </si>
  <si>
    <t>55038921</t>
  </si>
  <si>
    <t>31873782</t>
  </si>
  <si>
    <t>37984284</t>
  </si>
  <si>
    <t>Finančný príspevok na podporu aktívnych hráčov U23 -nákup materiálu, košíkov</t>
  </si>
  <si>
    <t>31875564</t>
  </si>
  <si>
    <t>Finančný príspevok na podporu aktívnych hráčov U23 - nákup materiálu, košíkov</t>
  </si>
  <si>
    <t>33488444</t>
  </si>
  <si>
    <t>36662836</t>
  </si>
  <si>
    <t>31624031</t>
  </si>
  <si>
    <t>56133286</t>
  </si>
  <si>
    <t>46228608</t>
  </si>
  <si>
    <t>57018707</t>
  </si>
  <si>
    <t>51635160</t>
  </si>
  <si>
    <t>36903639</t>
  </si>
  <si>
    <t xml:space="preserve">refundácia štartovné Astana International 17.-21.12.25 </t>
  </si>
  <si>
    <t xml:space="preserve">Team Europe kemp 2026 - 12.-18.1.26 - Slovinsko - L.Fodorová, L.Šarlayová </t>
  </si>
  <si>
    <t xml:space="preserve">prenájom haly - školenie trénerov Í.KS - 30.1.1.2.26 Ilava </t>
  </si>
  <si>
    <t xml:space="preserve">BEC High Performance Centre - ubytovanie M.Dratva 2/2026 </t>
  </si>
  <si>
    <t xml:space="preserve">Dutch Junior - letenky tréner a 4 hráči - 24.-27.2.26 </t>
  </si>
  <si>
    <t xml:space="preserve">Finančný príspevok na podporu aktívnych hráčov U23  - košíky klubom </t>
  </si>
  <si>
    <t xml:space="preserve">BEC High Performance Centre - ubytovanie M.Dratva 1/2026 </t>
  </si>
  <si>
    <t xml:space="preserve">refundácia - Majstrovstvá Európy U17 - 27.11.-6.12.25 Lanzarote - Ela Bieleschová </t>
  </si>
  <si>
    <t>Kontaktná osoba zodpovedná za vyplnený formulár
meno a priezvisko: Zuzana Rajdugová
e-mail: sekretar@bedminton.sk 
tel. kontakt (mobil): 0905 193 404</t>
  </si>
  <si>
    <t>l - podpora zdravotne postihnutých športovcov</t>
  </si>
  <si>
    <t>026 03 - Národné športové projekty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</si>
</sst>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
    <numFmt numFmtId="165" formatCode="dd/mm/yy;@"/>
    <numFmt numFmtId="166" formatCode="dd/mm/yyyy;@"/>
  </numFmts>
  <fonts count="77" x14ac:knownFonts="1">
    <font>
      <sz val="10"/>
      <color theme="1"/>
      <name val="Arial"/>
      <family val="2"/>
      <charset val="238"/>
    </font>
    <font>
      <u/>
      <sz val="11"/>
      <color theme="10"/>
      <name val="Calibri"/>
      <family val="2"/>
      <charset val="238"/>
    </font>
    <font>
      <u/>
      <sz val="10"/>
      <color rgb="FF0000FF"/>
      <name val="Arial"/>
      <family val="2"/>
      <charset val="238"/>
    </font>
    <font>
      <sz val="10"/>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charset val="1"/>
    </font>
    <font>
      <sz val="11"/>
      <color rgb="FF000000"/>
      <name val="Arial"/>
      <family val="2"/>
      <charset val="238"/>
    </font>
    <font>
      <sz val="11"/>
      <color theme="1"/>
      <name val="Calibri"/>
      <family val="2"/>
      <charset val="1"/>
    </font>
    <font>
      <sz val="11"/>
      <color rgb="FF000000"/>
      <name val="Calibri"/>
      <family val="2"/>
      <charset val="238"/>
    </font>
    <font>
      <b/>
      <sz val="14"/>
      <name val="Arial"/>
      <family val="2"/>
      <charset val="1"/>
    </font>
    <font>
      <sz val="14"/>
      <name val="Arial"/>
      <family val="2"/>
      <charset val="1"/>
    </font>
    <font>
      <b/>
      <sz val="12"/>
      <name val="Arial"/>
      <family val="2"/>
      <charset val="1"/>
    </font>
    <font>
      <b/>
      <u/>
      <sz val="10"/>
      <name val="Arial"/>
      <family val="2"/>
      <charset val="238"/>
    </font>
    <font>
      <b/>
      <sz val="10"/>
      <color rgb="FF000000"/>
      <name val="Arial"/>
      <family val="2"/>
      <charset val="238"/>
    </font>
    <font>
      <b/>
      <sz val="10"/>
      <name val="Arial"/>
      <family val="2"/>
      <charset val="238"/>
    </font>
    <font>
      <b/>
      <sz val="10"/>
      <color rgb="FFFF0000"/>
      <name val="Arial"/>
      <family val="2"/>
      <charset val="238"/>
    </font>
    <font>
      <u/>
      <sz val="10"/>
      <name val="Arial"/>
      <family val="2"/>
      <charset val="238"/>
    </font>
    <font>
      <sz val="10"/>
      <color rgb="FFFF0000"/>
      <name val="Arial"/>
      <family val="2"/>
      <charset val="238"/>
    </font>
    <font>
      <b/>
      <sz val="14"/>
      <name val="Arial"/>
      <family val="2"/>
      <charset val="238"/>
    </font>
    <font>
      <b/>
      <sz val="10"/>
      <name val="Arial"/>
      <family val="2"/>
      <charset val="1"/>
    </font>
    <font>
      <sz val="10"/>
      <color rgb="FF00B0F0"/>
      <name val="Arial"/>
      <family val="2"/>
      <charset val="1"/>
    </font>
    <font>
      <sz val="10"/>
      <color rgb="FF008000"/>
      <name val="Arial"/>
      <family val="2"/>
      <charset val="238"/>
    </font>
    <font>
      <sz val="10"/>
      <color rgb="FF00B050"/>
      <name val="Arial"/>
      <family val="2"/>
      <charset val="238"/>
    </font>
    <font>
      <strike/>
      <sz val="10"/>
      <color rgb="FFFF0000"/>
      <name val="Arial"/>
      <family val="2"/>
      <charset val="238"/>
    </font>
    <font>
      <b/>
      <sz val="10"/>
      <color rgb="FFFF0000"/>
      <name val="Arial"/>
      <family val="2"/>
      <charset val="1"/>
    </font>
    <font>
      <strike/>
      <sz val="10"/>
      <name val="Arial"/>
      <family val="2"/>
      <charset val="238"/>
    </font>
    <font>
      <sz val="8"/>
      <name val="Arial"/>
      <family val="2"/>
      <charset val="238"/>
    </font>
    <font>
      <i/>
      <sz val="8"/>
      <color rgb="FF969696"/>
      <name val="Arial"/>
      <family val="2"/>
      <charset val="1"/>
    </font>
    <font>
      <b/>
      <i/>
      <sz val="12"/>
      <color rgb="FF969696"/>
      <name val="Arial"/>
      <family val="2"/>
      <charset val="1"/>
    </font>
    <font>
      <b/>
      <sz val="12"/>
      <name val="Arial"/>
      <family val="2"/>
      <charset val="238"/>
    </font>
    <font>
      <b/>
      <sz val="11"/>
      <color theme="0"/>
      <name val="Arial"/>
      <family val="2"/>
      <charset val="1"/>
    </font>
    <font>
      <b/>
      <sz val="11"/>
      <name val="Arial"/>
      <family val="2"/>
      <charset val="1"/>
    </font>
    <font>
      <sz val="11"/>
      <name val="Arial"/>
      <family val="2"/>
      <charset val="1"/>
    </font>
    <font>
      <b/>
      <sz val="8"/>
      <name val="Arial"/>
      <family val="2"/>
      <charset val="238"/>
    </font>
    <font>
      <b/>
      <sz val="8"/>
      <color rgb="FFFF0000"/>
      <name val="Arial"/>
      <family val="2"/>
      <charset val="1"/>
    </font>
    <font>
      <b/>
      <sz val="8"/>
      <name val="Arial"/>
      <family val="2"/>
      <charset val="1"/>
    </font>
    <font>
      <sz val="8"/>
      <color rgb="FF000000"/>
      <name val="Tahoma"/>
      <family val="2"/>
      <charset val="1"/>
    </font>
    <font>
      <sz val="8"/>
      <color rgb="FF000000"/>
      <name val="Segoe UI"/>
      <family val="2"/>
      <charset val="238"/>
    </font>
    <font>
      <b/>
      <sz val="8"/>
      <color rgb="FF000000"/>
      <name val="Tahoma"/>
      <family val="2"/>
      <charset val="1"/>
    </font>
    <font>
      <b/>
      <sz val="8"/>
      <color rgb="FF000000"/>
      <name val="Tahoma"/>
      <family val="2"/>
      <charset val="238"/>
    </font>
    <font>
      <sz val="10"/>
      <name val="Arial"/>
      <family val="2"/>
      <charset val="1"/>
    </font>
    <font>
      <b/>
      <sz val="10"/>
      <color rgb="FF0066CC"/>
      <name val="Arial"/>
      <family val="2"/>
      <charset val="238"/>
    </font>
    <font>
      <sz val="8"/>
      <color rgb="FFFF0000"/>
      <name val="Arial"/>
      <family val="2"/>
      <charset val="238"/>
    </font>
    <font>
      <b/>
      <sz val="8"/>
      <color theme="0"/>
      <name val="Arial"/>
      <family val="2"/>
      <charset val="1"/>
    </font>
    <font>
      <b/>
      <sz val="14"/>
      <color rgb="FF0070C0"/>
      <name val="Arial"/>
      <family val="2"/>
      <charset val="1"/>
    </font>
    <font>
      <b/>
      <sz val="14"/>
      <color rgb="FFFF0000"/>
      <name val="Arial"/>
      <family val="2"/>
      <charset val="238"/>
    </font>
    <font>
      <b/>
      <sz val="12"/>
      <color rgb="FFFF0000"/>
      <name val="Arial"/>
      <family val="2"/>
      <charset val="238"/>
    </font>
    <font>
      <b/>
      <strike/>
      <sz val="8"/>
      <color rgb="FFFF0000"/>
      <name val="Arial"/>
      <family val="2"/>
      <charset val="238"/>
    </font>
    <font>
      <b/>
      <sz val="8"/>
      <color rgb="FF003366"/>
      <name val="Arial"/>
      <family val="2"/>
      <charset val="238"/>
    </font>
    <font>
      <b/>
      <sz val="8"/>
      <color rgb="FF0070C0"/>
      <name val="Arial"/>
      <family val="2"/>
      <charset val="238"/>
    </font>
    <font>
      <b/>
      <sz val="8"/>
      <color rgb="FFFF0000"/>
      <name val="Arial"/>
      <family val="2"/>
      <charset val="238"/>
    </font>
    <font>
      <sz val="10"/>
      <color rgb="FF00B0F0"/>
      <name val="Arial"/>
      <family val="2"/>
      <charset val="238"/>
    </font>
    <font>
      <i/>
      <sz val="8"/>
      <color rgb="FFFF0000"/>
      <name val="Arial"/>
      <family val="2"/>
      <charset val="1"/>
    </font>
    <font>
      <sz val="8"/>
      <color rgb="FFFF0000"/>
      <name val="Arial"/>
      <family val="2"/>
      <charset val="1"/>
    </font>
    <font>
      <i/>
      <sz val="8"/>
      <color rgb="FFFF0000"/>
      <name val="Arial"/>
      <family val="2"/>
      <charset val="238"/>
    </font>
    <font>
      <b/>
      <sz val="11"/>
      <color rgb="FFFF0000"/>
      <name val="Arial"/>
      <family val="2"/>
      <charset val="238"/>
    </font>
    <font>
      <b/>
      <i/>
      <sz val="12"/>
      <color rgb="FFFF0000"/>
      <name val="Arial"/>
      <family val="2"/>
      <charset val="1"/>
    </font>
    <font>
      <sz val="11"/>
      <color rgb="FFFF0000"/>
      <name val="Arial"/>
      <family val="2"/>
      <charset val="238"/>
    </font>
    <font>
      <sz val="8"/>
      <color theme="0"/>
      <name val="Arial"/>
      <family val="2"/>
      <charset val="1"/>
    </font>
    <font>
      <b/>
      <sz val="8"/>
      <color rgb="FF000000"/>
      <name val="Arial"/>
      <family val="2"/>
      <charset val="238"/>
    </font>
    <font>
      <sz val="10"/>
      <color rgb="FFFF0000"/>
      <name val="Arial"/>
      <family val="2"/>
      <charset val="1"/>
    </font>
    <font>
      <b/>
      <sz val="12"/>
      <color theme="0"/>
      <name val="Arial"/>
      <family val="2"/>
      <charset val="1"/>
    </font>
    <font>
      <sz val="8"/>
      <color rgb="FF000000"/>
      <name val="Tahoma"/>
      <family val="2"/>
      <charset val="238"/>
    </font>
    <font>
      <sz val="8"/>
      <color theme="1"/>
      <name val="Arial"/>
      <family val="2"/>
      <charset val="238"/>
    </font>
    <font>
      <u/>
      <sz val="10"/>
      <color theme="10"/>
      <name val="Arial"/>
      <family val="2"/>
      <charset val="238"/>
    </font>
    <font>
      <b/>
      <sz val="8"/>
      <color theme="1"/>
      <name val="Arial"/>
      <family val="2"/>
      <charset val="238"/>
    </font>
    <font>
      <b/>
      <sz val="10"/>
      <color theme="1"/>
      <name val="Arial"/>
      <family val="2"/>
      <charset val="238"/>
    </font>
    <font>
      <sz val="12"/>
      <color theme="1"/>
      <name val="Arial"/>
      <family val="2"/>
      <charset val="238"/>
    </font>
    <font>
      <b/>
      <u/>
      <sz val="12"/>
      <color rgb="FFFF0000"/>
      <name val="Arial"/>
      <family val="2"/>
      <charset val="238"/>
    </font>
    <font>
      <i/>
      <sz val="10"/>
      <name val="Arial"/>
      <family val="2"/>
      <charset val="238"/>
    </font>
    <font>
      <b/>
      <sz val="12"/>
      <color theme="1"/>
      <name val="Arial"/>
      <family val="2"/>
      <charset val="238"/>
    </font>
    <font>
      <sz val="12"/>
      <name val="Arial"/>
      <family val="2"/>
      <charset val="238"/>
    </font>
    <font>
      <sz val="8"/>
      <color rgb="FF000000"/>
      <name val="Arial"/>
      <family val="2"/>
      <charset val="238"/>
    </font>
    <font>
      <sz val="10"/>
      <color theme="1"/>
      <name val="Arial"/>
      <family val="2"/>
      <charset val="238"/>
    </font>
    <font>
      <i/>
      <sz val="10"/>
      <color theme="1"/>
      <name val="Arial"/>
      <family val="2"/>
      <charset val="238"/>
    </font>
  </fonts>
  <fills count="16">
    <fill>
      <patternFill patternType="none"/>
    </fill>
    <fill>
      <patternFill patternType="gray125"/>
    </fill>
    <fill>
      <patternFill patternType="solid">
        <fgColor theme="0"/>
        <bgColor rgb="FFF2F2F2"/>
      </patternFill>
    </fill>
    <fill>
      <patternFill patternType="solid">
        <fgColor theme="8" tint="0.79989013336588644"/>
        <bgColor rgb="FFDCE6F2"/>
      </patternFill>
    </fill>
    <fill>
      <patternFill patternType="solid">
        <fgColor theme="1"/>
        <bgColor rgb="FF000080"/>
      </patternFill>
    </fill>
    <fill>
      <patternFill patternType="solid">
        <fgColor rgb="FFC0C0C0"/>
        <bgColor rgb="FFB9CDE5"/>
      </patternFill>
    </fill>
    <fill>
      <patternFill patternType="solid">
        <fgColor rgb="FFFFC000"/>
        <bgColor rgb="FFFF9900"/>
      </patternFill>
    </fill>
    <fill>
      <patternFill patternType="solid">
        <fgColor theme="6" tint="0.79989013336588644"/>
        <bgColor rgb="FFF2F2F2"/>
      </patternFill>
    </fill>
    <fill>
      <patternFill patternType="solid">
        <fgColor theme="0" tint="-0.14999847407452621"/>
        <bgColor rgb="FFDCE6F2"/>
      </patternFill>
    </fill>
    <fill>
      <patternFill patternType="solid">
        <fgColor rgb="FFFFFF00"/>
        <bgColor rgb="FFFFFF00"/>
      </patternFill>
    </fill>
    <fill>
      <patternFill patternType="solid">
        <fgColor rgb="FF92D050"/>
        <bgColor rgb="FFC0C0C0"/>
      </patternFill>
    </fill>
    <fill>
      <patternFill patternType="solid">
        <fgColor rgb="FF002570"/>
        <bgColor rgb="FF003366"/>
      </patternFill>
    </fill>
    <fill>
      <patternFill patternType="solid">
        <fgColor theme="4" tint="0.59987182226020086"/>
        <bgColor rgb="FFC0C0C0"/>
      </patternFill>
    </fill>
    <fill>
      <patternFill patternType="solid">
        <fgColor theme="0" tint="-4.9989318521683403E-2"/>
        <bgColor rgb="FFEBF1DE"/>
      </patternFill>
    </fill>
    <fill>
      <patternFill patternType="solid">
        <fgColor theme="4" tint="0.79989013336588644"/>
        <bgColor rgb="FFDBEEF4"/>
      </patternFill>
    </fill>
    <fill>
      <patternFill patternType="solid">
        <fgColor rgb="FFFFFFCC"/>
        <bgColor rgb="FFEBF1DE"/>
      </patternFill>
    </fill>
  </fills>
  <borders count="33">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style="thick">
        <color rgb="FFFF0000"/>
      </left>
      <right style="thick">
        <color rgb="FFFF0000"/>
      </right>
      <top style="thick">
        <color rgb="FFFF0000"/>
      </top>
      <bottom style="thin">
        <color auto="1"/>
      </bottom>
      <diagonal/>
    </border>
    <border>
      <left style="thick">
        <color rgb="FFFF0000"/>
      </left>
      <right style="thick">
        <color rgb="FFFF0000"/>
      </right>
      <top style="thin">
        <color auto="1"/>
      </top>
      <bottom style="thin">
        <color auto="1"/>
      </bottom>
      <diagonal/>
    </border>
    <border>
      <left style="thick">
        <color rgb="FFFF0000"/>
      </left>
      <right style="thick">
        <color rgb="FFFF0000"/>
      </right>
      <top style="thin">
        <color auto="1"/>
      </top>
      <bottom style="thick">
        <color rgb="FFFF0000"/>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32">
    <xf numFmtId="0" fontId="0" fillId="0" borderId="0"/>
    <xf numFmtId="0" fontId="66" fillId="0" borderId="0" applyBorder="0" applyProtection="0"/>
    <xf numFmtId="0" fontId="1" fillId="0" borderId="0" applyBorder="0" applyProtection="0"/>
    <xf numFmtId="0" fontId="2" fillId="0" borderId="0" applyBorder="0" applyProtection="0"/>
    <xf numFmtId="0" fontId="3" fillId="0" borderId="0"/>
    <xf numFmtId="0" fontId="4" fillId="0" borderId="0"/>
    <xf numFmtId="0" fontId="4" fillId="0" borderId="0"/>
    <xf numFmtId="0" fontId="4" fillId="0" borderId="0"/>
    <xf numFmtId="0" fontId="4" fillId="0" borderId="0"/>
    <xf numFmtId="0" fontId="5" fillId="0" borderId="0"/>
    <xf numFmtId="0" fontId="3" fillId="0" borderId="0"/>
    <xf numFmtId="0" fontId="6" fillId="0" borderId="0"/>
    <xf numFmtId="0" fontId="6" fillId="0" borderId="0"/>
    <xf numFmtId="0" fontId="3" fillId="0" borderId="0"/>
    <xf numFmtId="0" fontId="6" fillId="0" borderId="0"/>
    <xf numFmtId="0" fontId="6" fillId="0" borderId="0"/>
    <xf numFmtId="0" fontId="7" fillId="0" borderId="0"/>
    <xf numFmtId="0" fontId="3" fillId="0" borderId="0"/>
    <xf numFmtId="0" fontId="75" fillId="0" borderId="0"/>
    <xf numFmtId="0" fontId="6" fillId="0" borderId="0"/>
    <xf numFmtId="0" fontId="3" fillId="0" borderId="0"/>
    <xf numFmtId="0" fontId="6" fillId="0" borderId="0"/>
    <xf numFmtId="0" fontId="6" fillId="0" borderId="0"/>
    <xf numFmtId="0" fontId="3" fillId="0" borderId="0"/>
    <xf numFmtId="0" fontId="5" fillId="0" borderId="0"/>
    <xf numFmtId="0" fontId="8" fillId="0" borderId="0"/>
    <xf numFmtId="0" fontId="5" fillId="0" borderId="0"/>
    <xf numFmtId="0" fontId="9" fillId="0" borderId="0"/>
    <xf numFmtId="0" fontId="10" fillId="0" borderId="0"/>
    <xf numFmtId="0" fontId="6" fillId="0" borderId="0"/>
    <xf numFmtId="0" fontId="6" fillId="0" borderId="0"/>
    <xf numFmtId="0" fontId="6" fillId="0" borderId="0"/>
  </cellStyleXfs>
  <cellXfs count="347">
    <xf numFmtId="0" fontId="0" fillId="0" borderId="0" xfId="0"/>
    <xf numFmtId="0" fontId="3" fillId="2" borderId="0" xfId="0" applyFont="1" applyFill="1" applyAlignment="1">
      <alignment vertical="top"/>
    </xf>
    <xf numFmtId="0" fontId="3" fillId="2" borderId="0" xfId="10" applyFill="1"/>
    <xf numFmtId="164" fontId="3" fillId="2" borderId="0" xfId="10" applyNumberFormat="1" applyFill="1" applyAlignment="1">
      <alignment horizontal="center" vertical="center"/>
    </xf>
    <xf numFmtId="0" fontId="13" fillId="2" borderId="0" xfId="10" applyFont="1" applyFill="1" applyAlignment="1">
      <alignment horizontal="center" vertical="top"/>
    </xf>
    <xf numFmtId="0" fontId="3" fillId="2" borderId="0" xfId="10" applyFill="1" applyAlignment="1">
      <alignment horizontal="justify" vertical="top"/>
    </xf>
    <xf numFmtId="0" fontId="3" fillId="2" borderId="0" xfId="10" applyFill="1" applyAlignment="1">
      <alignment vertical="top"/>
    </xf>
    <xf numFmtId="0" fontId="11" fillId="2" borderId="0" xfId="10" applyFont="1" applyFill="1" applyAlignment="1">
      <alignment horizontal="center" vertical="center" wrapText="1"/>
    </xf>
    <xf numFmtId="0" fontId="12" fillId="2" borderId="0" xfId="10" applyFont="1" applyFill="1" applyAlignment="1">
      <alignment vertical="top"/>
    </xf>
    <xf numFmtId="0" fontId="11" fillId="2" borderId="0" xfId="10" applyFont="1" applyFill="1" applyAlignment="1">
      <alignment horizontal="center" vertical="top"/>
    </xf>
    <xf numFmtId="0" fontId="14" fillId="2" borderId="1" xfId="10" applyFont="1" applyFill="1" applyBorder="1" applyAlignment="1">
      <alignment horizontal="left" vertical="top" wrapText="1"/>
    </xf>
    <xf numFmtId="0" fontId="3" fillId="2" borderId="2" xfId="10" applyFill="1" applyBorder="1" applyAlignment="1">
      <alignment horizontal="left" vertical="top" wrapText="1"/>
    </xf>
    <xf numFmtId="0" fontId="6" fillId="2" borderId="2" xfId="10" applyFont="1" applyFill="1" applyBorder="1" applyAlignment="1">
      <alignment horizontal="left" vertical="top" wrapText="1"/>
    </xf>
    <xf numFmtId="0" fontId="6" fillId="2" borderId="2" xfId="10" applyFont="1" applyFill="1" applyBorder="1" applyAlignment="1">
      <alignment horizontal="left" vertical="top"/>
    </xf>
    <xf numFmtId="0" fontId="3" fillId="2" borderId="2" xfId="10" applyFill="1" applyBorder="1" applyAlignment="1">
      <alignment horizontal="left" vertical="top"/>
    </xf>
    <xf numFmtId="0" fontId="3" fillId="2" borderId="3" xfId="10" applyFill="1" applyBorder="1" applyAlignment="1">
      <alignment horizontal="left" vertical="top" wrapText="1"/>
    </xf>
    <xf numFmtId="0" fontId="3" fillId="2" borderId="0" xfId="10" applyFill="1" applyAlignment="1">
      <alignment horizontal="left" vertical="top"/>
    </xf>
    <xf numFmtId="0" fontId="17" fillId="2" borderId="4" xfId="10" applyFont="1" applyFill="1" applyBorder="1" applyAlignment="1">
      <alignment horizontal="left" vertical="center" wrapText="1"/>
    </xf>
    <xf numFmtId="0" fontId="16" fillId="2" borderId="0" xfId="10" applyFont="1" applyFill="1" applyAlignment="1">
      <alignment horizontal="left" vertical="top"/>
    </xf>
    <xf numFmtId="0" fontId="16" fillId="2" borderId="4" xfId="10" applyFont="1" applyFill="1" applyBorder="1" applyAlignment="1">
      <alignment horizontal="justify" vertical="top" wrapText="1"/>
    </xf>
    <xf numFmtId="0" fontId="19" fillId="2" borderId="0" xfId="10" applyFont="1" applyFill="1" applyAlignment="1">
      <alignment vertical="top"/>
    </xf>
    <xf numFmtId="0" fontId="20" fillId="2" borderId="0" xfId="10" applyFont="1" applyFill="1" applyAlignment="1">
      <alignment horizontal="center" vertical="top" wrapText="1"/>
    </xf>
    <xf numFmtId="0" fontId="16" fillId="2" borderId="0" xfId="10" applyFont="1" applyFill="1" applyAlignment="1">
      <alignment horizontal="justify" vertical="top"/>
    </xf>
    <xf numFmtId="0" fontId="16" fillId="2" borderId="0" xfId="10" applyFont="1" applyFill="1" applyAlignment="1">
      <alignment horizontal="justify" vertical="top" wrapText="1"/>
    </xf>
    <xf numFmtId="0" fontId="16" fillId="0" borderId="0" xfId="10" applyFont="1" applyAlignment="1">
      <alignment horizontal="justify" vertical="top"/>
    </xf>
    <xf numFmtId="0" fontId="15" fillId="2" borderId="0" xfId="10" applyFont="1" applyFill="1" applyAlignment="1">
      <alignment horizontal="justify" vertical="top"/>
    </xf>
    <xf numFmtId="0" fontId="22" fillId="2" borderId="0" xfId="10" applyFont="1" applyFill="1" applyAlignment="1">
      <alignment vertical="top"/>
    </xf>
    <xf numFmtId="0" fontId="16" fillId="0" borderId="0" xfId="0" applyFont="1" applyAlignment="1">
      <alignment horizontal="justify" vertical="top" wrapText="1"/>
    </xf>
    <xf numFmtId="0" fontId="15" fillId="2" borderId="0" xfId="10" applyFont="1" applyFill="1" applyAlignment="1" applyProtection="1">
      <alignment horizontal="justify" vertical="top" wrapText="1"/>
      <protection locked="0"/>
    </xf>
    <xf numFmtId="0" fontId="0" fillId="2" borderId="0" xfId="10" applyFont="1" applyFill="1" applyAlignment="1" applyProtection="1">
      <alignment horizontal="justify" vertical="top" wrapText="1"/>
      <protection locked="0"/>
    </xf>
    <xf numFmtId="0" fontId="3" fillId="2" borderId="0" xfId="10" applyFill="1" applyAlignment="1">
      <alignment horizontal="justify" vertical="top" wrapText="1"/>
    </xf>
    <xf numFmtId="0" fontId="21" fillId="2" borderId="0" xfId="10" applyFont="1" applyFill="1" applyAlignment="1">
      <alignment horizontal="justify" vertical="top" wrapText="1"/>
    </xf>
    <xf numFmtId="0" fontId="16" fillId="2" borderId="1" xfId="10" applyFont="1" applyFill="1" applyBorder="1" applyAlignment="1">
      <alignment horizontal="justify" vertical="top" wrapText="1"/>
    </xf>
    <xf numFmtId="0" fontId="3" fillId="2" borderId="2" xfId="10" applyFill="1" applyBorder="1" applyAlignment="1">
      <alignment horizontal="justify" vertical="top" wrapText="1"/>
    </xf>
    <xf numFmtId="0" fontId="3" fillId="2" borderId="2" xfId="10" applyFill="1" applyBorder="1" applyAlignment="1">
      <alignment horizontal="justify" vertical="top"/>
    </xf>
    <xf numFmtId="0" fontId="3" fillId="2" borderId="3" xfId="10" applyFill="1" applyBorder="1" applyAlignment="1">
      <alignment horizontal="justify" wrapText="1"/>
    </xf>
    <xf numFmtId="0" fontId="3" fillId="2" borderId="0" xfId="10" applyFill="1" applyAlignment="1">
      <alignment horizontal="justify"/>
    </xf>
    <xf numFmtId="0" fontId="11" fillId="2" borderId="0" xfId="10" applyFont="1" applyFill="1" applyAlignment="1">
      <alignment horizontal="center" vertical="center"/>
    </xf>
    <xf numFmtId="0" fontId="21" fillId="3" borderId="4" xfId="10" applyFont="1" applyFill="1" applyBorder="1" applyAlignment="1">
      <alignment horizontal="justify" vertical="top" wrapText="1"/>
    </xf>
    <xf numFmtId="0" fontId="24" fillId="2" borderId="0" xfId="10" applyFont="1" applyFill="1" applyAlignment="1">
      <alignment vertical="top"/>
    </xf>
    <xf numFmtId="0" fontId="15" fillId="3" borderId="4" xfId="10" applyFont="1" applyFill="1" applyBorder="1" applyAlignment="1">
      <alignment horizontal="justify" vertical="top" wrapText="1"/>
    </xf>
    <xf numFmtId="0" fontId="6" fillId="2" borderId="0" xfId="10" applyFont="1" applyFill="1" applyAlignment="1">
      <alignment horizontal="justify" vertical="top"/>
    </xf>
    <xf numFmtId="0" fontId="25" fillId="2" borderId="0" xfId="10" applyFont="1" applyFill="1" applyAlignment="1">
      <alignment horizontal="justify" vertical="top"/>
    </xf>
    <xf numFmtId="0" fontId="26" fillId="2" borderId="0" xfId="10" applyFont="1" applyFill="1" applyAlignment="1">
      <alignment horizontal="justify" vertical="top" wrapText="1"/>
    </xf>
    <xf numFmtId="0" fontId="17" fillId="2" borderId="0" xfId="10" applyFont="1" applyFill="1" applyAlignment="1">
      <alignment horizontal="justify" vertical="top" wrapText="1"/>
    </xf>
    <xf numFmtId="0" fontId="16" fillId="0" borderId="0" xfId="0" applyFont="1" applyAlignment="1">
      <alignment vertical="top" wrapText="1"/>
    </xf>
    <xf numFmtId="0" fontId="3" fillId="0" borderId="0" xfId="0" applyFont="1" applyAlignment="1">
      <alignment vertical="top" wrapText="1"/>
    </xf>
    <xf numFmtId="0" fontId="28" fillId="2" borderId="0" xfId="10" applyFont="1" applyFill="1" applyProtection="1">
      <protection locked="0"/>
    </xf>
    <xf numFmtId="4" fontId="28" fillId="2" borderId="0" xfId="10" applyNumberFormat="1" applyFont="1" applyFill="1" applyProtection="1">
      <protection locked="0"/>
    </xf>
    <xf numFmtId="1" fontId="29" fillId="2" borderId="0" xfId="10" applyNumberFormat="1" applyFont="1" applyFill="1"/>
    <xf numFmtId="0" fontId="29" fillId="2" borderId="0" xfId="10" applyFont="1" applyFill="1"/>
    <xf numFmtId="0" fontId="28" fillId="2" borderId="0" xfId="10" applyFont="1" applyFill="1"/>
    <xf numFmtId="1" fontId="30" fillId="2" borderId="0" xfId="10" applyNumberFormat="1" applyFont="1" applyFill="1"/>
    <xf numFmtId="0" fontId="30" fillId="2" borderId="0" xfId="10" applyFont="1" applyFill="1"/>
    <xf numFmtId="0" fontId="33" fillId="2" borderId="0" xfId="10" applyFont="1" applyFill="1" applyAlignment="1">
      <alignment horizontal="center"/>
    </xf>
    <xf numFmtId="0" fontId="21" fillId="2" borderId="0" xfId="10" applyFont="1" applyFill="1" applyAlignment="1">
      <alignment horizontal="right" vertical="center"/>
    </xf>
    <xf numFmtId="0" fontId="34" fillId="2" borderId="0" xfId="10" applyFont="1" applyFill="1" applyProtection="1">
      <protection locked="0"/>
    </xf>
    <xf numFmtId="1" fontId="28" fillId="2" borderId="0" xfId="10" applyNumberFormat="1" applyFont="1" applyFill="1"/>
    <xf numFmtId="0" fontId="34" fillId="2" borderId="0" xfId="10" applyFont="1" applyFill="1" applyAlignment="1">
      <alignment horizontal="center"/>
    </xf>
    <xf numFmtId="0" fontId="35" fillId="5" borderId="4" xfId="0" applyFont="1" applyFill="1" applyBorder="1" applyAlignment="1">
      <alignment horizontal="center" vertical="center" wrapText="1"/>
    </xf>
    <xf numFmtId="4" fontId="35" fillId="5" borderId="4" xfId="0" applyNumberFormat="1" applyFont="1" applyFill="1" applyBorder="1" applyAlignment="1">
      <alignment horizontal="center" vertical="center" wrapText="1"/>
    </xf>
    <xf numFmtId="3" fontId="35" fillId="5" borderId="4" xfId="0" applyNumberFormat="1" applyFont="1" applyFill="1" applyBorder="1" applyAlignment="1">
      <alignment horizontal="center" vertical="center" wrapText="1"/>
    </xf>
    <xf numFmtId="0" fontId="37" fillId="2" borderId="0" xfId="10" applyFont="1" applyFill="1"/>
    <xf numFmtId="0" fontId="28" fillId="2" borderId="0" xfId="10" applyFont="1" applyFill="1" applyAlignment="1" applyProtection="1">
      <alignment vertical="top" wrapText="1"/>
      <protection locked="0"/>
    </xf>
    <xf numFmtId="49" fontId="35" fillId="6" borderId="0" xfId="10" applyNumberFormat="1" applyFont="1" applyFill="1" applyAlignment="1" applyProtection="1">
      <alignment vertical="top"/>
      <protection locked="0"/>
    </xf>
    <xf numFmtId="14" fontId="28" fillId="2" borderId="0" xfId="10" applyNumberFormat="1" applyFont="1" applyFill="1" applyAlignment="1" applyProtection="1">
      <alignment vertical="top"/>
      <protection locked="0"/>
    </xf>
    <xf numFmtId="0" fontId="35" fillId="6" borderId="0" xfId="10" applyFont="1" applyFill="1" applyAlignment="1" applyProtection="1">
      <alignment vertical="top" wrapText="1"/>
      <protection locked="0"/>
    </xf>
    <xf numFmtId="0" fontId="35" fillId="6" borderId="0" xfId="10" applyFont="1" applyFill="1" applyAlignment="1" applyProtection="1">
      <alignment vertical="top"/>
      <protection locked="0"/>
    </xf>
    <xf numFmtId="4" fontId="35" fillId="6" borderId="0" xfId="10" applyNumberFormat="1" applyFont="1" applyFill="1" applyAlignment="1" applyProtection="1">
      <alignment vertical="top"/>
      <protection locked="0"/>
    </xf>
    <xf numFmtId="1" fontId="35" fillId="6" borderId="0" xfId="10" applyNumberFormat="1" applyFont="1" applyFill="1" applyAlignment="1" applyProtection="1">
      <alignment vertical="top"/>
      <protection locked="0"/>
    </xf>
    <xf numFmtId="49" fontId="28" fillId="2" borderId="0" xfId="10" applyNumberFormat="1" applyFont="1" applyFill="1" applyAlignment="1" applyProtection="1">
      <alignment vertical="top" wrapText="1"/>
      <protection locked="0"/>
    </xf>
    <xf numFmtId="4" fontId="28" fillId="2" borderId="0" xfId="10" applyNumberFormat="1" applyFont="1" applyFill="1" applyAlignment="1" applyProtection="1">
      <alignment vertical="top"/>
      <protection locked="0"/>
    </xf>
    <xf numFmtId="1" fontId="28" fillId="2" borderId="0" xfId="10" applyNumberFormat="1" applyFont="1" applyFill="1" applyAlignment="1" applyProtection="1">
      <alignment vertical="top"/>
      <protection locked="0"/>
    </xf>
    <xf numFmtId="49" fontId="35" fillId="2" borderId="0" xfId="10" applyNumberFormat="1" applyFont="1" applyFill="1" applyAlignment="1" applyProtection="1">
      <alignment vertical="top"/>
      <protection locked="0"/>
    </xf>
    <xf numFmtId="0" fontId="35" fillId="2" borderId="0" xfId="10" applyFont="1" applyFill="1" applyAlignment="1" applyProtection="1">
      <alignment vertical="top" wrapText="1"/>
      <protection locked="0"/>
    </xf>
    <xf numFmtId="0" fontId="35" fillId="2" borderId="0" xfId="10" applyFont="1" applyFill="1" applyAlignment="1" applyProtection="1">
      <alignment vertical="top"/>
      <protection locked="0"/>
    </xf>
    <xf numFmtId="4" fontId="35" fillId="2" borderId="0" xfId="10" applyNumberFormat="1" applyFont="1" applyFill="1" applyAlignment="1" applyProtection="1">
      <alignment vertical="top"/>
      <protection locked="0"/>
    </xf>
    <xf numFmtId="1" fontId="35" fillId="2" borderId="0" xfId="10" applyNumberFormat="1" applyFont="1" applyFill="1" applyAlignment="1" applyProtection="1">
      <alignment vertical="top"/>
      <protection locked="0"/>
    </xf>
    <xf numFmtId="17" fontId="28" fillId="2" borderId="0" xfId="10" applyNumberFormat="1" applyFont="1" applyFill="1" applyAlignment="1" applyProtection="1">
      <alignment vertical="top"/>
      <protection locked="0"/>
    </xf>
    <xf numFmtId="165" fontId="42" fillId="2" borderId="0" xfId="10" applyNumberFormat="1" applyFont="1" applyFill="1"/>
    <xf numFmtId="14" fontId="33" fillId="7" borderId="4" xfId="10" applyNumberFormat="1" applyFont="1" applyFill="1" applyBorder="1" applyAlignment="1" applyProtection="1">
      <alignment horizontal="center" vertical="center"/>
      <protection locked="0"/>
    </xf>
    <xf numFmtId="0" fontId="33" fillId="2" borderId="0" xfId="10" applyFont="1" applyFill="1" applyAlignment="1">
      <alignment vertical="center"/>
    </xf>
    <xf numFmtId="0" fontId="34" fillId="2" borderId="0" xfId="10" applyFont="1" applyFill="1"/>
    <xf numFmtId="165" fontId="34" fillId="2" borderId="0" xfId="10" applyNumberFormat="1" applyFont="1" applyFill="1"/>
    <xf numFmtId="0" fontId="21" fillId="2" borderId="0" xfId="10" applyFont="1" applyFill="1" applyAlignment="1">
      <alignment horizontal="right"/>
    </xf>
    <xf numFmtId="0" fontId="37" fillId="8" borderId="4" xfId="10" applyFont="1" applyFill="1" applyBorder="1" applyAlignment="1">
      <alignment horizontal="center" vertical="center"/>
    </xf>
    <xf numFmtId="0" fontId="37" fillId="8" borderId="4" xfId="10" applyFont="1" applyFill="1" applyBorder="1" applyAlignment="1">
      <alignment horizontal="center" vertical="center" wrapText="1"/>
    </xf>
    <xf numFmtId="0" fontId="28" fillId="0" borderId="4" xfId="10" applyFont="1" applyBorder="1" applyAlignment="1">
      <alignment vertical="center"/>
    </xf>
    <xf numFmtId="0" fontId="3" fillId="0" borderId="4" xfId="10" applyBorder="1"/>
    <xf numFmtId="4" fontId="28" fillId="7" borderId="4" xfId="10" applyNumberFormat="1" applyFont="1" applyFill="1" applyBorder="1" applyAlignment="1" applyProtection="1">
      <alignment vertical="center"/>
      <protection locked="0"/>
    </xf>
    <xf numFmtId="0" fontId="37" fillId="8" borderId="4" xfId="10" applyFont="1" applyFill="1" applyBorder="1" applyAlignment="1">
      <alignment vertical="center"/>
    </xf>
    <xf numFmtId="0" fontId="3" fillId="8" borderId="4" xfId="10" applyFill="1" applyBorder="1"/>
    <xf numFmtId="4" fontId="37" fillId="8" borderId="4" xfId="10" applyNumberFormat="1" applyFont="1" applyFill="1" applyBorder="1" applyAlignment="1">
      <alignment vertical="center"/>
    </xf>
    <xf numFmtId="0" fontId="28" fillId="2" borderId="0" xfId="0" applyFont="1" applyFill="1"/>
    <xf numFmtId="4" fontId="28" fillId="2" borderId="0" xfId="0" applyNumberFormat="1" applyFont="1" applyFill="1"/>
    <xf numFmtId="0" fontId="44" fillId="2" borderId="0" xfId="0" applyFont="1" applyFill="1"/>
    <xf numFmtId="0" fontId="3" fillId="2" borderId="0" xfId="0" applyFont="1" applyFill="1"/>
    <xf numFmtId="0" fontId="21" fillId="2" borderId="0" xfId="0" applyFont="1" applyFill="1" applyAlignment="1">
      <alignment horizontal="right" vertical="top"/>
    </xf>
    <xf numFmtId="14" fontId="45" fillId="4" borderId="0" xfId="0" applyNumberFormat="1" applyFont="1" applyFill="1" applyAlignment="1">
      <alignment horizontal="center"/>
    </xf>
    <xf numFmtId="0" fontId="19" fillId="2" borderId="0" xfId="0" applyFont="1" applyFill="1"/>
    <xf numFmtId="0" fontId="21" fillId="2" borderId="0" xfId="0" applyFont="1" applyFill="1" applyAlignment="1">
      <alignment horizontal="right"/>
    </xf>
    <xf numFmtId="0" fontId="3" fillId="2" borderId="0" xfId="0" applyFont="1" applyFill="1" applyAlignment="1">
      <alignment horizontal="left"/>
    </xf>
    <xf numFmtId="0" fontId="37" fillId="8" borderId="4" xfId="0" applyFont="1" applyFill="1" applyBorder="1" applyAlignment="1">
      <alignment horizontal="center" vertical="center"/>
    </xf>
    <xf numFmtId="4" fontId="37" fillId="8" borderId="6" xfId="0" applyNumberFormat="1" applyFont="1" applyFill="1" applyBorder="1" applyAlignment="1">
      <alignment horizontal="center" vertical="center" wrapText="1"/>
    </xf>
    <xf numFmtId="0" fontId="44" fillId="2" borderId="0" xfId="0" applyFont="1" applyFill="1" applyAlignment="1">
      <alignment horizontal="left"/>
    </xf>
    <xf numFmtId="49" fontId="28" fillId="2" borderId="4" xfId="0" applyNumberFormat="1" applyFont="1" applyFill="1" applyBorder="1" applyAlignment="1">
      <alignment horizontal="center" vertical="center"/>
    </xf>
    <xf numFmtId="0" fontId="28" fillId="2" borderId="4" xfId="0" applyFont="1" applyFill="1" applyBorder="1" applyAlignment="1">
      <alignment vertical="center"/>
    </xf>
    <xf numFmtId="4" fontId="28" fillId="2" borderId="6" xfId="0" applyNumberFormat="1" applyFont="1" applyFill="1" applyBorder="1" applyAlignment="1">
      <alignment vertical="center"/>
    </xf>
    <xf numFmtId="0" fontId="44" fillId="2" borderId="4" xfId="0" applyFont="1" applyFill="1" applyBorder="1" applyAlignment="1">
      <alignment horizontal="center"/>
    </xf>
    <xf numFmtId="0" fontId="47" fillId="2" borderId="0" xfId="0" applyFont="1" applyFill="1"/>
    <xf numFmtId="0" fontId="44" fillId="2" borderId="4" xfId="0" applyFont="1" applyFill="1" applyBorder="1" applyAlignment="1">
      <alignment horizontal="left"/>
    </xf>
    <xf numFmtId="0" fontId="48" fillId="2" borderId="0" xfId="0" applyFont="1" applyFill="1"/>
    <xf numFmtId="0" fontId="16" fillId="8" borderId="4" xfId="0" applyFont="1" applyFill="1" applyBorder="1"/>
    <xf numFmtId="0" fontId="16" fillId="8" borderId="4" xfId="0" applyFont="1" applyFill="1" applyBorder="1" applyAlignment="1">
      <alignment horizontal="center"/>
    </xf>
    <xf numFmtId="0" fontId="28" fillId="2" borderId="4" xfId="0" applyFont="1" applyFill="1" applyBorder="1" applyAlignment="1">
      <alignment horizontal="center" vertical="top" wrapText="1"/>
    </xf>
    <xf numFmtId="4" fontId="28" fillId="2" borderId="4" xfId="0" applyNumberFormat="1" applyFont="1" applyFill="1" applyBorder="1" applyAlignment="1">
      <alignment vertical="top"/>
    </xf>
    <xf numFmtId="4" fontId="44" fillId="2" borderId="0" xfId="0" applyNumberFormat="1" applyFont="1" applyFill="1"/>
    <xf numFmtId="0" fontId="28" fillId="2" borderId="4" xfId="0" applyFont="1" applyFill="1" applyBorder="1" applyAlignment="1">
      <alignment horizontal="center"/>
    </xf>
    <xf numFmtId="0" fontId="16" fillId="2" borderId="0" xfId="0" applyFont="1" applyFill="1"/>
    <xf numFmtId="3" fontId="44" fillId="2" borderId="0" xfId="0" applyNumberFormat="1" applyFont="1" applyFill="1" applyAlignment="1">
      <alignment horizontal="center"/>
    </xf>
    <xf numFmtId="4" fontId="16" fillId="2" borderId="0" xfId="0" applyNumberFormat="1" applyFont="1" applyFill="1"/>
    <xf numFmtId="4" fontId="37" fillId="8" borderId="4" xfId="0" applyNumberFormat="1" applyFont="1" applyFill="1" applyBorder="1" applyAlignment="1">
      <alignment horizontal="center" vertical="center" wrapText="1"/>
    </xf>
    <xf numFmtId="0" fontId="28" fillId="2" borderId="4" xfId="0" applyFont="1" applyFill="1" applyBorder="1" applyAlignment="1">
      <alignment vertical="top" wrapText="1"/>
    </xf>
    <xf numFmtId="4" fontId="28" fillId="2" borderId="4" xfId="0" applyNumberFormat="1" applyFont="1" applyFill="1" applyBorder="1" applyAlignment="1">
      <alignment vertical="center"/>
    </xf>
    <xf numFmtId="0" fontId="44" fillId="2" borderId="0" xfId="0" applyFont="1" applyFill="1" applyAlignment="1">
      <alignment horizontal="right"/>
    </xf>
    <xf numFmtId="0" fontId="35" fillId="2" borderId="4" xfId="0" applyFont="1" applyFill="1" applyBorder="1" applyAlignment="1">
      <alignment vertical="top" wrapText="1"/>
    </xf>
    <xf numFmtId="4" fontId="35" fillId="2" borderId="4" xfId="0" applyNumberFormat="1" applyFont="1" applyFill="1" applyBorder="1" applyAlignment="1">
      <alignment vertical="center"/>
    </xf>
    <xf numFmtId="4" fontId="44" fillId="2" borderId="0" xfId="0" applyNumberFormat="1" applyFont="1" applyFill="1" applyAlignment="1">
      <alignment horizontal="right"/>
    </xf>
    <xf numFmtId="4" fontId="28" fillId="2" borderId="4" xfId="0" applyNumberFormat="1" applyFont="1" applyFill="1" applyBorder="1"/>
    <xf numFmtId="0" fontId="28" fillId="2" borderId="0" xfId="0" applyFont="1" applyFill="1" applyAlignment="1">
      <alignment horizontal="center" vertical="top"/>
    </xf>
    <xf numFmtId="0" fontId="28" fillId="2" borderId="0" xfId="0" applyFont="1" applyFill="1" applyAlignment="1">
      <alignment vertical="top"/>
    </xf>
    <xf numFmtId="4" fontId="28" fillId="2" borderId="0" xfId="0" applyNumberFormat="1" applyFont="1" applyFill="1" applyAlignment="1">
      <alignment vertical="top"/>
    </xf>
    <xf numFmtId="4" fontId="28" fillId="2" borderId="10" xfId="0" applyNumberFormat="1" applyFont="1" applyFill="1" applyBorder="1" applyAlignment="1">
      <alignment vertical="center"/>
    </xf>
    <xf numFmtId="4" fontId="35" fillId="2" borderId="10" xfId="0" applyNumberFormat="1" applyFont="1" applyFill="1" applyBorder="1" applyAlignment="1">
      <alignment vertical="center"/>
    </xf>
    <xf numFmtId="4" fontId="28" fillId="2" borderId="11" xfId="0" applyNumberFormat="1" applyFont="1" applyFill="1" applyBorder="1" applyAlignment="1">
      <alignment vertical="center"/>
    </xf>
    <xf numFmtId="0" fontId="37" fillId="8" borderId="4" xfId="0" applyFont="1" applyFill="1" applyBorder="1" applyAlignment="1">
      <alignment horizontal="center" vertical="center" wrapText="1"/>
    </xf>
    <xf numFmtId="4" fontId="36" fillId="8" borderId="4" xfId="0" applyNumberFormat="1" applyFont="1" applyFill="1" applyBorder="1" applyAlignment="1">
      <alignment horizontal="center" vertical="center" wrapText="1"/>
    </xf>
    <xf numFmtId="0" fontId="28" fillId="2" borderId="4" xfId="0" applyFont="1" applyFill="1" applyBorder="1" applyAlignment="1">
      <alignment horizontal="center" vertical="top"/>
    </xf>
    <xf numFmtId="0" fontId="28" fillId="2" borderId="4" xfId="0" applyFont="1" applyFill="1" applyBorder="1" applyAlignment="1">
      <alignment horizontal="left" vertical="top"/>
    </xf>
    <xf numFmtId="0" fontId="35" fillId="8" borderId="4" xfId="0" applyFont="1" applyFill="1" applyBorder="1" applyAlignment="1">
      <alignment horizontal="center" vertical="top"/>
    </xf>
    <xf numFmtId="0" fontId="35" fillId="8" borderId="4" xfId="0" applyFont="1" applyFill="1" applyBorder="1" applyAlignment="1">
      <alignment horizontal="left" vertical="top" wrapText="1"/>
    </xf>
    <xf numFmtId="4" fontId="35" fillId="8" borderId="4" xfId="0" applyNumberFormat="1" applyFont="1" applyFill="1" applyBorder="1" applyAlignment="1">
      <alignment vertical="top"/>
    </xf>
    <xf numFmtId="0" fontId="52" fillId="2" borderId="0" xfId="0" applyFont="1" applyFill="1"/>
    <xf numFmtId="0" fontId="35" fillId="2" borderId="0" xfId="0" applyFont="1" applyFill="1"/>
    <xf numFmtId="4" fontId="3" fillId="2" borderId="0" xfId="0" applyNumberFormat="1" applyFont="1" applyFill="1"/>
    <xf numFmtId="3" fontId="3" fillId="2" borderId="0" xfId="0" applyNumberFormat="1" applyFont="1" applyFill="1"/>
    <xf numFmtId="0" fontId="3" fillId="2" borderId="0" xfId="0" applyFont="1" applyFill="1" applyAlignment="1" applyProtection="1">
      <alignment horizontal="left" vertical="top" wrapText="1"/>
      <protection locked="0"/>
    </xf>
    <xf numFmtId="0" fontId="3" fillId="2" borderId="0" xfId="0" applyFont="1" applyFill="1" applyAlignment="1">
      <alignment vertical="center"/>
    </xf>
    <xf numFmtId="0" fontId="3" fillId="2" borderId="0" xfId="0" applyFont="1" applyFill="1" applyAlignment="1">
      <alignment horizontal="left" vertical="top"/>
    </xf>
    <xf numFmtId="0" fontId="3" fillId="2" borderId="0" xfId="0" applyFont="1" applyFill="1" applyAlignment="1">
      <alignment horizontal="center" vertical="top"/>
    </xf>
    <xf numFmtId="0" fontId="53" fillId="2" borderId="0" xfId="0" applyFont="1" applyFill="1"/>
    <xf numFmtId="0" fontId="28" fillId="2" borderId="0" xfId="0" applyFont="1" applyFill="1" applyProtection="1">
      <protection locked="0"/>
    </xf>
    <xf numFmtId="4" fontId="28" fillId="2" borderId="0" xfId="0" applyNumberFormat="1" applyFont="1" applyFill="1" applyProtection="1">
      <protection locked="0"/>
    </xf>
    <xf numFmtId="3" fontId="28" fillId="2" borderId="0" xfId="0" applyNumberFormat="1" applyFont="1" applyFill="1" applyAlignment="1" applyProtection="1">
      <alignment horizontal="center"/>
      <protection locked="0"/>
    </xf>
    <xf numFmtId="0" fontId="54" fillId="2" borderId="0" xfId="0" applyFont="1" applyFill="1"/>
    <xf numFmtId="0" fontId="55" fillId="2" borderId="0" xfId="0" applyFont="1" applyFill="1"/>
    <xf numFmtId="0" fontId="44" fillId="2" borderId="6" xfId="0" applyFont="1" applyFill="1" applyBorder="1" applyProtection="1">
      <protection locked="0"/>
    </xf>
    <xf numFmtId="0" fontId="56" fillId="9" borderId="12" xfId="0" applyFont="1" applyFill="1" applyBorder="1" applyAlignment="1" applyProtection="1">
      <alignment horizontal="center"/>
      <protection locked="0"/>
    </xf>
    <xf numFmtId="164" fontId="44" fillId="2" borderId="13" xfId="0" applyNumberFormat="1" applyFont="1" applyFill="1" applyBorder="1" applyAlignment="1" applyProtection="1">
      <alignment horizontal="center"/>
      <protection locked="0"/>
    </xf>
    <xf numFmtId="0" fontId="44" fillId="2" borderId="4" xfId="0" applyFont="1" applyFill="1" applyBorder="1" applyAlignment="1" applyProtection="1">
      <alignment horizontal="center"/>
      <protection locked="0"/>
    </xf>
    <xf numFmtId="0" fontId="44" fillId="2" borderId="4" xfId="0" applyFont="1" applyFill="1" applyBorder="1" applyProtection="1">
      <protection locked="0"/>
    </xf>
    <xf numFmtId="4" fontId="44" fillId="2" borderId="4" xfId="0" applyNumberFormat="1" applyFont="1" applyFill="1" applyBorder="1" applyProtection="1">
      <protection locked="0"/>
    </xf>
    <xf numFmtId="0" fontId="54" fillId="9" borderId="14" xfId="0" applyFont="1" applyFill="1" applyBorder="1" applyProtection="1">
      <protection locked="0"/>
    </xf>
    <xf numFmtId="0" fontId="54" fillId="9" borderId="15" xfId="0" applyFont="1" applyFill="1" applyBorder="1" applyProtection="1">
      <protection locked="0"/>
    </xf>
    <xf numFmtId="0" fontId="55" fillId="2" borderId="0" xfId="0" applyFont="1" applyFill="1" applyProtection="1">
      <protection locked="0"/>
    </xf>
    <xf numFmtId="0" fontId="56" fillId="9" borderId="16" xfId="0" applyFont="1" applyFill="1" applyBorder="1" applyAlignment="1" applyProtection="1">
      <alignment horizontal="center"/>
      <protection locked="0"/>
    </xf>
    <xf numFmtId="0" fontId="54" fillId="2" borderId="17" xfId="0" applyFont="1" applyFill="1" applyBorder="1" applyProtection="1">
      <protection locked="0"/>
    </xf>
    <xf numFmtId="0" fontId="54" fillId="2" borderId="18" xfId="0" applyFont="1" applyFill="1" applyBorder="1" applyProtection="1">
      <protection locked="0"/>
    </xf>
    <xf numFmtId="0" fontId="56" fillId="9" borderId="19" xfId="0" applyFont="1" applyFill="1" applyBorder="1" applyAlignment="1" applyProtection="1">
      <alignment horizontal="center"/>
      <protection locked="0"/>
    </xf>
    <xf numFmtId="0" fontId="54" fillId="2" borderId="20" xfId="0" applyFont="1" applyFill="1" applyBorder="1" applyProtection="1">
      <protection locked="0"/>
    </xf>
    <xf numFmtId="0" fontId="54" fillId="2" borderId="15" xfId="0" applyFont="1" applyFill="1" applyBorder="1" applyProtection="1">
      <protection locked="0"/>
    </xf>
    <xf numFmtId="0" fontId="56" fillId="2" borderId="3" xfId="0" applyFont="1" applyFill="1" applyBorder="1" applyProtection="1">
      <protection locked="0"/>
    </xf>
    <xf numFmtId="164" fontId="44" fillId="2" borderId="4" xfId="0" applyNumberFormat="1" applyFont="1" applyFill="1" applyBorder="1" applyAlignment="1" applyProtection="1">
      <alignment horizontal="center"/>
      <protection locked="0"/>
    </xf>
    <xf numFmtId="0" fontId="54" fillId="10" borderId="17" xfId="0" applyFont="1" applyFill="1" applyBorder="1" applyProtection="1">
      <protection locked="0"/>
    </xf>
    <xf numFmtId="0" fontId="54" fillId="10" borderId="18" xfId="0" applyFont="1" applyFill="1" applyBorder="1" applyProtection="1">
      <protection locked="0"/>
    </xf>
    <xf numFmtId="0" fontId="54" fillId="10" borderId="20" xfId="0" applyFont="1" applyFill="1" applyBorder="1" applyProtection="1">
      <protection locked="0"/>
    </xf>
    <xf numFmtId="0" fontId="54" fillId="10" borderId="15" xfId="0" applyFont="1" applyFill="1" applyBorder="1" applyProtection="1">
      <protection locked="0"/>
    </xf>
    <xf numFmtId="0" fontId="54" fillId="10" borderId="21" xfId="0" applyFont="1" applyFill="1" applyBorder="1" applyProtection="1">
      <protection locked="0"/>
    </xf>
    <xf numFmtId="0" fontId="54" fillId="10" borderId="22" xfId="0" applyFont="1" applyFill="1" applyBorder="1" applyProtection="1">
      <protection locked="0"/>
    </xf>
    <xf numFmtId="0" fontId="54" fillId="2" borderId="23" xfId="0" applyFont="1" applyFill="1" applyBorder="1" applyProtection="1">
      <protection locked="0"/>
    </xf>
    <xf numFmtId="0" fontId="54" fillId="2" borderId="22" xfId="0" applyFont="1" applyFill="1" applyBorder="1" applyProtection="1">
      <protection locked="0"/>
    </xf>
    <xf numFmtId="0" fontId="54" fillId="2" borderId="24" xfId="0" applyFont="1" applyFill="1" applyBorder="1" applyProtection="1">
      <protection locked="0"/>
    </xf>
    <xf numFmtId="0" fontId="54" fillId="2" borderId="3" xfId="0" applyFont="1" applyFill="1" applyBorder="1" applyProtection="1">
      <protection locked="0"/>
    </xf>
    <xf numFmtId="0" fontId="54" fillId="2" borderId="1" xfId="0" applyFont="1" applyFill="1" applyBorder="1" applyProtection="1">
      <protection locked="0"/>
    </xf>
    <xf numFmtId="0" fontId="44" fillId="2" borderId="0" xfId="0" applyFont="1" applyFill="1" applyProtection="1">
      <protection locked="0"/>
    </xf>
    <xf numFmtId="0" fontId="44" fillId="2" borderId="0" xfId="0" applyFont="1" applyFill="1" applyAlignment="1" applyProtection="1">
      <alignment horizontal="center"/>
      <protection locked="0"/>
    </xf>
    <xf numFmtId="4" fontId="44" fillId="2" borderId="0" xfId="0" applyNumberFormat="1" applyFont="1" applyFill="1" applyProtection="1">
      <protection locked="0"/>
    </xf>
    <xf numFmtId="3" fontId="44" fillId="2" borderId="0" xfId="0" applyNumberFormat="1" applyFont="1" applyFill="1" applyAlignment="1" applyProtection="1">
      <alignment horizontal="center"/>
      <protection locked="0"/>
    </xf>
    <xf numFmtId="0" fontId="54" fillId="2" borderId="0" xfId="0" applyFont="1" applyFill="1" applyProtection="1">
      <protection locked="0"/>
    </xf>
    <xf numFmtId="0" fontId="44" fillId="2" borderId="4" xfId="0" applyFont="1" applyFill="1" applyBorder="1" applyAlignment="1" applyProtection="1">
      <alignment vertical="top"/>
      <protection locked="0"/>
    </xf>
    <xf numFmtId="0" fontId="44" fillId="2" borderId="0" xfId="0" applyFont="1" applyFill="1" applyAlignment="1" applyProtection="1">
      <alignment vertical="top"/>
      <protection locked="0"/>
    </xf>
    <xf numFmtId="0" fontId="58" fillId="2" borderId="0" xfId="0" applyFont="1" applyFill="1"/>
    <xf numFmtId="0" fontId="17" fillId="2" borderId="0" xfId="0" applyFont="1" applyFill="1" applyAlignment="1">
      <alignment horizontal="right" vertical="center"/>
    </xf>
    <xf numFmtId="0" fontId="59" fillId="2" borderId="0" xfId="0" applyFont="1" applyFill="1" applyAlignment="1" applyProtection="1">
      <alignment horizontal="center"/>
      <protection locked="0"/>
    </xf>
    <xf numFmtId="0" fontId="59" fillId="2" borderId="0" xfId="0" applyFont="1" applyFill="1" applyAlignment="1">
      <alignment horizontal="center"/>
    </xf>
    <xf numFmtId="0" fontId="45" fillId="2" borderId="0" xfId="0" applyFont="1" applyFill="1" applyAlignment="1">
      <alignment horizontal="right" vertical="center"/>
    </xf>
    <xf numFmtId="0" fontId="60" fillId="2" borderId="0" xfId="0" applyFont="1" applyFill="1" applyAlignment="1">
      <alignment horizontal="center"/>
    </xf>
    <xf numFmtId="4" fontId="60" fillId="2" borderId="0" xfId="0" applyNumberFormat="1" applyFont="1" applyFill="1" applyAlignment="1">
      <alignment horizontal="center"/>
    </xf>
    <xf numFmtId="3" fontId="60" fillId="2" borderId="0" xfId="0" applyNumberFormat="1" applyFont="1" applyFill="1" applyAlignment="1">
      <alignment horizontal="center"/>
    </xf>
    <xf numFmtId="0" fontId="60" fillId="2" borderId="0" xfId="0" applyFont="1" applyFill="1"/>
    <xf numFmtId="4" fontId="61" fillId="5" borderId="4" xfId="0" applyNumberFormat="1" applyFont="1" applyFill="1" applyBorder="1" applyAlignment="1">
      <alignment horizontal="center" vertical="center" wrapText="1"/>
    </xf>
    <xf numFmtId="0" fontId="62" fillId="2" borderId="0" xfId="0" applyFont="1" applyFill="1"/>
    <xf numFmtId="0" fontId="36" fillId="2" borderId="0" xfId="0" applyFont="1" applyFill="1"/>
    <xf numFmtId="0" fontId="37" fillId="2" borderId="0" xfId="0" applyFont="1" applyFill="1"/>
    <xf numFmtId="0" fontId="36" fillId="5" borderId="0" xfId="0" applyFont="1" applyFill="1" applyAlignment="1">
      <alignment horizontal="center" vertical="center"/>
    </xf>
    <xf numFmtId="4" fontId="36" fillId="5" borderId="0" xfId="0" applyNumberFormat="1" applyFont="1" applyFill="1" applyAlignment="1">
      <alignment horizontal="center" vertical="center"/>
    </xf>
    <xf numFmtId="3" fontId="36" fillId="5" borderId="0" xfId="0" applyNumberFormat="1" applyFont="1" applyFill="1" applyAlignment="1">
      <alignment horizontal="center" vertical="center"/>
    </xf>
    <xf numFmtId="49" fontId="28" fillId="2" borderId="0" xfId="0" applyNumberFormat="1" applyFont="1" applyFill="1" applyAlignment="1" applyProtection="1">
      <alignment vertical="top" wrapText="1"/>
      <protection locked="0"/>
    </xf>
    <xf numFmtId="165" fontId="28" fillId="2" borderId="0" xfId="0" applyNumberFormat="1" applyFont="1" applyFill="1" applyAlignment="1" applyProtection="1">
      <alignment vertical="top"/>
      <protection locked="0"/>
    </xf>
    <xf numFmtId="49" fontId="28" fillId="2" borderId="0" xfId="0" applyNumberFormat="1" applyFont="1" applyFill="1" applyAlignment="1" applyProtection="1">
      <alignment vertical="top"/>
      <protection locked="0"/>
    </xf>
    <xf numFmtId="4" fontId="28" fillId="2" borderId="0" xfId="0" applyNumberFormat="1" applyFont="1" applyFill="1" applyAlignment="1" applyProtection="1">
      <alignment vertical="top"/>
      <protection locked="0"/>
    </xf>
    <xf numFmtId="3" fontId="28" fillId="2" borderId="0" xfId="0" applyNumberFormat="1" applyFont="1" applyFill="1" applyAlignment="1" applyProtection="1">
      <alignment horizontal="center" vertical="top"/>
      <protection locked="0"/>
    </xf>
    <xf numFmtId="49" fontId="28" fillId="2" borderId="0" xfId="23" applyNumberFormat="1" applyFont="1" applyFill="1"/>
    <xf numFmtId="0" fontId="28" fillId="2" borderId="0" xfId="23" applyFont="1" applyFill="1"/>
    <xf numFmtId="3" fontId="28" fillId="2" borderId="0" xfId="23" applyNumberFormat="1" applyFont="1" applyFill="1"/>
    <xf numFmtId="49" fontId="35" fillId="12" borderId="4" xfId="23" applyNumberFormat="1" applyFont="1" applyFill="1" applyBorder="1" applyAlignment="1">
      <alignment horizontal="center" vertical="center" wrapText="1"/>
    </xf>
    <xf numFmtId="0" fontId="35" fillId="12" borderId="4" xfId="23" applyFont="1" applyFill="1" applyBorder="1" applyAlignment="1">
      <alignment horizontal="center" vertical="center" wrapText="1"/>
    </xf>
    <xf numFmtId="3" fontId="35" fillId="12" borderId="4" xfId="23" applyNumberFormat="1" applyFont="1" applyFill="1" applyBorder="1" applyAlignment="1">
      <alignment horizontal="center" vertical="center" wrapText="1"/>
    </xf>
    <xf numFmtId="0" fontId="35" fillId="12" borderId="4" xfId="23" applyFont="1" applyFill="1" applyBorder="1" applyAlignment="1">
      <alignment horizontal="center" vertical="center"/>
    </xf>
    <xf numFmtId="0" fontId="35" fillId="2" borderId="0" xfId="23" applyFont="1" applyFill="1" applyAlignment="1">
      <alignment vertical="center"/>
    </xf>
    <xf numFmtId="49" fontId="28" fillId="0" borderId="4" xfId="23" applyNumberFormat="1" applyFont="1" applyBorder="1" applyAlignment="1">
      <alignment vertical="top"/>
    </xf>
    <xf numFmtId="0" fontId="28" fillId="0" borderId="4" xfId="23" applyFont="1" applyBorder="1" applyAlignment="1">
      <alignment vertical="top"/>
    </xf>
    <xf numFmtId="0" fontId="65" fillId="0" borderId="4" xfId="23" applyFont="1" applyBorder="1" applyAlignment="1">
      <alignment vertical="top"/>
    </xf>
    <xf numFmtId="0" fontId="28" fillId="0" borderId="4" xfId="1" applyFont="1" applyBorder="1" applyAlignment="1" applyProtection="1">
      <alignment vertical="top"/>
    </xf>
    <xf numFmtId="0" fontId="28" fillId="0" borderId="4" xfId="23" applyFont="1" applyBorder="1" applyAlignment="1">
      <alignment vertical="top" wrapText="1"/>
    </xf>
    <xf numFmtId="3" fontId="28" fillId="0" borderId="4" xfId="23" applyNumberFormat="1" applyFont="1" applyBorder="1" applyAlignment="1">
      <alignment vertical="top"/>
    </xf>
    <xf numFmtId="0" fontId="28" fillId="0" borderId="0" xfId="23" applyFont="1"/>
    <xf numFmtId="49" fontId="28" fillId="0" borderId="0" xfId="23" applyNumberFormat="1" applyFont="1"/>
    <xf numFmtId="49" fontId="28" fillId="0" borderId="4" xfId="23" applyNumberFormat="1" applyFont="1" applyBorder="1"/>
    <xf numFmtId="0" fontId="28" fillId="0" borderId="4" xfId="23" applyFont="1" applyBorder="1"/>
    <xf numFmtId="0" fontId="65" fillId="0" borderId="4" xfId="0" applyFont="1" applyBorder="1" applyAlignment="1">
      <alignment vertical="center"/>
    </xf>
    <xf numFmtId="0" fontId="65" fillId="0" borderId="4" xfId="0" applyFont="1" applyBorder="1" applyAlignment="1">
      <alignment horizontal="justify" vertical="center"/>
    </xf>
    <xf numFmtId="0" fontId="28" fillId="0" borderId="0" xfId="23" applyFont="1" applyAlignment="1">
      <alignment vertical="top"/>
    </xf>
    <xf numFmtId="0" fontId="65" fillId="0" borderId="0" xfId="0" applyFont="1" applyAlignment="1">
      <alignment vertical="center"/>
    </xf>
    <xf numFmtId="49" fontId="28" fillId="2" borderId="4" xfId="23" applyNumberFormat="1" applyFont="1" applyFill="1" applyBorder="1"/>
    <xf numFmtId="0" fontId="28" fillId="2" borderId="4" xfId="23" applyFont="1" applyFill="1" applyBorder="1"/>
    <xf numFmtId="3" fontId="28" fillId="2" borderId="4" xfId="23" applyNumberFormat="1" applyFont="1" applyFill="1" applyBorder="1"/>
    <xf numFmtId="49" fontId="65" fillId="2" borderId="0" xfId="18" applyNumberFormat="1" applyFont="1" applyFill="1"/>
    <xf numFmtId="0" fontId="65" fillId="2" borderId="0" xfId="18" applyFont="1" applyFill="1"/>
    <xf numFmtId="3" fontId="65" fillId="2" borderId="0" xfId="18" applyNumberFormat="1" applyFont="1" applyFill="1"/>
    <xf numFmtId="164" fontId="65" fillId="2" borderId="0" xfId="18" applyNumberFormat="1" applyFont="1" applyFill="1"/>
    <xf numFmtId="0" fontId="65" fillId="0" borderId="0" xfId="0" applyFont="1" applyAlignment="1">
      <alignment vertical="top"/>
    </xf>
    <xf numFmtId="49" fontId="67" fillId="12" borderId="4" xfId="18" applyNumberFormat="1" applyFont="1" applyFill="1" applyBorder="1" applyAlignment="1">
      <alignment horizontal="center" vertical="center" wrapText="1"/>
    </xf>
    <xf numFmtId="0" fontId="67" fillId="12" borderId="4" xfId="18" applyFont="1" applyFill="1" applyBorder="1" applyAlignment="1">
      <alignment horizontal="center" vertical="center" wrapText="1"/>
    </xf>
    <xf numFmtId="3" fontId="67" fillId="12" borderId="4" xfId="18" applyNumberFormat="1" applyFont="1" applyFill="1" applyBorder="1" applyAlignment="1">
      <alignment horizontal="center" vertical="center" wrapText="1"/>
    </xf>
    <xf numFmtId="164" fontId="67" fillId="12" borderId="4" xfId="18" applyNumberFormat="1" applyFont="1" applyFill="1" applyBorder="1" applyAlignment="1">
      <alignment horizontal="center" vertical="center" wrapText="1"/>
    </xf>
    <xf numFmtId="0" fontId="65" fillId="0" borderId="0" xfId="0" applyFont="1" applyAlignment="1">
      <alignment horizontal="center" vertical="center"/>
    </xf>
    <xf numFmtId="0" fontId="65" fillId="8" borderId="4" xfId="18" applyFont="1" applyFill="1" applyBorder="1"/>
    <xf numFmtId="0" fontId="65" fillId="2" borderId="4" xfId="18" applyFont="1" applyFill="1" applyBorder="1" applyAlignment="1">
      <alignment vertical="top"/>
    </xf>
    <xf numFmtId="4" fontId="65" fillId="2" borderId="4" xfId="18" applyNumberFormat="1" applyFont="1" applyFill="1" applyBorder="1" applyAlignment="1">
      <alignment vertical="top"/>
    </xf>
    <xf numFmtId="164" fontId="65" fillId="2" borderId="4" xfId="18" applyNumberFormat="1" applyFont="1" applyFill="1" applyBorder="1" applyAlignment="1">
      <alignment vertical="top"/>
    </xf>
    <xf numFmtId="49" fontId="65" fillId="2" borderId="4" xfId="18" applyNumberFormat="1" applyFont="1" applyFill="1" applyBorder="1" applyAlignment="1">
      <alignment vertical="top"/>
    </xf>
    <xf numFmtId="49" fontId="65" fillId="0" borderId="4" xfId="0" applyNumberFormat="1" applyFont="1" applyBorder="1" applyAlignment="1">
      <alignment vertical="top"/>
    </xf>
    <xf numFmtId="0" fontId="65" fillId="0" borderId="4" xfId="0" applyFont="1" applyBorder="1" applyAlignment="1">
      <alignment vertical="top"/>
    </xf>
    <xf numFmtId="0" fontId="65" fillId="8" borderId="4" xfId="0" applyFont="1" applyFill="1" applyBorder="1" applyAlignment="1">
      <alignment vertical="top"/>
    </xf>
    <xf numFmtId="49" fontId="28" fillId="2" borderId="4" xfId="23" applyNumberFormat="1" applyFont="1" applyFill="1" applyBorder="1" applyAlignment="1">
      <alignment vertical="top"/>
    </xf>
    <xf numFmtId="164" fontId="65" fillId="2" borderId="4" xfId="18" applyNumberFormat="1" applyFont="1" applyFill="1" applyBorder="1"/>
    <xf numFmtId="0" fontId="65" fillId="2" borderId="4" xfId="18" applyFont="1" applyFill="1" applyBorder="1"/>
    <xf numFmtId="4" fontId="65" fillId="2" borderId="4" xfId="18" applyNumberFormat="1" applyFont="1" applyFill="1" applyBorder="1"/>
    <xf numFmtId="49" fontId="65" fillId="2" borderId="4" xfId="18" applyNumberFormat="1" applyFont="1" applyFill="1" applyBorder="1"/>
    <xf numFmtId="0" fontId="65" fillId="2" borderId="4" xfId="18" applyFont="1" applyFill="1" applyBorder="1" applyAlignment="1">
      <alignment wrapText="1"/>
    </xf>
    <xf numFmtId="4" fontId="65" fillId="0" borderId="4" xfId="18" applyNumberFormat="1" applyFont="1" applyBorder="1"/>
    <xf numFmtId="0" fontId="65" fillId="2" borderId="4" xfId="18" applyFont="1" applyFill="1" applyBorder="1" applyAlignment="1">
      <alignment vertical="top" wrapText="1"/>
    </xf>
    <xf numFmtId="0" fontId="65" fillId="0" borderId="4" xfId="0" applyFont="1" applyBorder="1" applyAlignment="1">
      <alignment wrapText="1"/>
    </xf>
    <xf numFmtId="4" fontId="65" fillId="0" borderId="4" xfId="0" applyNumberFormat="1" applyFont="1" applyBorder="1"/>
    <xf numFmtId="3" fontId="65" fillId="2" borderId="4" xfId="18" applyNumberFormat="1" applyFont="1" applyFill="1" applyBorder="1"/>
    <xf numFmtId="3" fontId="65" fillId="2" borderId="4" xfId="18" applyNumberFormat="1" applyFont="1" applyFill="1" applyBorder="1" applyAlignment="1">
      <alignment vertical="top"/>
    </xf>
    <xf numFmtId="3" fontId="65" fillId="0" borderId="4" xfId="0" applyNumberFormat="1" applyFont="1" applyBorder="1"/>
    <xf numFmtId="3" fontId="65" fillId="0" borderId="4" xfId="18" applyNumberFormat="1" applyFont="1" applyBorder="1"/>
    <xf numFmtId="0" fontId="68" fillId="8" borderId="0" xfId="0" applyFont="1" applyFill="1"/>
    <xf numFmtId="0" fontId="68" fillId="0" borderId="0" xfId="0" applyFont="1"/>
    <xf numFmtId="0" fontId="0" fillId="2" borderId="0" xfId="0" applyFill="1" applyAlignment="1">
      <alignment vertical="top"/>
    </xf>
    <xf numFmtId="0" fontId="69" fillId="2" borderId="0" xfId="0" applyFont="1" applyFill="1" applyAlignment="1">
      <alignment vertical="top"/>
    </xf>
    <xf numFmtId="0" fontId="69" fillId="2" borderId="0" xfId="0" applyFont="1" applyFill="1" applyAlignment="1">
      <alignment vertical="top" wrapText="1"/>
    </xf>
    <xf numFmtId="0" fontId="71" fillId="2" borderId="0" xfId="0" applyFont="1" applyFill="1" applyAlignment="1">
      <alignment vertical="top"/>
    </xf>
    <xf numFmtId="166" fontId="71" fillId="7" borderId="4" xfId="0" applyNumberFormat="1" applyFont="1" applyFill="1" applyBorder="1" applyAlignment="1" applyProtection="1">
      <alignment horizontal="left" vertical="top"/>
      <protection locked="0"/>
    </xf>
    <xf numFmtId="4" fontId="71" fillId="7" borderId="4" xfId="0" applyNumberFormat="1" applyFont="1" applyFill="1" applyBorder="1" applyAlignment="1" applyProtection="1">
      <alignment horizontal="left" vertical="top"/>
      <protection locked="0"/>
    </xf>
    <xf numFmtId="0" fontId="71" fillId="7" borderId="4" xfId="0" applyFont="1" applyFill="1" applyBorder="1" applyAlignment="1" applyProtection="1">
      <alignment vertical="top"/>
      <protection locked="0"/>
    </xf>
    <xf numFmtId="0" fontId="65" fillId="2" borderId="0" xfId="0" applyFont="1" applyFill="1" applyAlignment="1">
      <alignment vertical="top"/>
    </xf>
    <xf numFmtId="0" fontId="68" fillId="2" borderId="0" xfId="0" applyFont="1" applyFill="1" applyAlignment="1">
      <alignment vertical="top"/>
    </xf>
    <xf numFmtId="0" fontId="69" fillId="2" borderId="25" xfId="0" applyFont="1" applyFill="1" applyBorder="1" applyAlignment="1">
      <alignment vertical="top"/>
    </xf>
    <xf numFmtId="0" fontId="69" fillId="2" borderId="26" xfId="0" applyFont="1" applyFill="1" applyBorder="1" applyAlignment="1">
      <alignment vertical="top"/>
    </xf>
    <xf numFmtId="0" fontId="16" fillId="2" borderId="0" xfId="0" applyFont="1" applyFill="1" applyAlignment="1">
      <alignment vertical="top"/>
    </xf>
    <xf numFmtId="0" fontId="68" fillId="2" borderId="0" xfId="0" applyFont="1" applyFill="1" applyAlignment="1">
      <alignment horizontal="left" vertical="top"/>
    </xf>
    <xf numFmtId="0" fontId="69" fillId="2" borderId="27" xfId="0" applyFont="1" applyFill="1" applyBorder="1" applyAlignment="1">
      <alignment vertical="top"/>
    </xf>
    <xf numFmtId="3" fontId="69" fillId="2" borderId="28" xfId="0" applyNumberFormat="1" applyFont="1" applyFill="1" applyBorder="1" applyAlignment="1">
      <alignment vertical="top"/>
    </xf>
    <xf numFmtId="0" fontId="68" fillId="2" borderId="0" xfId="0" applyFont="1" applyFill="1" applyAlignment="1">
      <alignment horizontal="right" vertical="top"/>
    </xf>
    <xf numFmtId="166" fontId="0" fillId="2" borderId="0" xfId="0" applyNumberFormat="1" applyFill="1" applyAlignment="1">
      <alignment horizontal="left" vertical="top"/>
    </xf>
    <xf numFmtId="0" fontId="69" fillId="2" borderId="29" xfId="0" applyFont="1" applyFill="1" applyBorder="1" applyAlignment="1">
      <alignment vertical="top"/>
    </xf>
    <xf numFmtId="3" fontId="69" fillId="2" borderId="30" xfId="0" applyNumberFormat="1" applyFont="1" applyFill="1" applyBorder="1" applyAlignment="1">
      <alignment vertical="top"/>
    </xf>
    <xf numFmtId="0" fontId="0" fillId="2" borderId="11" xfId="0" applyFill="1" applyBorder="1" applyAlignment="1" applyProtection="1">
      <alignment horizontal="left"/>
      <protection locked="0"/>
    </xf>
    <xf numFmtId="0" fontId="0" fillId="2" borderId="11" xfId="0" applyFill="1" applyBorder="1" applyAlignment="1">
      <alignment vertical="top"/>
    </xf>
    <xf numFmtId="0" fontId="73" fillId="2" borderId="0" xfId="0" applyFont="1" applyFill="1" applyAlignment="1">
      <alignment vertical="top" wrapText="1"/>
    </xf>
    <xf numFmtId="0" fontId="61" fillId="2" borderId="4" xfId="0" applyFont="1" applyFill="1" applyBorder="1" applyAlignment="1">
      <alignment vertical="top" wrapText="1"/>
    </xf>
    <xf numFmtId="0" fontId="74" fillId="2" borderId="10" xfId="0" applyFont="1" applyFill="1" applyBorder="1" applyAlignment="1">
      <alignment vertical="top"/>
    </xf>
    <xf numFmtId="0" fontId="69" fillId="2" borderId="31" xfId="0" applyFont="1" applyFill="1" applyBorder="1" applyAlignment="1">
      <alignment vertical="top"/>
    </xf>
    <xf numFmtId="1" fontId="69" fillId="2" borderId="0" xfId="0" applyNumberFormat="1" applyFont="1" applyFill="1" applyAlignment="1">
      <alignment vertical="top"/>
    </xf>
    <xf numFmtId="0" fontId="69" fillId="2" borderId="28" xfId="0" applyFont="1" applyFill="1" applyBorder="1" applyAlignment="1">
      <alignment vertical="top"/>
    </xf>
    <xf numFmtId="0" fontId="0" fillId="2" borderId="11" xfId="0" applyFill="1" applyBorder="1"/>
    <xf numFmtId="0" fontId="69" fillId="2" borderId="32" xfId="0" applyFont="1" applyFill="1" applyBorder="1" applyAlignment="1">
      <alignment vertical="top"/>
    </xf>
    <xf numFmtId="0" fontId="69" fillId="2" borderId="30" xfId="0" applyFont="1" applyFill="1" applyBorder="1" applyAlignment="1">
      <alignment vertical="top"/>
    </xf>
    <xf numFmtId="0" fontId="13" fillId="2" borderId="0" xfId="10" applyFont="1" applyFill="1" applyAlignment="1">
      <alignment vertical="top"/>
    </xf>
    <xf numFmtId="0" fontId="21" fillId="8" borderId="4" xfId="10" applyFont="1" applyFill="1" applyBorder="1" applyAlignment="1">
      <alignment horizontal="center" vertical="top"/>
    </xf>
    <xf numFmtId="0" fontId="3" fillId="14" borderId="4" xfId="10" applyFill="1" applyBorder="1" applyAlignment="1">
      <alignment vertical="top"/>
    </xf>
    <xf numFmtId="0" fontId="3" fillId="15" borderId="4" xfId="10" applyFill="1" applyBorder="1" applyAlignment="1" applyProtection="1">
      <alignment vertical="top"/>
      <protection locked="0"/>
    </xf>
    <xf numFmtId="49" fontId="0" fillId="2" borderId="0" xfId="0" applyNumberFormat="1" applyFill="1" applyAlignment="1" applyProtection="1">
      <alignment vertical="top"/>
      <protection locked="0"/>
    </xf>
    <xf numFmtId="49" fontId="76" fillId="2" borderId="0" xfId="0" applyNumberFormat="1" applyFont="1" applyFill="1" applyAlignment="1" applyProtection="1">
      <alignment vertical="top"/>
      <protection locked="0"/>
    </xf>
    <xf numFmtId="14" fontId="3" fillId="2" borderId="11" xfId="0" applyNumberFormat="1" applyFont="1" applyFill="1" applyBorder="1" applyAlignment="1" applyProtection="1">
      <alignment horizontal="center"/>
      <protection locked="0"/>
    </xf>
    <xf numFmtId="0" fontId="13" fillId="2" borderId="0" xfId="10" applyFont="1" applyFill="1" applyAlignment="1">
      <alignment horizontal="center" vertical="top"/>
    </xf>
    <xf numFmtId="0" fontId="3" fillId="2" borderId="0" xfId="10" applyFill="1" applyAlignment="1">
      <alignment horizontal="center" vertical="center"/>
    </xf>
    <xf numFmtId="164" fontId="3" fillId="2" borderId="0" xfId="10" applyNumberFormat="1" applyFill="1" applyAlignment="1">
      <alignment horizontal="center" vertical="center"/>
    </xf>
    <xf numFmtId="164" fontId="3" fillId="0" borderId="0" xfId="10" applyNumberFormat="1" applyAlignment="1">
      <alignment horizontal="center" vertical="center"/>
    </xf>
    <xf numFmtId="0" fontId="13" fillId="2" borderId="0" xfId="10" applyFont="1" applyFill="1" applyAlignment="1">
      <alignment horizontal="center"/>
    </xf>
    <xf numFmtId="0" fontId="31" fillId="2" borderId="0" xfId="0" applyFont="1" applyFill="1" applyAlignment="1">
      <alignment horizontal="center"/>
    </xf>
    <xf numFmtId="2" fontId="32" fillId="4" borderId="0" xfId="0" applyNumberFormat="1" applyFont="1" applyFill="1" applyAlignment="1">
      <alignment horizontal="center"/>
    </xf>
    <xf numFmtId="165" fontId="32" fillId="4" borderId="0" xfId="0" applyNumberFormat="1" applyFont="1" applyFill="1" applyAlignment="1">
      <alignment horizontal="center"/>
    </xf>
    <xf numFmtId="0" fontId="34" fillId="2" borderId="4" xfId="10" applyFont="1" applyFill="1" applyBorder="1" applyProtection="1">
      <protection locked="0"/>
    </xf>
    <xf numFmtId="0" fontId="33" fillId="2" borderId="5" xfId="10" applyFont="1" applyFill="1" applyBorder="1" applyAlignment="1">
      <alignment vertical="center" wrapText="1"/>
    </xf>
    <xf numFmtId="0" fontId="3" fillId="2" borderId="0" xfId="10" applyFill="1"/>
    <xf numFmtId="0" fontId="3" fillId="2" borderId="0" xfId="10" applyFill="1" applyAlignment="1">
      <alignment vertical="top" wrapText="1"/>
    </xf>
    <xf numFmtId="0" fontId="13" fillId="2" borderId="0" xfId="0" applyFont="1" applyFill="1" applyAlignment="1">
      <alignment horizontal="center"/>
    </xf>
    <xf numFmtId="0" fontId="3" fillId="2" borderId="0" xfId="0" applyFont="1" applyFill="1" applyAlignment="1">
      <alignment vertical="top"/>
    </xf>
    <xf numFmtId="0" fontId="46" fillId="8" borderId="7" xfId="0" applyFont="1" applyFill="1" applyBorder="1" applyAlignment="1">
      <alignment horizontal="center" vertical="center" wrapText="1"/>
    </xf>
    <xf numFmtId="4" fontId="20" fillId="2" borderId="8" xfId="0" applyNumberFormat="1" applyFont="1" applyFill="1" applyBorder="1"/>
    <xf numFmtId="4" fontId="20" fillId="7" borderId="8" xfId="0" applyNumberFormat="1" applyFont="1" applyFill="1" applyBorder="1" applyAlignment="1">
      <alignment horizontal="right" vertical="center"/>
    </xf>
    <xf numFmtId="4" fontId="20" fillId="2" borderId="9" xfId="0" applyNumberFormat="1" applyFont="1" applyFill="1" applyBorder="1"/>
    <xf numFmtId="0" fontId="16" fillId="8" borderId="4" xfId="0" applyFont="1" applyFill="1" applyBorder="1" applyAlignment="1">
      <alignment horizontal="left"/>
    </xf>
    <xf numFmtId="0" fontId="28" fillId="2" borderId="4" xfId="0" applyFont="1" applyFill="1" applyBorder="1" applyAlignment="1">
      <alignment vertical="center"/>
    </xf>
    <xf numFmtId="0" fontId="28" fillId="2" borderId="4" xfId="0" applyFont="1" applyFill="1" applyBorder="1" applyAlignment="1">
      <alignment horizontal="left" vertical="center"/>
    </xf>
    <xf numFmtId="0" fontId="28" fillId="2" borderId="4" xfId="0" applyFont="1" applyFill="1" applyBorder="1" applyAlignment="1">
      <alignment vertical="center" wrapText="1"/>
    </xf>
    <xf numFmtId="4" fontId="51" fillId="2" borderId="0" xfId="0" applyNumberFormat="1" applyFont="1" applyFill="1" applyAlignment="1">
      <alignment horizontal="left" vertical="top"/>
    </xf>
    <xf numFmtId="3" fontId="3" fillId="2" borderId="11" xfId="0" applyNumberFormat="1" applyFont="1" applyFill="1" applyBorder="1" applyAlignment="1" applyProtection="1">
      <alignment horizontal="center"/>
      <protection locked="0"/>
    </xf>
    <xf numFmtId="0" fontId="3" fillId="2" borderId="10" xfId="0" applyFont="1" applyFill="1" applyBorder="1" applyAlignment="1">
      <alignment horizontal="center" vertical="top" wrapText="1"/>
    </xf>
    <xf numFmtId="0" fontId="48" fillId="2" borderId="0" xfId="0" applyFont="1" applyFill="1" applyAlignment="1">
      <alignment horizontal="center"/>
    </xf>
    <xf numFmtId="2" fontId="57" fillId="4" borderId="0" xfId="0" applyNumberFormat="1" applyFont="1" applyFill="1" applyAlignment="1">
      <alignment horizontal="center"/>
    </xf>
    <xf numFmtId="165" fontId="57" fillId="4" borderId="0" xfId="0" applyNumberFormat="1" applyFont="1" applyFill="1" applyAlignment="1">
      <alignment horizontal="center"/>
    </xf>
    <xf numFmtId="0" fontId="63" fillId="11" borderId="4" xfId="0" applyFont="1" applyFill="1" applyBorder="1" applyAlignment="1">
      <alignment horizontal="center" vertical="center" wrapText="1"/>
    </xf>
    <xf numFmtId="0" fontId="0" fillId="2" borderId="0" xfId="0" applyFill="1" applyAlignment="1">
      <alignment horizontal="center" vertical="top" wrapText="1"/>
    </xf>
    <xf numFmtId="0" fontId="69" fillId="2" borderId="11" xfId="0" applyFont="1" applyFill="1" applyBorder="1" applyAlignment="1">
      <alignment horizontal="center" vertical="center"/>
    </xf>
    <xf numFmtId="0" fontId="70" fillId="13" borderId="0" xfId="0" applyFont="1" applyFill="1" applyAlignment="1">
      <alignment horizontal="center" vertical="center" wrapText="1"/>
    </xf>
    <xf numFmtId="0" fontId="72" fillId="2" borderId="0" xfId="0" applyFont="1" applyFill="1" applyAlignment="1">
      <alignment horizontal="center"/>
    </xf>
    <xf numFmtId="0" fontId="0" fillId="2" borderId="0" xfId="0" applyFill="1" applyAlignment="1">
      <alignment horizontal="justify" vertical="top"/>
    </xf>
    <xf numFmtId="0" fontId="68" fillId="7" borderId="4" xfId="0" applyFont="1" applyFill="1" applyBorder="1" applyAlignment="1" applyProtection="1">
      <alignment horizontal="justify" vertical="top" wrapText="1"/>
      <protection locked="0"/>
    </xf>
    <xf numFmtId="0" fontId="68" fillId="7" borderId="4" xfId="0" applyFont="1" applyFill="1" applyBorder="1" applyAlignment="1" applyProtection="1">
      <alignment horizontal="justify" vertical="top"/>
      <protection locked="0"/>
    </xf>
    <xf numFmtId="0" fontId="74" fillId="2" borderId="0" xfId="0" applyFont="1" applyFill="1" applyAlignment="1">
      <alignment horizontal="left" vertical="top"/>
    </xf>
    <xf numFmtId="0" fontId="0" fillId="2" borderId="0" xfId="0" applyFill="1" applyAlignment="1">
      <alignment horizontal="center" vertical="center" wrapText="1"/>
    </xf>
    <xf numFmtId="0" fontId="3" fillId="2" borderId="11" xfId="10" applyFill="1" applyBorder="1" applyAlignment="1">
      <alignment vertical="top" wrapText="1"/>
    </xf>
  </cellXfs>
  <cellStyles count="32">
    <cellStyle name="Hyperlink 1" xfId="2" xr:uid="{00000000-0005-0000-0000-000006000000}"/>
    <cellStyle name="Hypertextové prepojenie" xfId="1" builtinId="8"/>
    <cellStyle name="Hypertextové prepojenie 2" xfId="3" xr:uid="{00000000-0005-0000-0000-000007000000}"/>
    <cellStyle name="Normal 2" xfId="4" xr:uid="{00000000-0005-0000-0000-000008000000}"/>
    <cellStyle name="Normal 3" xfId="5" xr:uid="{00000000-0005-0000-0000-000009000000}"/>
    <cellStyle name="Normal 3 2" xfId="6" xr:uid="{00000000-0005-0000-0000-00000A000000}"/>
    <cellStyle name="Normal 3_2013-01-000-SportoveOdvetvia" xfId="7" xr:uid="{00000000-0005-0000-0000-00000B000000}"/>
    <cellStyle name="Normal 4" xfId="8" xr:uid="{00000000-0005-0000-0000-00000C000000}"/>
    <cellStyle name="Normal 5" xfId="9" xr:uid="{00000000-0005-0000-0000-00000D000000}"/>
    <cellStyle name="Normálna" xfId="0" builtinId="0"/>
    <cellStyle name="Normálna 2" xfId="10" xr:uid="{00000000-0005-0000-0000-00000E000000}"/>
    <cellStyle name="Normálna 2 2" xfId="11" xr:uid="{00000000-0005-0000-0000-00000F000000}"/>
    <cellStyle name="Normálna 2 3" xfId="12" xr:uid="{00000000-0005-0000-0000-000010000000}"/>
    <cellStyle name="Normálna 3" xfId="13" xr:uid="{00000000-0005-0000-0000-000011000000}"/>
    <cellStyle name="Normálna 3 2" xfId="14" xr:uid="{00000000-0005-0000-0000-000012000000}"/>
    <cellStyle name="Normálna 3 3" xfId="15" xr:uid="{00000000-0005-0000-0000-000013000000}"/>
    <cellStyle name="Normálna 4" xfId="16" xr:uid="{00000000-0005-0000-0000-000014000000}"/>
    <cellStyle name="Normálna 4 2" xfId="17" xr:uid="{00000000-0005-0000-0000-000015000000}"/>
    <cellStyle name="Normálna 5" xfId="18" xr:uid="{00000000-0005-0000-0000-000016000000}"/>
    <cellStyle name="Normálna 5 2" xfId="19" xr:uid="{00000000-0005-0000-0000-000017000000}"/>
    <cellStyle name="Normálna 5 3" xfId="20" xr:uid="{00000000-0005-0000-0000-000018000000}"/>
    <cellStyle name="Normálna 5 4" xfId="21" xr:uid="{00000000-0005-0000-0000-000019000000}"/>
    <cellStyle name="Normálna 6" xfId="22" xr:uid="{00000000-0005-0000-0000-00001A000000}"/>
    <cellStyle name="Normálna 7" xfId="23" xr:uid="{00000000-0005-0000-0000-00001B000000}"/>
    <cellStyle name="Normálna 7 2" xfId="24" xr:uid="{00000000-0005-0000-0000-00001C000000}"/>
    <cellStyle name="Normálna 8" xfId="25" xr:uid="{00000000-0005-0000-0000-00001D000000}"/>
    <cellStyle name="normálne 2" xfId="26" xr:uid="{00000000-0005-0000-0000-00001E000000}"/>
    <cellStyle name="normálne 2 2" xfId="27" xr:uid="{00000000-0005-0000-0000-00001F000000}"/>
    <cellStyle name="normálne 2 2 2" xfId="28" xr:uid="{00000000-0005-0000-0000-000020000000}"/>
    <cellStyle name="normálne 2 3" xfId="29" xr:uid="{00000000-0005-0000-0000-000021000000}"/>
    <cellStyle name="normálne 2 4" xfId="30" xr:uid="{00000000-0005-0000-0000-000022000000}"/>
    <cellStyle name="Normálne 3" xfId="31" xr:uid="{00000000-0005-0000-0000-000023000000}"/>
  </cellStyles>
  <dxfs count="104">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87182226020086"/>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
      <fill>
        <patternFill>
          <bgColor rgb="FFFFFFCC"/>
        </patternFill>
      </fill>
      <border diagonalUp="0" diagonalDown="0">
        <left style="thin">
          <color auto="1"/>
        </left>
        <right style="thin">
          <color auto="1"/>
        </right>
        <top style="thin">
          <color auto="1"/>
        </top>
        <bottom style="thin">
          <color auto="1"/>
        </bottom>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2570"/>
      <rgbColor rgb="FF808000"/>
      <rgbColor rgb="FF800080"/>
      <rgbColor rgb="FF0070C0"/>
      <rgbColor rgb="FFC0C0C0"/>
      <rgbColor rgb="FF808080"/>
      <rgbColor rgb="FF9999FF"/>
      <rgbColor rgb="FF993366"/>
      <rgbColor rgb="FFFFFFCC"/>
      <rgbColor rgb="FFDBEEF4"/>
      <rgbColor rgb="FF660066"/>
      <rgbColor rgb="FFFF8080"/>
      <rgbColor rgb="FF0066CC"/>
      <rgbColor rgb="FFB9CDE5"/>
      <rgbColor rgb="FF000080"/>
      <rgbColor rgb="FFFF00FF"/>
      <rgbColor rgb="FFFFFF00"/>
      <rgbColor rgb="FF00FFFF"/>
      <rgbColor rgb="FF800080"/>
      <rgbColor rgb="FF800000"/>
      <rgbColor rgb="FF008080"/>
      <rgbColor rgb="FF0000FF"/>
      <rgbColor rgb="FF00B0F0"/>
      <rgbColor rgb="FFDCE6F2"/>
      <rgbColor rgb="FFC6EFCE"/>
      <rgbColor rgb="FFEBF1DE"/>
      <rgbColor rgb="FFD9D9D9"/>
      <rgbColor rgb="FFE6B9B8"/>
      <rgbColor rgb="FFF2F2F2"/>
      <rgbColor rgb="FFFFC7CE"/>
      <rgbColor rgb="FF3366FF"/>
      <rgbColor rgb="FF33CCCC"/>
      <rgbColor rgb="FF92D050"/>
      <rgbColor rgb="FFFFC000"/>
      <rgbColor rgb="FFFF9900"/>
      <rgbColor rgb="FFFF6600"/>
      <rgbColor rgb="FF666699"/>
      <rgbColor rgb="FF969696"/>
      <rgbColor rgb="FF003366"/>
      <rgbColor rgb="FF00B050"/>
      <rgbColor rgb="FF0061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2442240</xdr:colOff>
      <xdr:row>0</xdr:row>
      <xdr:rowOff>380880</xdr:rowOff>
    </xdr:from>
    <xdr:to>
      <xdr:col>1</xdr:col>
      <xdr:colOff>257400</xdr:colOff>
      <xdr:row>99</xdr:row>
      <xdr:rowOff>7620</xdr:rowOff>
    </xdr:to>
    <xdr:sp macro="" textlink="">
      <xdr:nvSpPr>
        <xdr:cNvPr id="2" name="Drop Down 1">
          <a:extLst>
            <a:ext uri="{FF2B5EF4-FFF2-40B4-BE49-F238E27FC236}">
              <a16:creationId xmlns:a16="http://schemas.microsoft.com/office/drawing/2014/main" id="{00000000-0008-0000-0400-000002000000}"/>
            </a:ext>
          </a:extLst>
        </xdr:cNvPr>
        <xdr:cNvSpPr/>
      </xdr:nvSpPr>
      <xdr:spPr>
        <a:xfrm>
          <a:off x="0" y="0"/>
          <a:ext cx="0" cy="0"/>
        </a:xfrm>
        <a:prstGeom prst="rect">
          <a:avLst/>
        </a:prstGeom>
      </xdr:spPr>
      <xdr:txBody>
        <a:bodyPr anchor="ctr">
          <a:noAutofit/>
        </a:body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1601640</xdr:colOff>
      <xdr:row>3</xdr:row>
      <xdr:rowOff>577080</xdr:rowOff>
    </xdr:from>
    <xdr:to>
      <xdr:col>5</xdr:col>
      <xdr:colOff>1904400</xdr:colOff>
      <xdr:row>4</xdr:row>
      <xdr:rowOff>370080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1540160" y="1434240"/>
          <a:ext cx="302760" cy="37404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xdr:from>
      <xdr:col>4</xdr:col>
      <xdr:colOff>2880</xdr:colOff>
      <xdr:row>14</xdr:row>
      <xdr:rowOff>89640</xdr:rowOff>
    </xdr:from>
    <xdr:to>
      <xdr:col>4</xdr:col>
      <xdr:colOff>761400</xdr:colOff>
      <xdr:row>15</xdr:row>
      <xdr:rowOff>21240</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7507080" y="4847400"/>
          <a:ext cx="331920" cy="75852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1601640</xdr:colOff>
      <xdr:row>3</xdr:row>
      <xdr:rowOff>577080</xdr:rowOff>
    </xdr:from>
    <xdr:to>
      <xdr:col>5</xdr:col>
      <xdr:colOff>1904400</xdr:colOff>
      <xdr:row>4</xdr:row>
      <xdr:rowOff>370080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1540160" y="1434240"/>
          <a:ext cx="302760" cy="37404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xdr:from>
      <xdr:col>4</xdr:col>
      <xdr:colOff>1080</xdr:colOff>
      <xdr:row>15</xdr:row>
      <xdr:rowOff>27720</xdr:rowOff>
    </xdr:from>
    <xdr:to>
      <xdr:col>4</xdr:col>
      <xdr:colOff>679680</xdr:colOff>
      <xdr:row>16</xdr:row>
      <xdr:rowOff>24840</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7537680" y="5163120"/>
          <a:ext cx="187560" cy="67860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xdr:from>
      <xdr:col>4</xdr:col>
      <xdr:colOff>1080</xdr:colOff>
      <xdr:row>16</xdr:row>
      <xdr:rowOff>85680</xdr:rowOff>
    </xdr:from>
    <xdr:to>
      <xdr:col>4</xdr:col>
      <xdr:colOff>679680</xdr:colOff>
      <xdr:row>17</xdr:row>
      <xdr:rowOff>22320</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7462800" y="5486040"/>
          <a:ext cx="336960" cy="67860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42"/>
  <sheetViews>
    <sheetView showGridLines="0" topLeftCell="A91" zoomScaleNormal="100" workbookViewId="0">
      <selection activeCell="A122" sqref="A122"/>
    </sheetView>
  </sheetViews>
  <sheetFormatPr defaultColWidth="11.453125" defaultRowHeight="12.5" x14ac:dyDescent="0.25"/>
  <cols>
    <col min="1" max="1" width="105" style="5" customWidth="1"/>
    <col min="2" max="2" width="103.54296875" style="6" customWidth="1"/>
    <col min="3" max="4" width="4.54296875" style="6" customWidth="1"/>
    <col min="5" max="16384" width="11.453125" style="6"/>
  </cols>
  <sheetData>
    <row r="1" spans="1:4" s="8" customFormat="1" ht="46.5" customHeight="1" x14ac:dyDescent="0.25">
      <c r="A1" s="7" t="s">
        <v>0</v>
      </c>
      <c r="C1" s="308"/>
      <c r="D1" s="308"/>
    </row>
    <row r="2" spans="1:4" s="8" customFormat="1" ht="18.75" customHeight="1" x14ac:dyDescent="0.25">
      <c r="A2" s="9"/>
      <c r="C2" s="4"/>
      <c r="D2" s="4"/>
    </row>
    <row r="3" spans="1:4" s="8" customFormat="1" ht="20.25" customHeight="1" x14ac:dyDescent="0.25">
      <c r="A3" s="10" t="s">
        <v>1</v>
      </c>
      <c r="C3" s="4"/>
      <c r="D3" s="4"/>
    </row>
    <row r="4" spans="1:4" s="8" customFormat="1" ht="15" customHeight="1" x14ac:dyDescent="0.25">
      <c r="A4" s="11" t="s">
        <v>2</v>
      </c>
      <c r="C4" s="4"/>
      <c r="D4" s="4"/>
    </row>
    <row r="5" spans="1:4" s="8" customFormat="1" ht="15" customHeight="1" x14ac:dyDescent="0.25">
      <c r="A5" s="11" t="s">
        <v>3</v>
      </c>
      <c r="C5" s="4"/>
      <c r="D5" s="4"/>
    </row>
    <row r="6" spans="1:4" s="8" customFormat="1" ht="25" x14ac:dyDescent="0.25">
      <c r="A6" s="11" t="s">
        <v>4</v>
      </c>
      <c r="C6" s="4"/>
      <c r="D6" s="4"/>
    </row>
    <row r="7" spans="1:4" s="8" customFormat="1" ht="15" customHeight="1" x14ac:dyDescent="0.25">
      <c r="A7" s="12" t="s">
        <v>5</v>
      </c>
      <c r="C7" s="4"/>
      <c r="D7" s="4"/>
    </row>
    <row r="8" spans="1:4" s="8" customFormat="1" ht="15" customHeight="1" x14ac:dyDescent="0.25">
      <c r="A8" s="13" t="s">
        <v>6</v>
      </c>
      <c r="C8" s="4"/>
      <c r="D8" s="4"/>
    </row>
    <row r="9" spans="1:4" s="8" customFormat="1" ht="15" customHeight="1" x14ac:dyDescent="0.25">
      <c r="A9" s="14" t="s">
        <v>7</v>
      </c>
      <c r="C9" s="4"/>
      <c r="D9" s="4"/>
    </row>
    <row r="10" spans="1:4" s="8" customFormat="1" ht="15.75" customHeight="1" x14ac:dyDescent="0.25">
      <c r="A10" s="12" t="s">
        <v>8</v>
      </c>
      <c r="C10" s="4"/>
      <c r="D10" s="4"/>
    </row>
    <row r="11" spans="1:4" s="8" customFormat="1" ht="42.75" customHeight="1" x14ac:dyDescent="0.25">
      <c r="A11" s="12" t="s">
        <v>9</v>
      </c>
      <c r="C11" s="4"/>
      <c r="D11" s="4"/>
    </row>
    <row r="12" spans="1:4" s="8" customFormat="1" ht="20.25" customHeight="1" x14ac:dyDescent="0.25">
      <c r="A12" s="15" t="s">
        <v>10</v>
      </c>
      <c r="C12" s="4"/>
      <c r="D12" s="4"/>
    </row>
    <row r="13" spans="1:4" s="8" customFormat="1" ht="23.25" customHeight="1" x14ac:dyDescent="0.25">
      <c r="A13" s="16"/>
      <c r="C13" s="4"/>
      <c r="D13" s="4"/>
    </row>
    <row r="14" spans="1:4" s="8" customFormat="1" ht="17.5" x14ac:dyDescent="0.25">
      <c r="A14" s="17" t="s">
        <v>11</v>
      </c>
      <c r="C14" s="4"/>
      <c r="D14" s="4"/>
    </row>
    <row r="15" spans="1:4" ht="15.75" customHeight="1" x14ac:dyDescent="0.25">
      <c r="A15" s="18"/>
    </row>
    <row r="16" spans="1:4" ht="290.5" x14ac:dyDescent="0.25">
      <c r="A16" s="19" t="s">
        <v>12</v>
      </c>
    </row>
    <row r="17" spans="1:4" ht="17.25" customHeight="1" x14ac:dyDescent="0.25">
      <c r="A17" s="6"/>
    </row>
    <row r="18" spans="1:4" ht="225.75" customHeight="1" x14ac:dyDescent="0.25">
      <c r="A18" s="19" t="s">
        <v>13</v>
      </c>
      <c r="B18" s="20"/>
    </row>
    <row r="19" spans="1:4" ht="30" customHeight="1" x14ac:dyDescent="0.25">
      <c r="A19" s="6"/>
      <c r="B19" s="20"/>
    </row>
    <row r="20" spans="1:4" ht="26.25" customHeight="1" x14ac:dyDescent="0.25">
      <c r="A20" s="21" t="s">
        <v>14</v>
      </c>
    </row>
    <row r="21" spans="1:4" ht="38" x14ac:dyDescent="0.25">
      <c r="A21" s="22" t="s">
        <v>15</v>
      </c>
      <c r="C21" s="309"/>
      <c r="D21" s="309"/>
    </row>
    <row r="22" spans="1:4" x14ac:dyDescent="0.25">
      <c r="C22" s="310"/>
      <c r="D22" s="310"/>
    </row>
    <row r="23" spans="1:4" ht="64" x14ac:dyDescent="0.25">
      <c r="A23" s="23" t="s">
        <v>16</v>
      </c>
      <c r="C23" s="3"/>
      <c r="D23" s="3"/>
    </row>
    <row r="24" spans="1:4" ht="12.75" customHeight="1" x14ac:dyDescent="0.25">
      <c r="C24" s="311"/>
      <c r="D24" s="311"/>
    </row>
    <row r="25" spans="1:4" ht="29.25" customHeight="1" x14ac:dyDescent="0.25">
      <c r="A25" s="23" t="s">
        <v>17</v>
      </c>
    </row>
    <row r="26" spans="1:4" ht="13.5" customHeight="1" x14ac:dyDescent="0.25"/>
    <row r="27" spans="1:4" ht="25.5" x14ac:dyDescent="0.25">
      <c r="A27" s="22" t="s">
        <v>18</v>
      </c>
      <c r="B27" s="20"/>
    </row>
    <row r="28" spans="1:4" x14ac:dyDescent="0.25">
      <c r="A28" s="6"/>
    </row>
    <row r="29" spans="1:4" ht="38" x14ac:dyDescent="0.25">
      <c r="A29" s="23" t="s">
        <v>19</v>
      </c>
    </row>
    <row r="30" spans="1:4" ht="12.75" customHeight="1" x14ac:dyDescent="0.25"/>
    <row r="31" spans="1:4" ht="25.5" x14ac:dyDescent="0.25">
      <c r="A31" s="22" t="s">
        <v>20</v>
      </c>
    </row>
    <row r="32" spans="1:4" ht="12" customHeight="1" x14ac:dyDescent="0.25"/>
    <row r="33" spans="1:3" ht="15.75" customHeight="1" x14ac:dyDescent="0.25">
      <c r="A33" s="22" t="s">
        <v>21</v>
      </c>
    </row>
    <row r="34" spans="1:3" ht="12" customHeight="1" x14ac:dyDescent="0.25"/>
    <row r="35" spans="1:3" ht="52" x14ac:dyDescent="0.25">
      <c r="A35" s="22" t="s">
        <v>22</v>
      </c>
    </row>
    <row r="36" spans="1:3" ht="12" customHeight="1" x14ac:dyDescent="0.25"/>
    <row r="37" spans="1:3" ht="25.5" x14ac:dyDescent="0.25">
      <c r="A37" s="24" t="s">
        <v>23</v>
      </c>
    </row>
    <row r="39" spans="1:3" ht="77" x14ac:dyDescent="0.25">
      <c r="A39" s="23" t="s">
        <v>24</v>
      </c>
    </row>
    <row r="40" spans="1:3" ht="12.75" customHeight="1" x14ac:dyDescent="0.25"/>
    <row r="41" spans="1:3" ht="26" x14ac:dyDescent="0.25">
      <c r="A41" s="22" t="s">
        <v>25</v>
      </c>
    </row>
    <row r="42" spans="1:3" ht="12.75" customHeight="1" x14ac:dyDescent="0.25"/>
    <row r="43" spans="1:3" ht="81.75" customHeight="1" x14ac:dyDescent="0.25">
      <c r="A43" s="25" t="s">
        <v>26</v>
      </c>
      <c r="C43" s="26"/>
    </row>
    <row r="44" spans="1:3" ht="64.5" customHeight="1" x14ac:dyDescent="0.25">
      <c r="A44" s="22" t="s">
        <v>27</v>
      </c>
      <c r="C44" s="26"/>
    </row>
    <row r="45" spans="1:3" ht="12.75" customHeight="1" x14ac:dyDescent="0.25">
      <c r="A45" s="22"/>
      <c r="C45" s="26"/>
    </row>
    <row r="46" spans="1:3" ht="41.25" customHeight="1" x14ac:dyDescent="0.25">
      <c r="A46" s="27" t="s">
        <v>28</v>
      </c>
      <c r="C46" s="26"/>
    </row>
    <row r="47" spans="1:3" ht="11.25" customHeight="1" x14ac:dyDescent="0.25"/>
    <row r="48" spans="1:3" ht="13" x14ac:dyDescent="0.25">
      <c r="A48" s="25" t="s">
        <v>29</v>
      </c>
    </row>
    <row r="49" spans="1:1" ht="12" customHeight="1" x14ac:dyDescent="0.25"/>
    <row r="50" spans="1:1" ht="39" x14ac:dyDescent="0.25">
      <c r="A50" s="25" t="s">
        <v>30</v>
      </c>
    </row>
    <row r="51" spans="1:1" ht="12.75" customHeight="1" x14ac:dyDescent="0.25"/>
    <row r="52" spans="1:1" ht="75.5" x14ac:dyDescent="0.25">
      <c r="A52" s="22" t="s">
        <v>31</v>
      </c>
    </row>
    <row r="53" spans="1:1" ht="12.75" customHeight="1" x14ac:dyDescent="0.25"/>
    <row r="54" spans="1:1" ht="38.5" x14ac:dyDescent="0.25">
      <c r="A54" s="25" t="s">
        <v>32</v>
      </c>
    </row>
    <row r="56" spans="1:1" ht="13" x14ac:dyDescent="0.25">
      <c r="A56" s="22" t="s">
        <v>33</v>
      </c>
    </row>
    <row r="58" spans="1:1" ht="13" x14ac:dyDescent="0.25">
      <c r="A58" s="22" t="s">
        <v>34</v>
      </c>
    </row>
    <row r="60" spans="1:1" ht="121.5" customHeight="1" x14ac:dyDescent="0.25">
      <c r="A60" s="23" t="s">
        <v>35</v>
      </c>
    </row>
    <row r="61" spans="1:1" ht="12" customHeight="1" x14ac:dyDescent="0.25">
      <c r="A61" s="23"/>
    </row>
    <row r="62" spans="1:1" ht="14.25" customHeight="1" x14ac:dyDescent="0.25">
      <c r="A62" s="22" t="s">
        <v>36</v>
      </c>
    </row>
    <row r="63" spans="1:1" ht="26" x14ac:dyDescent="0.25">
      <c r="A63" s="5" t="s">
        <v>37</v>
      </c>
    </row>
    <row r="64" spans="1:1" ht="27.75" customHeight="1" x14ac:dyDescent="0.25">
      <c r="A64" s="5" t="s">
        <v>38</v>
      </c>
    </row>
    <row r="66" spans="1:1" ht="93" customHeight="1" x14ac:dyDescent="0.25">
      <c r="A66" s="23" t="s">
        <v>39</v>
      </c>
    </row>
    <row r="68" spans="1:1" ht="18" x14ac:dyDescent="0.25">
      <c r="A68" s="9" t="s">
        <v>40</v>
      </c>
    </row>
    <row r="70" spans="1:1" ht="174" customHeight="1" x14ac:dyDescent="0.25">
      <c r="A70" s="28" t="s">
        <v>41</v>
      </c>
    </row>
    <row r="71" spans="1:1" ht="12.75" customHeight="1" x14ac:dyDescent="0.25">
      <c r="A71" s="28"/>
    </row>
    <row r="72" spans="1:1" ht="173.25" customHeight="1" x14ac:dyDescent="0.25">
      <c r="A72" s="29" t="s">
        <v>42</v>
      </c>
    </row>
    <row r="73" spans="1:1" ht="37.5" x14ac:dyDescent="0.25">
      <c r="A73" s="30" t="s">
        <v>43</v>
      </c>
    </row>
    <row r="74" spans="1:1" ht="13" x14ac:dyDescent="0.25">
      <c r="A74" s="31" t="s">
        <v>44</v>
      </c>
    </row>
    <row r="75" spans="1:1" ht="61.5" customHeight="1" x14ac:dyDescent="0.25">
      <c r="A75" s="30" t="s">
        <v>45</v>
      </c>
    </row>
    <row r="76" spans="1:1" ht="28.5" customHeight="1" x14ac:dyDescent="0.25">
      <c r="A76" s="30" t="s">
        <v>46</v>
      </c>
    </row>
    <row r="77" spans="1:1" ht="13" x14ac:dyDescent="0.25">
      <c r="A77" s="32" t="s">
        <v>47</v>
      </c>
    </row>
    <row r="78" spans="1:1" x14ac:dyDescent="0.25">
      <c r="A78" s="33" t="s">
        <v>48</v>
      </c>
    </row>
    <row r="79" spans="1:1" x14ac:dyDescent="0.25">
      <c r="A79" s="33" t="s">
        <v>49</v>
      </c>
    </row>
    <row r="80" spans="1:1" x14ac:dyDescent="0.25">
      <c r="A80" s="33" t="s">
        <v>50</v>
      </c>
    </row>
    <row r="81" spans="1:2" x14ac:dyDescent="0.25">
      <c r="A81" s="34" t="s">
        <v>51</v>
      </c>
    </row>
    <row r="82" spans="1:2" x14ac:dyDescent="0.25">
      <c r="A82" s="33" t="s">
        <v>52</v>
      </c>
    </row>
    <row r="83" spans="1:2" x14ac:dyDescent="0.25">
      <c r="A83" s="34" t="s">
        <v>53</v>
      </c>
    </row>
    <row r="84" spans="1:2" x14ac:dyDescent="0.25">
      <c r="A84" s="33" t="s">
        <v>54</v>
      </c>
    </row>
    <row r="85" spans="1:2" x14ac:dyDescent="0.25">
      <c r="A85" s="35" t="s">
        <v>55</v>
      </c>
    </row>
    <row r="86" spans="1:2" x14ac:dyDescent="0.25">
      <c r="A86" s="36"/>
    </row>
    <row r="87" spans="1:2" ht="18" x14ac:dyDescent="0.25">
      <c r="A87" s="37" t="s">
        <v>56</v>
      </c>
    </row>
    <row r="89" spans="1:2" ht="13" x14ac:dyDescent="0.25">
      <c r="A89" s="38" t="s">
        <v>57</v>
      </c>
    </row>
    <row r="90" spans="1:2" x14ac:dyDescent="0.25">
      <c r="A90" s="30" t="s">
        <v>58</v>
      </c>
    </row>
    <row r="91" spans="1:2" ht="13" x14ac:dyDescent="0.25">
      <c r="A91" s="31" t="s">
        <v>44</v>
      </c>
    </row>
    <row r="92" spans="1:2" x14ac:dyDescent="0.25">
      <c r="A92" s="30" t="s">
        <v>59</v>
      </c>
      <c r="B92" s="39"/>
    </row>
    <row r="93" spans="1:2" x14ac:dyDescent="0.25">
      <c r="A93" s="30"/>
    </row>
    <row r="94" spans="1:2" ht="13" x14ac:dyDescent="0.25">
      <c r="A94" s="38" t="s">
        <v>60</v>
      </c>
    </row>
    <row r="95" spans="1:2" ht="50" x14ac:dyDescent="0.25">
      <c r="A95" s="30" t="s">
        <v>61</v>
      </c>
    </row>
    <row r="96" spans="1:2" x14ac:dyDescent="0.25">
      <c r="A96" s="30"/>
    </row>
    <row r="97" spans="1:4" ht="13" x14ac:dyDescent="0.25">
      <c r="A97" s="38" t="s">
        <v>62</v>
      </c>
    </row>
    <row r="98" spans="1:4" ht="68.25" customHeight="1" x14ac:dyDescent="0.25">
      <c r="A98" s="30" t="s">
        <v>63</v>
      </c>
    </row>
    <row r="99" spans="1:4" x14ac:dyDescent="0.25">
      <c r="A99" s="30"/>
    </row>
    <row r="100" spans="1:4" ht="13" x14ac:dyDescent="0.25">
      <c r="A100" s="38" t="s">
        <v>64</v>
      </c>
    </row>
    <row r="101" spans="1:4" ht="75.5" x14ac:dyDescent="0.25">
      <c r="A101" s="30" t="s">
        <v>65</v>
      </c>
    </row>
    <row r="102" spans="1:4" x14ac:dyDescent="0.25">
      <c r="A102" s="30"/>
    </row>
    <row r="103" spans="1:4" ht="13" x14ac:dyDescent="0.25">
      <c r="A103" s="40" t="s">
        <v>66</v>
      </c>
    </row>
    <row r="104" spans="1:4" ht="50.5" x14ac:dyDescent="0.25">
      <c r="A104" s="30" t="s">
        <v>67</v>
      </c>
    </row>
    <row r="105" spans="1:4" x14ac:dyDescent="0.25">
      <c r="A105" s="30"/>
      <c r="B105" s="6" t="s">
        <v>68</v>
      </c>
    </row>
    <row r="106" spans="1:4" ht="13" x14ac:dyDescent="0.25">
      <c r="A106" s="38" t="s">
        <v>69</v>
      </c>
    </row>
    <row r="107" spans="1:4" ht="71.25" customHeight="1" x14ac:dyDescent="0.25">
      <c r="A107" s="41" t="s">
        <v>70</v>
      </c>
    </row>
    <row r="108" spans="1:4" ht="37.5" x14ac:dyDescent="0.25">
      <c r="A108" s="5" t="s">
        <v>71</v>
      </c>
    </row>
    <row r="109" spans="1:4" ht="25" x14ac:dyDescent="0.25">
      <c r="A109" s="5" t="s">
        <v>72</v>
      </c>
    </row>
    <row r="110" spans="1:4" ht="10.5" customHeight="1" x14ac:dyDescent="0.25">
      <c r="D110" s="6" t="s">
        <v>68</v>
      </c>
    </row>
    <row r="111" spans="1:4" ht="99.75" customHeight="1" x14ac:dyDescent="0.25">
      <c r="A111" s="23" t="s">
        <v>73</v>
      </c>
    </row>
    <row r="112" spans="1:4" ht="26" x14ac:dyDescent="0.25">
      <c r="A112" s="5" t="s">
        <v>74</v>
      </c>
    </row>
    <row r="114" spans="1:2" ht="175" x14ac:dyDescent="0.25">
      <c r="A114" s="30" t="s">
        <v>75</v>
      </c>
    </row>
    <row r="115" spans="1:2" ht="11.25" customHeight="1" x14ac:dyDescent="0.25">
      <c r="A115" s="42"/>
      <c r="B115" s="20"/>
    </row>
    <row r="116" spans="1:2" ht="13" x14ac:dyDescent="0.25">
      <c r="A116" s="38" t="s">
        <v>76</v>
      </c>
    </row>
    <row r="117" spans="1:2" ht="32.25" customHeight="1" x14ac:dyDescent="0.25">
      <c r="A117" s="30" t="s">
        <v>77</v>
      </c>
    </row>
    <row r="118" spans="1:2" x14ac:dyDescent="0.25">
      <c r="A118" s="30"/>
    </row>
    <row r="119" spans="1:2" ht="13" x14ac:dyDescent="0.25">
      <c r="A119" s="38" t="s">
        <v>78</v>
      </c>
    </row>
    <row r="120" spans="1:2" ht="12" customHeight="1" x14ac:dyDescent="0.25">
      <c r="A120" s="30" t="s">
        <v>79</v>
      </c>
    </row>
    <row r="121" spans="1:2" ht="3" hidden="1" customHeight="1" x14ac:dyDescent="0.25">
      <c r="A121" s="30"/>
    </row>
    <row r="122" spans="1:2" x14ac:dyDescent="0.25">
      <c r="A122" s="30" t="s">
        <v>80</v>
      </c>
    </row>
    <row r="123" spans="1:2" ht="25" x14ac:dyDescent="0.25">
      <c r="A123" s="30" t="s">
        <v>81</v>
      </c>
    </row>
    <row r="124" spans="1:2" x14ac:dyDescent="0.25">
      <c r="A124" s="30" t="s">
        <v>82</v>
      </c>
    </row>
    <row r="125" spans="1:2" ht="25" x14ac:dyDescent="0.25">
      <c r="A125" s="30" t="s">
        <v>83</v>
      </c>
    </row>
    <row r="126" spans="1:2" ht="37.5" x14ac:dyDescent="0.25">
      <c r="A126" s="30" t="s">
        <v>84</v>
      </c>
    </row>
    <row r="127" spans="1:2" ht="33.75" customHeight="1" x14ac:dyDescent="0.25">
      <c r="A127" s="30" t="s">
        <v>85</v>
      </c>
    </row>
    <row r="128" spans="1:2" ht="12.75" customHeight="1" x14ac:dyDescent="0.25">
      <c r="A128" s="43" t="s">
        <v>44</v>
      </c>
    </row>
    <row r="129" spans="1:1" ht="15.75" customHeight="1" x14ac:dyDescent="0.25">
      <c r="A129" s="44" t="s">
        <v>86</v>
      </c>
    </row>
    <row r="130" spans="1:1" ht="12.75" customHeight="1" x14ac:dyDescent="0.25">
      <c r="A130" s="30"/>
    </row>
    <row r="131" spans="1:1" ht="13" x14ac:dyDescent="0.25">
      <c r="A131" s="40" t="s">
        <v>87</v>
      </c>
    </row>
    <row r="132" spans="1:1" ht="40.5" customHeight="1" x14ac:dyDescent="0.25">
      <c r="A132" s="30" t="s">
        <v>88</v>
      </c>
    </row>
    <row r="133" spans="1:1" ht="61.5" customHeight="1" x14ac:dyDescent="0.25">
      <c r="A133" s="45" t="s">
        <v>89</v>
      </c>
    </row>
    <row r="134" spans="1:1" ht="13" x14ac:dyDescent="0.25">
      <c r="A134" s="38" t="s">
        <v>90</v>
      </c>
    </row>
    <row r="135" spans="1:1" ht="101" x14ac:dyDescent="0.25">
      <c r="A135" s="46" t="s">
        <v>91</v>
      </c>
    </row>
    <row r="137" spans="1:1" ht="71.25" customHeight="1" x14ac:dyDescent="0.25">
      <c r="A137" s="25" t="s">
        <v>92</v>
      </c>
    </row>
    <row r="142" spans="1:1" x14ac:dyDescent="0.25">
      <c r="A142" s="36"/>
    </row>
  </sheetData>
  <sheetProtection sheet="1" selectLockedCells="1" selectUnlockedCells="1"/>
  <mergeCells count="4">
    <mergeCell ref="C1:D1"/>
    <mergeCell ref="C21:D21"/>
    <mergeCell ref="C22:D22"/>
    <mergeCell ref="C24:D24"/>
  </mergeCells>
  <printOptions horizontalCentered="1"/>
  <pageMargins left="0.70833333333333304" right="0.70833333333333304" top="0.74791666666666701" bottom="0.74791666666666701" header="0.511811023622047" footer="0.31527777777777799"/>
  <pageSetup paperSize="9" fitToHeight="0" orientation="portrait" horizontalDpi="300" verticalDpi="300"/>
  <headerFooter>
    <oddFooter>&amp;CStrana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29"/>
  <sheetViews>
    <sheetView topLeftCell="A4" zoomScaleNormal="100" workbookViewId="0">
      <selection activeCell="B15" sqref="B15:C15"/>
    </sheetView>
  </sheetViews>
  <sheetFormatPr defaultColWidth="9.08984375" defaultRowHeight="15.5" x14ac:dyDescent="0.25"/>
  <cols>
    <col min="1" max="1" width="18.453125" style="271" customWidth="1"/>
    <col min="2" max="2" width="37" style="271" customWidth="1"/>
    <col min="3" max="3" width="37.54296875" style="271" customWidth="1"/>
    <col min="4" max="4" width="10.453125" style="272" customWidth="1"/>
    <col min="5" max="5" width="37.54296875" style="272" customWidth="1"/>
    <col min="6" max="6" width="36.453125" style="272" customWidth="1"/>
    <col min="7" max="7" width="19.08984375" style="272" customWidth="1"/>
    <col min="8" max="8" width="3.08984375" style="272" customWidth="1"/>
    <col min="9" max="13" width="9.08984375" style="272"/>
    <col min="14" max="14" width="38.54296875" style="272" hidden="1" customWidth="1"/>
    <col min="15" max="16" width="9.08984375" style="272" hidden="1"/>
    <col min="17" max="16384" width="9.08984375" style="272"/>
  </cols>
  <sheetData>
    <row r="1" spans="1:16" ht="37.5" customHeight="1" x14ac:dyDescent="0.25">
      <c r="A1" s="338" t="str">
        <f>Spolu!C3&amp;", "&amp;Spolu!C6</f>
        <v>Slovenský zväz bedmintonu, Slovenská 19, Prešov, 080 01</v>
      </c>
      <c r="B1" s="338"/>
      <c r="C1" s="338"/>
      <c r="N1" s="272" t="str">
        <f t="shared" ref="N1:N19" si="0">O1&amp;" - "&amp;P1</f>
        <v>a - príspevok uznaným športom</v>
      </c>
      <c r="O1" s="272" t="s">
        <v>375</v>
      </c>
      <c r="P1" s="272" t="str">
        <f>Spolu!B17</f>
        <v>príspevok uznaným športom</v>
      </c>
    </row>
    <row r="2" spans="1:16" x14ac:dyDescent="0.25">
      <c r="N2" s="272" t="str">
        <f t="shared" si="0"/>
        <v>b - príspevok Slovenskému olympijskému a športovému výboru</v>
      </c>
      <c r="O2" s="272" t="s">
        <v>377</v>
      </c>
      <c r="P2" s="272" t="str">
        <f>Spolu!B18</f>
        <v>príspevok Slovenskému olympijskému a športovému výboru</v>
      </c>
    </row>
    <row r="3" spans="1:16" ht="15" customHeight="1" x14ac:dyDescent="0.25">
      <c r="E3" s="339" t="s">
        <v>3085</v>
      </c>
      <c r="F3" s="339"/>
      <c r="N3" s="272" t="str">
        <f t="shared" si="0"/>
        <v>c - príspevok Slovenskému paralympijskému výboru</v>
      </c>
      <c r="O3" s="272" t="s">
        <v>379</v>
      </c>
      <c r="P3" s="272" t="str">
        <f>Spolu!B19</f>
        <v>príspevok Slovenskému paralympijskému výboru</v>
      </c>
    </row>
    <row r="4" spans="1:16" ht="45.75" customHeight="1" x14ac:dyDescent="0.25">
      <c r="E4" s="339"/>
      <c r="F4" s="339"/>
      <c r="N4" s="272" t="str">
        <f t="shared" si="0"/>
        <v>d - príspevok športovcom top tímu</v>
      </c>
      <c r="O4" s="272" t="s">
        <v>381</v>
      </c>
      <c r="P4" s="272" t="str">
        <f>Spolu!B20</f>
        <v>príspevok športovcom top tímu</v>
      </c>
    </row>
    <row r="5" spans="1:16" ht="30.75" customHeight="1" x14ac:dyDescent="0.25">
      <c r="C5" s="292" t="s">
        <v>3086</v>
      </c>
      <c r="N5" s="272" t="str">
        <f t="shared" si="0"/>
        <v>e - organizácia významnej súťaže alebo účasť na významnej súťaži podľa § 3 písm. h) vrátane prípravy na túto súťaž</v>
      </c>
      <c r="O5" s="272" t="s">
        <v>383</v>
      </c>
      <c r="P5" s="272" t="str">
        <f>Spolu!B21</f>
        <v>organizácia významnej súťaže alebo účasť na významnej súťaži podľa § 3 písm. h) vrátane prípravy na túto súťaž</v>
      </c>
    </row>
    <row r="6" spans="1:16" ht="31" x14ac:dyDescent="0.25">
      <c r="C6" s="273" t="s">
        <v>3087</v>
      </c>
      <c r="E6" s="274" t="s">
        <v>3088</v>
      </c>
      <c r="F6" s="275">
        <v>46127</v>
      </c>
      <c r="N6" s="272" t="str">
        <f t="shared" si="0"/>
        <v>f - plnenie úloh verejného záujmu v športe</v>
      </c>
      <c r="O6" s="272" t="s">
        <v>385</v>
      </c>
      <c r="P6" s="272" t="str">
        <f>Spolu!B22</f>
        <v>plnenie úloh verejného záujmu v športe</v>
      </c>
    </row>
    <row r="7" spans="1:16" x14ac:dyDescent="0.25">
      <c r="C7" s="273" t="s">
        <v>3090</v>
      </c>
      <c r="E7" s="274" t="s">
        <v>3091</v>
      </c>
      <c r="F7" s="276">
        <v>1025</v>
      </c>
      <c r="N7" s="272" t="str">
        <f t="shared" si="0"/>
        <v>g - rozvoj športov, ktoré nie sú uznanými podľa zákona č. 440/2015 Z. z.</v>
      </c>
      <c r="O7" s="272" t="s">
        <v>387</v>
      </c>
      <c r="P7" s="272" t="str">
        <f>Spolu!B23</f>
        <v>rozvoj športov, ktoré nie sú uznanými podľa zákona č. 440/2015 Z. z.</v>
      </c>
    </row>
    <row r="8" spans="1:16" x14ac:dyDescent="0.25">
      <c r="C8" s="273" t="s">
        <v>3093</v>
      </c>
      <c r="E8" s="274" t="s">
        <v>3094</v>
      </c>
      <c r="F8" s="277" t="s">
        <v>2379</v>
      </c>
      <c r="N8" s="272" t="str">
        <f t="shared" si="0"/>
        <v>h - podpora a rozvoj turistických a cykloturistických trás</v>
      </c>
      <c r="O8" s="272" t="s">
        <v>389</v>
      </c>
      <c r="P8" s="272" t="str">
        <f>Spolu!B24</f>
        <v>podpora a rozvoj turistických a cykloturistických trás</v>
      </c>
    </row>
    <row r="9" spans="1:16" x14ac:dyDescent="0.25">
      <c r="C9" s="1"/>
      <c r="E9" s="274" t="s">
        <v>3117</v>
      </c>
      <c r="F9" s="277" t="s">
        <v>3125</v>
      </c>
      <c r="N9" s="272" t="str">
        <f t="shared" si="0"/>
        <v>i - finančné odmeny športovcom a trénerom mládeže za dosiahnuté výsledky</v>
      </c>
      <c r="O9" s="272" t="s">
        <v>391</v>
      </c>
      <c r="P9" s="272" t="str">
        <f>Spolu!B25</f>
        <v>finančné odmeny športovcom a trénerom mládeže za dosiahnuté výsledky</v>
      </c>
    </row>
    <row r="10" spans="1:16" x14ac:dyDescent="0.25">
      <c r="E10" s="274" t="s">
        <v>3095</v>
      </c>
      <c r="F10" s="275">
        <v>46127</v>
      </c>
      <c r="N10" s="272" t="str">
        <f t="shared" si="0"/>
        <v>j - projekty školského športu, univerzitného športu a športu pre všetkých</v>
      </c>
      <c r="O10" s="272" t="s">
        <v>393</v>
      </c>
      <c r="P10" s="272" t="str">
        <f>Spolu!B26</f>
        <v>projekty školského športu, univerzitného športu a športu pre všetkých</v>
      </c>
    </row>
    <row r="11" spans="1:16" x14ac:dyDescent="0.25">
      <c r="N11" s="272" t="str">
        <f t="shared" si="0"/>
        <v>k - výstavba, modernizácia a rekonštrukcia športovej infraštruktúry národného významu</v>
      </c>
      <c r="O11" s="272" t="s">
        <v>395</v>
      </c>
      <c r="P11" s="272" t="str">
        <f>Spolu!B27</f>
        <v>výstavba, modernizácia a rekonštrukcia športovej infraštruktúry národného významu</v>
      </c>
    </row>
    <row r="12" spans="1:16" ht="54.75" customHeight="1" x14ac:dyDescent="0.35">
      <c r="A12" s="340" t="s">
        <v>3118</v>
      </c>
      <c r="B12" s="340"/>
      <c r="C12" s="340"/>
      <c r="D12" s="273"/>
      <c r="E12" s="273"/>
      <c r="F12" s="293" t="s">
        <v>3119</v>
      </c>
      <c r="G12" s="273"/>
      <c r="N12" s="272" t="str">
        <f t="shared" si="0"/>
        <v>l - podpora zdravotne postihnutých športovcov</v>
      </c>
      <c r="O12" s="272" t="s">
        <v>397</v>
      </c>
      <c r="P12" s="272" t="str">
        <f>Spolu!B28</f>
        <v>podpora zdravotne postihnutých športovcov</v>
      </c>
    </row>
    <row r="13" spans="1:16" ht="54.75" customHeight="1" x14ac:dyDescent="0.25">
      <c r="A13" s="341"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15.04.2026 sme poukázali Ministerstvu cestovného ruchu a športu Slovenskej republiky nevyčerpané finančné prostriedky v sume 1 025,00 eur z príspevku/dotácie poskytnutého/poskytnutej na úlohy v oblasti športu v roku 2025. Finančné prostriedky vraciame z programu 026 Národný program rozvoja športu v SR.</v>
      </c>
      <c r="B13" s="341"/>
      <c r="C13" s="341"/>
      <c r="F13" s="293" t="s">
        <v>3120</v>
      </c>
      <c r="N13" s="272" t="str">
        <f t="shared" si="0"/>
        <v>m - organizácia tradičných športových podujatí</v>
      </c>
      <c r="O13" s="272" t="s">
        <v>399</v>
      </c>
      <c r="P13" s="272" t="str">
        <f>Spolu!B29</f>
        <v>organizácia tradičných športových podujatí</v>
      </c>
    </row>
    <row r="14" spans="1:16" ht="33.75" customHeight="1" x14ac:dyDescent="0.25">
      <c r="A14" s="271" t="s">
        <v>3101</v>
      </c>
      <c r="B14" s="342" t="s">
        <v>3256</v>
      </c>
      <c r="C14" s="342"/>
      <c r="F14" s="294"/>
      <c r="N14" s="272" t="str">
        <f t="shared" si="0"/>
        <v xml:space="preserve">n - </v>
      </c>
      <c r="O14" s="272" t="s">
        <v>401</v>
      </c>
    </row>
    <row r="15" spans="1:16" ht="33.75" customHeight="1" x14ac:dyDescent="0.25">
      <c r="A15" s="271" t="s">
        <v>3121</v>
      </c>
      <c r="B15" s="343" t="s">
        <v>3255</v>
      </c>
      <c r="C15" s="343"/>
      <c r="F15" s="344"/>
      <c r="N15" s="272" t="str">
        <f t="shared" si="0"/>
        <v xml:space="preserve">o - </v>
      </c>
      <c r="O15" s="272" t="s">
        <v>402</v>
      </c>
    </row>
    <row r="16" spans="1:16" x14ac:dyDescent="0.25">
      <c r="A16" s="271" t="s">
        <v>3104</v>
      </c>
      <c r="B16" s="279" t="str">
        <f>F8</f>
        <v>SK47 5600 0000 0008 5511 7001</v>
      </c>
      <c r="C16" s="272"/>
      <c r="F16" s="344"/>
      <c r="N16" s="272" t="str">
        <f t="shared" si="0"/>
        <v xml:space="preserve">p - </v>
      </c>
      <c r="O16" s="272" t="s">
        <v>403</v>
      </c>
    </row>
    <row r="17" spans="1:16" ht="31.5" customHeight="1" x14ac:dyDescent="0.25">
      <c r="A17" s="271" t="s">
        <v>3107</v>
      </c>
      <c r="B17" s="279" t="str">
        <f>F9</f>
        <v>SK62 8180 0000 0070 0069 4120</v>
      </c>
      <c r="C17" s="272"/>
      <c r="F17" s="344"/>
      <c r="N17" s="272" t="str">
        <f t="shared" si="0"/>
        <v xml:space="preserve">q - </v>
      </c>
      <c r="O17" s="272" t="s">
        <v>404</v>
      </c>
    </row>
    <row r="18" spans="1:16" x14ac:dyDescent="0.25">
      <c r="B18" s="286" t="s">
        <v>3122</v>
      </c>
      <c r="C18" s="283">
        <v>31</v>
      </c>
      <c r="N18" s="272" t="str">
        <f t="shared" si="0"/>
        <v xml:space="preserve">r - </v>
      </c>
      <c r="O18" s="272" t="s">
        <v>405</v>
      </c>
    </row>
    <row r="19" spans="1:16" x14ac:dyDescent="0.25">
      <c r="B19" s="286" t="s">
        <v>3110</v>
      </c>
      <c r="C19" s="279" t="str">
        <f>Spolu!C4</f>
        <v>30811546</v>
      </c>
      <c r="F19" s="280" t="s">
        <v>3105</v>
      </c>
      <c r="G19" s="295"/>
      <c r="H19" s="281"/>
      <c r="N19" s="272" t="str">
        <f t="shared" si="0"/>
        <v xml:space="preserve"> - </v>
      </c>
    </row>
    <row r="20" spans="1:16" x14ac:dyDescent="0.25">
      <c r="A20" s="271" t="s">
        <v>433</v>
      </c>
      <c r="B20" s="287">
        <f>F6</f>
        <v>46127</v>
      </c>
      <c r="C20" s="272"/>
      <c r="F20" s="284" t="s">
        <v>3109</v>
      </c>
      <c r="G20" s="296">
        <v>421947749445</v>
      </c>
      <c r="H20" s="297"/>
    </row>
    <row r="21" spans="1:16" x14ac:dyDescent="0.25">
      <c r="B21" s="272"/>
      <c r="C21" s="272"/>
      <c r="F21" s="284" t="s">
        <v>3111</v>
      </c>
      <c r="G21" s="296">
        <v>421947749446</v>
      </c>
      <c r="H21" s="297"/>
      <c r="N21" s="272" t="str">
        <f>O21&amp;" - "&amp;P21</f>
        <v>026 01 - Šport pre všetkých, školský a univerzitný šport</v>
      </c>
      <c r="O21" s="272" t="s">
        <v>353</v>
      </c>
      <c r="P21" s="272" t="s">
        <v>354</v>
      </c>
    </row>
    <row r="22" spans="1:16" x14ac:dyDescent="0.25">
      <c r="A22" s="272"/>
      <c r="B22" s="272"/>
      <c r="F22" s="284" t="s">
        <v>3112</v>
      </c>
      <c r="G22" s="296">
        <v>421947749756</v>
      </c>
      <c r="H22" s="297"/>
      <c r="N22" s="272" t="str">
        <f>O22&amp;" - "&amp;P22</f>
        <v>026 02 - Uznané športy</v>
      </c>
      <c r="O22" s="272" t="s">
        <v>355</v>
      </c>
      <c r="P22" s="272" t="s">
        <v>356</v>
      </c>
    </row>
    <row r="23" spans="1:16" ht="80.25" customHeight="1" x14ac:dyDescent="0.25">
      <c r="B23" s="290"/>
      <c r="C23" s="298"/>
      <c r="E23" s="273"/>
      <c r="F23" s="288"/>
      <c r="G23" s="299"/>
      <c r="H23" s="300"/>
      <c r="N23" s="272" t="str">
        <f>O23&amp;" - "&amp;P23</f>
        <v>026 03 - Národné športové projekty</v>
      </c>
      <c r="O23" s="272" t="s">
        <v>357</v>
      </c>
      <c r="P23" s="272" t="s">
        <v>358</v>
      </c>
    </row>
    <row r="24" spans="1:16" ht="39.75" customHeight="1" x14ac:dyDescent="0.25">
      <c r="B24" s="345" t="s">
        <v>3113</v>
      </c>
      <c r="C24" s="345"/>
      <c r="N24" s="272" t="str">
        <f>O24&amp;" - "&amp;P24</f>
        <v>026 04 - Športová infraštruktúra</v>
      </c>
      <c r="O24" s="272" t="s">
        <v>359</v>
      </c>
      <c r="P24" s="272" t="s">
        <v>360</v>
      </c>
    </row>
    <row r="25" spans="1:16" x14ac:dyDescent="0.25">
      <c r="N25" s="272" t="str">
        <f>O25&amp;" - "&amp;P25</f>
        <v>026 05 - Prierezové činnosti v športe</v>
      </c>
      <c r="O25" s="272" t="s">
        <v>361</v>
      </c>
      <c r="P25" s="272" t="s">
        <v>362</v>
      </c>
    </row>
    <row r="27" spans="1:16" x14ac:dyDescent="0.25">
      <c r="N27" s="272" t="s">
        <v>3123</v>
      </c>
    </row>
    <row r="28" spans="1:16" x14ac:dyDescent="0.25">
      <c r="N28" s="272" t="s">
        <v>3124</v>
      </c>
    </row>
    <row r="29" spans="1:16" x14ac:dyDescent="0.25">
      <c r="N29" s="272" t="s">
        <v>3125</v>
      </c>
    </row>
  </sheetData>
  <sheetProtection sheet="1" selectLockedCells="1"/>
  <mergeCells count="8">
    <mergeCell ref="B15:C15"/>
    <mergeCell ref="F15:F17"/>
    <mergeCell ref="B24:C24"/>
    <mergeCell ref="A1:C1"/>
    <mergeCell ref="E3:F4"/>
    <mergeCell ref="A12:C12"/>
    <mergeCell ref="A13:C13"/>
    <mergeCell ref="B14:C14"/>
  </mergeCells>
  <dataValidations count="3">
    <dataValidation type="list" allowBlank="1" showInputMessage="1" showErrorMessage="1" sqref="B15:C15" xr:uid="{00000000-0002-0000-0900-000000000000}">
      <formula1>$N$1:$N$19</formula1>
      <formula2>0</formula2>
    </dataValidation>
    <dataValidation type="list" allowBlank="1" showInputMessage="1" showErrorMessage="1" sqref="B14:C14" xr:uid="{00000000-0002-0000-0900-000001000000}">
      <formula1>$N$21:$N$25</formula1>
      <formula2>0</formula2>
    </dataValidation>
    <dataValidation type="list" allowBlank="1" showInputMessage="1" showErrorMessage="1" sqref="F9" xr:uid="{00000000-0002-0000-0900-000002000000}">
      <formula1>$N$27:$N$30</formula1>
      <formula2>0</formula2>
    </dataValidation>
  </dataValidations>
  <printOptions horizontalCentered="1"/>
  <pageMargins left="0.25" right="0.25" top="0.75" bottom="0.75" header="0.511811023622047" footer="0.3"/>
  <pageSetup paperSize="9" fitToHeight="0" orientation="portrait" horizontalDpi="300" verticalDpi="300" r:id="rId1"/>
  <headerFooter>
    <oddFooter>&amp;CStrana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60"/>
  <sheetViews>
    <sheetView zoomScaleNormal="100" workbookViewId="0">
      <pane ySplit="3" topLeftCell="A37" activePane="bottomLeft" state="frozen"/>
      <selection pane="bottomLeft" activeCell="B60" sqref="B60"/>
    </sheetView>
  </sheetViews>
  <sheetFormatPr defaultColWidth="11.453125" defaultRowHeight="12.5" x14ac:dyDescent="0.25"/>
  <cols>
    <col min="1" max="1" width="11.453125" style="6"/>
    <col min="2" max="2" width="41.453125" style="6" customWidth="1"/>
    <col min="3" max="16384" width="11.453125" style="6"/>
  </cols>
  <sheetData>
    <row r="1" spans="1:2" s="301" customFormat="1" ht="15.5" x14ac:dyDescent="0.25">
      <c r="A1" s="301" t="s">
        <v>3126</v>
      </c>
    </row>
    <row r="2" spans="1:2" ht="30" customHeight="1" x14ac:dyDescent="0.25">
      <c r="A2" s="346" t="s">
        <v>3127</v>
      </c>
      <c r="B2" s="346"/>
    </row>
    <row r="3" spans="1:2" ht="13" x14ac:dyDescent="0.25">
      <c r="A3" s="302" t="s">
        <v>3128</v>
      </c>
      <c r="B3" s="302" t="s">
        <v>3129</v>
      </c>
    </row>
    <row r="4" spans="1:2" x14ac:dyDescent="0.25">
      <c r="A4" s="303" t="s">
        <v>3130</v>
      </c>
      <c r="B4" s="303" t="s">
        <v>3131</v>
      </c>
    </row>
    <row r="5" spans="1:2" x14ac:dyDescent="0.25">
      <c r="A5" s="303" t="s">
        <v>3132</v>
      </c>
      <c r="B5" s="303" t="s">
        <v>3133</v>
      </c>
    </row>
    <row r="6" spans="1:2" x14ac:dyDescent="0.25">
      <c r="A6" s="303" t="s">
        <v>3134</v>
      </c>
      <c r="B6" s="303" t="s">
        <v>3135</v>
      </c>
    </row>
    <row r="7" spans="1:2" x14ac:dyDescent="0.25">
      <c r="A7" s="303" t="s">
        <v>3136</v>
      </c>
      <c r="B7" s="303" t="s">
        <v>3137</v>
      </c>
    </row>
    <row r="8" spans="1:2" x14ac:dyDescent="0.25">
      <c r="A8" s="303" t="s">
        <v>3138</v>
      </c>
      <c r="B8" s="303" t="s">
        <v>3139</v>
      </c>
    </row>
    <row r="9" spans="1:2" x14ac:dyDescent="0.25">
      <c r="A9" s="303" t="s">
        <v>3140</v>
      </c>
      <c r="B9" s="303" t="s">
        <v>3141</v>
      </c>
    </row>
    <row r="10" spans="1:2" x14ac:dyDescent="0.25">
      <c r="A10" s="303" t="s">
        <v>3142</v>
      </c>
      <c r="B10" s="303" t="s">
        <v>3143</v>
      </c>
    </row>
    <row r="11" spans="1:2" x14ac:dyDescent="0.25">
      <c r="A11" s="303" t="s">
        <v>3144</v>
      </c>
      <c r="B11" s="303" t="s">
        <v>3145</v>
      </c>
    </row>
    <row r="12" spans="1:2" x14ac:dyDescent="0.25">
      <c r="A12" s="303" t="s">
        <v>3146</v>
      </c>
      <c r="B12" s="303" t="s">
        <v>3147</v>
      </c>
    </row>
    <row r="13" spans="1:2" x14ac:dyDescent="0.25">
      <c r="A13" s="303" t="s">
        <v>3148</v>
      </c>
      <c r="B13" s="303" t="s">
        <v>3149</v>
      </c>
    </row>
    <row r="14" spans="1:2" x14ac:dyDescent="0.25">
      <c r="A14" s="303" t="s">
        <v>3150</v>
      </c>
      <c r="B14" s="303" t="s">
        <v>3151</v>
      </c>
    </row>
    <row r="15" spans="1:2" x14ac:dyDescent="0.25">
      <c r="A15" s="303" t="s">
        <v>3152</v>
      </c>
      <c r="B15" s="303" t="s">
        <v>3153</v>
      </c>
    </row>
    <row r="16" spans="1:2" x14ac:dyDescent="0.25">
      <c r="A16" s="303" t="s">
        <v>3154</v>
      </c>
      <c r="B16" s="303" t="s">
        <v>3155</v>
      </c>
    </row>
    <row r="17" spans="1:2" x14ac:dyDescent="0.25">
      <c r="A17" s="303" t="s">
        <v>3156</v>
      </c>
      <c r="B17" s="303" t="s">
        <v>3157</v>
      </c>
    </row>
    <row r="18" spans="1:2" x14ac:dyDescent="0.25">
      <c r="A18" s="303" t="s">
        <v>3158</v>
      </c>
      <c r="B18" s="303" t="s">
        <v>3159</v>
      </c>
    </row>
    <row r="19" spans="1:2" x14ac:dyDescent="0.25">
      <c r="A19" s="303" t="s">
        <v>3160</v>
      </c>
      <c r="B19" s="303" t="s">
        <v>3161</v>
      </c>
    </row>
    <row r="20" spans="1:2" x14ac:dyDescent="0.25">
      <c r="A20" s="303" t="s">
        <v>3162</v>
      </c>
      <c r="B20" s="303" t="s">
        <v>3163</v>
      </c>
    </row>
    <row r="21" spans="1:2" x14ac:dyDescent="0.25">
      <c r="A21" s="303" t="s">
        <v>3164</v>
      </c>
      <c r="B21" s="303" t="s">
        <v>3165</v>
      </c>
    </row>
    <row r="22" spans="1:2" x14ac:dyDescent="0.25">
      <c r="A22" s="304"/>
      <c r="B22" s="304"/>
    </row>
    <row r="23" spans="1:2" x14ac:dyDescent="0.25">
      <c r="A23" s="304"/>
      <c r="B23" s="304"/>
    </row>
    <row r="24" spans="1:2" x14ac:dyDescent="0.25">
      <c r="A24" s="304"/>
      <c r="B24" s="304"/>
    </row>
    <row r="25" spans="1:2" x14ac:dyDescent="0.25">
      <c r="A25" s="304"/>
      <c r="B25" s="304"/>
    </row>
    <row r="26" spans="1:2" x14ac:dyDescent="0.25">
      <c r="A26" s="304"/>
      <c r="B26" s="304"/>
    </row>
    <row r="27" spans="1:2" x14ac:dyDescent="0.25">
      <c r="A27" s="304"/>
      <c r="B27" s="304"/>
    </row>
    <row r="28" spans="1:2" x14ac:dyDescent="0.25">
      <c r="A28" s="304"/>
      <c r="B28" s="304"/>
    </row>
    <row r="29" spans="1:2" x14ac:dyDescent="0.25">
      <c r="A29" s="304"/>
      <c r="B29" s="304"/>
    </row>
    <row r="30" spans="1:2" x14ac:dyDescent="0.25">
      <c r="A30" s="304"/>
      <c r="B30" s="304"/>
    </row>
    <row r="31" spans="1:2" x14ac:dyDescent="0.25">
      <c r="A31" s="304"/>
      <c r="B31" s="304"/>
    </row>
    <row r="32" spans="1:2" x14ac:dyDescent="0.25">
      <c r="A32" s="304"/>
      <c r="B32" s="304"/>
    </row>
    <row r="33" spans="1:2" x14ac:dyDescent="0.25">
      <c r="A33" s="304"/>
      <c r="B33" s="304"/>
    </row>
    <row r="34" spans="1:2" x14ac:dyDescent="0.25">
      <c r="A34" s="304"/>
      <c r="B34" s="304"/>
    </row>
    <row r="35" spans="1:2" x14ac:dyDescent="0.25">
      <c r="A35" s="304"/>
      <c r="B35" s="304"/>
    </row>
    <row r="36" spans="1:2" x14ac:dyDescent="0.25">
      <c r="A36" s="304"/>
      <c r="B36" s="304"/>
    </row>
    <row r="37" spans="1:2" x14ac:dyDescent="0.25">
      <c r="A37" s="304" t="s">
        <v>3166</v>
      </c>
      <c r="B37" s="304" t="s">
        <v>1079</v>
      </c>
    </row>
    <row r="38" spans="1:2" x14ac:dyDescent="0.25">
      <c r="A38" s="304" t="s">
        <v>3167</v>
      </c>
      <c r="B38" s="304" t="s">
        <v>3168</v>
      </c>
    </row>
    <row r="39" spans="1:2" x14ac:dyDescent="0.25">
      <c r="A39" s="304" t="s">
        <v>457</v>
      </c>
      <c r="B39" s="304" t="s">
        <v>572</v>
      </c>
    </row>
    <row r="40" spans="1:2" x14ac:dyDescent="0.25">
      <c r="A40" s="304" t="s">
        <v>3169</v>
      </c>
      <c r="B40" s="304" t="s">
        <v>674</v>
      </c>
    </row>
    <row r="41" spans="1:2" x14ac:dyDescent="0.25">
      <c r="A41" s="304" t="s">
        <v>556</v>
      </c>
      <c r="B41" s="304" t="s">
        <v>536</v>
      </c>
    </row>
    <row r="42" spans="1:2" x14ac:dyDescent="0.25">
      <c r="A42" s="304" t="s">
        <v>3170</v>
      </c>
      <c r="B42" s="304" t="s">
        <v>3171</v>
      </c>
    </row>
    <row r="43" spans="1:2" x14ac:dyDescent="0.25">
      <c r="A43" s="304" t="s">
        <v>3172</v>
      </c>
      <c r="B43" s="304" t="s">
        <v>3173</v>
      </c>
    </row>
    <row r="44" spans="1:2" x14ac:dyDescent="0.25">
      <c r="A44" s="304" t="s">
        <v>866</v>
      </c>
      <c r="B44" s="304" t="s">
        <v>3174</v>
      </c>
    </row>
    <row r="45" spans="1:2" x14ac:dyDescent="0.25">
      <c r="A45" s="304" t="s">
        <v>1485</v>
      </c>
      <c r="B45" s="304" t="s">
        <v>3175</v>
      </c>
    </row>
    <row r="46" spans="1:2" x14ac:dyDescent="0.25">
      <c r="A46" s="304" t="s">
        <v>3176</v>
      </c>
      <c r="B46" s="304" t="s">
        <v>3177</v>
      </c>
    </row>
    <row r="47" spans="1:2" x14ac:dyDescent="0.25">
      <c r="A47" s="304" t="s">
        <v>3178</v>
      </c>
      <c r="B47" s="304" t="s">
        <v>3179</v>
      </c>
    </row>
    <row r="48" spans="1:2" x14ac:dyDescent="0.25">
      <c r="A48" s="304" t="s">
        <v>3180</v>
      </c>
      <c r="B48" s="304" t="s">
        <v>3181</v>
      </c>
    </row>
    <row r="49" spans="1:2" x14ac:dyDescent="0.25">
      <c r="A49" s="304" t="s">
        <v>3182</v>
      </c>
      <c r="B49" s="304" t="s">
        <v>3183</v>
      </c>
    </row>
    <row r="50" spans="1:2" x14ac:dyDescent="0.25">
      <c r="A50" s="304" t="s">
        <v>3184</v>
      </c>
      <c r="B50" s="304" t="s">
        <v>3185</v>
      </c>
    </row>
    <row r="51" spans="1:2" x14ac:dyDescent="0.25">
      <c r="A51" s="304" t="s">
        <v>3186</v>
      </c>
      <c r="B51" s="304" t="s">
        <v>3187</v>
      </c>
    </row>
    <row r="52" spans="1:2" x14ac:dyDescent="0.25">
      <c r="A52" s="304" t="s">
        <v>3188</v>
      </c>
      <c r="B52" s="304" t="s">
        <v>3189</v>
      </c>
    </row>
    <row r="53" spans="1:2" x14ac:dyDescent="0.25">
      <c r="A53" s="304" t="s">
        <v>3190</v>
      </c>
      <c r="B53" s="304" t="s">
        <v>3191</v>
      </c>
    </row>
    <row r="54" spans="1:2" x14ac:dyDescent="0.25">
      <c r="A54" s="304" t="s">
        <v>3192</v>
      </c>
      <c r="B54" s="304" t="s">
        <v>3193</v>
      </c>
    </row>
    <row r="55" spans="1:2" x14ac:dyDescent="0.25">
      <c r="A55" s="304" t="s">
        <v>3194</v>
      </c>
      <c r="B55" s="304" t="s">
        <v>3195</v>
      </c>
    </row>
    <row r="56" spans="1:2" x14ac:dyDescent="0.25">
      <c r="A56" s="304" t="s">
        <v>3196</v>
      </c>
      <c r="B56" s="304" t="s">
        <v>3197</v>
      </c>
    </row>
    <row r="57" spans="1:2" x14ac:dyDescent="0.25">
      <c r="A57" s="304" t="s">
        <v>3198</v>
      </c>
      <c r="B57" s="304" t="s">
        <v>3199</v>
      </c>
    </row>
    <row r="58" spans="1:2" x14ac:dyDescent="0.25">
      <c r="A58" s="6" t="s">
        <v>3200</v>
      </c>
      <c r="B58" s="6" t="s">
        <v>3201</v>
      </c>
    </row>
    <row r="59" spans="1:2" x14ac:dyDescent="0.25">
      <c r="A59" s="6" t="s">
        <v>3202</v>
      </c>
      <c r="B59" s="6" t="s">
        <v>3203</v>
      </c>
    </row>
    <row r="60" spans="1:2" x14ac:dyDescent="0.25">
      <c r="A60" s="6" t="s">
        <v>3204</v>
      </c>
      <c r="B60" s="6" t="s">
        <v>3205</v>
      </c>
    </row>
  </sheetData>
  <mergeCells count="1">
    <mergeCell ref="A2:B2"/>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78"/>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47" customWidth="1"/>
    <col min="2" max="2" width="10.90625" style="47" customWidth="1"/>
    <col min="3" max="3" width="12" style="47" customWidth="1"/>
    <col min="4" max="4" width="9.54296875" style="47" customWidth="1"/>
    <col min="5" max="5" width="33" style="47" customWidth="1"/>
    <col min="6" max="6" width="9.54296875" style="47" customWidth="1"/>
    <col min="7" max="7" width="23.90625" style="47" customWidth="1"/>
    <col min="8" max="8" width="11.54296875" style="48" customWidth="1"/>
    <col min="9" max="9" width="7.90625" style="49" customWidth="1"/>
    <col min="10" max="10" width="5.453125" style="50" customWidth="1"/>
    <col min="11" max="11" width="5" style="51" customWidth="1"/>
    <col min="12" max="12" width="11.453125" style="51"/>
    <col min="13" max="13" width="41.90625" style="51" customWidth="1"/>
    <col min="14" max="16384" width="11.453125" style="51"/>
  </cols>
  <sheetData>
    <row r="1" spans="1:11" ht="15.5" x14ac:dyDescent="0.35">
      <c r="A1" s="312" t="s">
        <v>93</v>
      </c>
      <c r="B1" s="312"/>
      <c r="C1" s="312"/>
      <c r="D1" s="312"/>
      <c r="E1" s="312"/>
      <c r="F1" s="312"/>
      <c r="G1" s="312"/>
      <c r="H1" s="312"/>
      <c r="I1" s="52"/>
      <c r="J1" s="53"/>
    </row>
    <row r="2" spans="1:11" ht="15.5" x14ac:dyDescent="0.35">
      <c r="A2" s="313" t="s">
        <v>94</v>
      </c>
      <c r="B2" s="313"/>
      <c r="C2" s="313"/>
      <c r="D2" s="313"/>
      <c r="E2" s="313"/>
      <c r="F2" s="313"/>
      <c r="G2" s="313"/>
      <c r="H2" s="314" t="str">
        <f>+Doklady!I100</f>
        <v>V1</v>
      </c>
      <c r="I2" s="314"/>
    </row>
    <row r="3" spans="1:11" ht="14" x14ac:dyDescent="0.3">
      <c r="A3" s="54"/>
      <c r="B3" s="54"/>
      <c r="C3" s="54"/>
      <c r="D3" s="54"/>
      <c r="E3" s="54"/>
      <c r="F3" s="54"/>
      <c r="G3" s="54"/>
      <c r="H3" s="315">
        <f>+Doklady!I101</f>
        <v>45740</v>
      </c>
      <c r="I3" s="315"/>
    </row>
    <row r="4" spans="1:11" ht="15.75" customHeight="1" x14ac:dyDescent="0.3">
      <c r="A4" s="55" t="s">
        <v>95</v>
      </c>
      <c r="B4" s="316" t="s">
        <v>96</v>
      </c>
      <c r="C4" s="316"/>
      <c r="D4" s="316"/>
      <c r="E4" s="316"/>
      <c r="F4" s="56"/>
      <c r="G4" s="56"/>
      <c r="H4" s="51"/>
      <c r="I4" s="57"/>
    </row>
    <row r="5" spans="1:11" ht="15.75" hidden="1" customHeight="1" x14ac:dyDescent="0.3">
      <c r="A5" s="55"/>
      <c r="B5" s="58"/>
      <c r="C5" s="58"/>
      <c r="D5" s="58"/>
      <c r="E5" s="58"/>
      <c r="F5" s="58"/>
      <c r="G5" s="58"/>
      <c r="H5" s="58"/>
    </row>
    <row r="6" spans="1:11" ht="3.75" customHeight="1" x14ac:dyDescent="0.3">
      <c r="A6" s="55"/>
      <c r="B6" s="58"/>
      <c r="C6" s="58"/>
      <c r="D6" s="58"/>
      <c r="E6" s="51"/>
      <c r="F6" s="51"/>
      <c r="G6" s="51"/>
      <c r="H6" s="51"/>
      <c r="I6" s="57"/>
      <c r="J6" s="2"/>
      <c r="K6" s="2"/>
    </row>
    <row r="7" spans="1:11" s="62" customFormat="1" ht="52.5" x14ac:dyDescent="0.25">
      <c r="A7" s="59" t="s">
        <v>97</v>
      </c>
      <c r="B7" s="59" t="s">
        <v>98</v>
      </c>
      <c r="C7" s="59" t="s">
        <v>99</v>
      </c>
      <c r="D7" s="59" t="s">
        <v>100</v>
      </c>
      <c r="E7" s="59" t="s">
        <v>101</v>
      </c>
      <c r="F7" s="59" t="s">
        <v>102</v>
      </c>
      <c r="G7" s="59" t="s">
        <v>103</v>
      </c>
      <c r="H7" s="60" t="s">
        <v>104</v>
      </c>
      <c r="I7" s="61" t="s">
        <v>105</v>
      </c>
      <c r="J7" s="2"/>
    </row>
    <row r="8" spans="1:11" ht="73.5" x14ac:dyDescent="0.25">
      <c r="A8" s="63" t="s">
        <v>106</v>
      </c>
      <c r="B8" s="64"/>
      <c r="C8" s="64"/>
      <c r="D8" s="65">
        <v>45779</v>
      </c>
      <c r="E8" s="66" t="s">
        <v>107</v>
      </c>
      <c r="F8" s="66"/>
      <c r="G8" s="67"/>
      <c r="H8" s="68"/>
      <c r="I8" s="69"/>
      <c r="J8" s="2"/>
    </row>
    <row r="9" spans="1:11" ht="40" x14ac:dyDescent="0.25">
      <c r="A9" s="63" t="s">
        <v>106</v>
      </c>
      <c r="B9" s="70" t="s">
        <v>108</v>
      </c>
      <c r="C9" s="70" t="s">
        <v>109</v>
      </c>
      <c r="D9" s="65">
        <v>45780</v>
      </c>
      <c r="E9" s="63" t="s">
        <v>110</v>
      </c>
      <c r="F9" s="63"/>
      <c r="G9" s="63" t="s">
        <v>111</v>
      </c>
      <c r="H9" s="71">
        <v>400</v>
      </c>
      <c r="I9" s="72">
        <v>3</v>
      </c>
      <c r="J9" s="2"/>
    </row>
    <row r="10" spans="1:11" ht="12.5" x14ac:dyDescent="0.25">
      <c r="A10" s="63" t="s">
        <v>106</v>
      </c>
      <c r="B10" s="70" t="s">
        <v>112</v>
      </c>
      <c r="C10" s="70" t="s">
        <v>113</v>
      </c>
      <c r="D10" s="65">
        <v>45781</v>
      </c>
      <c r="E10" s="63" t="s">
        <v>114</v>
      </c>
      <c r="F10" s="63"/>
      <c r="G10" s="63" t="s">
        <v>115</v>
      </c>
      <c r="H10" s="71"/>
      <c r="I10" s="72">
        <v>3</v>
      </c>
      <c r="J10" s="2"/>
    </row>
    <row r="11" spans="1:11" ht="12.5" x14ac:dyDescent="0.25">
      <c r="A11" s="63" t="s">
        <v>106</v>
      </c>
      <c r="B11" s="70" t="s">
        <v>116</v>
      </c>
      <c r="C11" s="70" t="s">
        <v>117</v>
      </c>
      <c r="D11" s="65">
        <v>45782</v>
      </c>
      <c r="E11" s="63" t="s">
        <v>118</v>
      </c>
      <c r="F11" s="63"/>
      <c r="G11" s="63" t="s">
        <v>119</v>
      </c>
      <c r="H11" s="71">
        <v>100</v>
      </c>
      <c r="I11" s="72">
        <v>3</v>
      </c>
      <c r="J11" s="2"/>
    </row>
    <row r="12" spans="1:11" ht="12.5" x14ac:dyDescent="0.25">
      <c r="A12" s="63" t="s">
        <v>106</v>
      </c>
      <c r="B12" s="70" t="s">
        <v>120</v>
      </c>
      <c r="C12" s="70" t="s">
        <v>121</v>
      </c>
      <c r="D12" s="65">
        <v>45783</v>
      </c>
      <c r="E12" s="63" t="s">
        <v>122</v>
      </c>
      <c r="F12" s="63"/>
      <c r="G12" s="63" t="s">
        <v>123</v>
      </c>
      <c r="H12" s="71">
        <v>50</v>
      </c>
      <c r="I12" s="72">
        <v>3</v>
      </c>
      <c r="J12" s="2"/>
    </row>
    <row r="13" spans="1:11" ht="12.5" x14ac:dyDescent="0.25">
      <c r="A13" s="63" t="s">
        <v>106</v>
      </c>
      <c r="B13" s="70" t="s">
        <v>124</v>
      </c>
      <c r="C13" s="70" t="s">
        <v>125</v>
      </c>
      <c r="D13" s="65">
        <v>45784</v>
      </c>
      <c r="E13" s="63" t="s">
        <v>126</v>
      </c>
      <c r="F13" s="63"/>
      <c r="G13" s="63" t="s">
        <v>127</v>
      </c>
      <c r="H13" s="71">
        <v>200</v>
      </c>
      <c r="I13" s="72">
        <v>3</v>
      </c>
      <c r="J13" s="2"/>
    </row>
    <row r="14" spans="1:11" ht="12.5" x14ac:dyDescent="0.25">
      <c r="A14" s="63" t="s">
        <v>106</v>
      </c>
      <c r="B14" s="70" t="s">
        <v>128</v>
      </c>
      <c r="C14" s="70" t="s">
        <v>129</v>
      </c>
      <c r="D14" s="65">
        <v>45785</v>
      </c>
      <c r="E14" s="63" t="s">
        <v>130</v>
      </c>
      <c r="F14" s="63"/>
      <c r="G14" s="63" t="s">
        <v>131</v>
      </c>
      <c r="H14" s="71"/>
      <c r="I14" s="72">
        <v>3</v>
      </c>
      <c r="J14" s="2"/>
    </row>
    <row r="15" spans="1:11" ht="12.5" x14ac:dyDescent="0.25">
      <c r="A15" s="63" t="s">
        <v>106</v>
      </c>
      <c r="B15" s="70" t="s">
        <v>132</v>
      </c>
      <c r="C15" s="70" t="s">
        <v>133</v>
      </c>
      <c r="D15" s="65">
        <v>45786</v>
      </c>
      <c r="E15" s="63" t="s">
        <v>134</v>
      </c>
      <c r="F15" s="63"/>
      <c r="G15" s="63" t="s">
        <v>135</v>
      </c>
      <c r="H15" s="71">
        <v>505</v>
      </c>
      <c r="I15" s="72">
        <v>3</v>
      </c>
      <c r="J15" s="2"/>
    </row>
    <row r="16" spans="1:11" ht="126" x14ac:dyDescent="0.25">
      <c r="A16" s="63" t="s">
        <v>106</v>
      </c>
      <c r="B16" s="73"/>
      <c r="C16" s="73"/>
      <c r="D16" s="65">
        <v>45787</v>
      </c>
      <c r="E16" s="74" t="s">
        <v>136</v>
      </c>
      <c r="F16" s="74"/>
      <c r="G16" s="75"/>
      <c r="H16" s="76"/>
      <c r="I16" s="77"/>
      <c r="J16" s="2"/>
    </row>
    <row r="17" spans="1:18" ht="12.5" x14ac:dyDescent="0.25">
      <c r="A17" s="63" t="s">
        <v>106</v>
      </c>
      <c r="B17" s="70" t="s">
        <v>137</v>
      </c>
      <c r="C17" s="70" t="s">
        <v>138</v>
      </c>
      <c r="D17" s="65">
        <v>45788</v>
      </c>
      <c r="E17" s="63" t="s">
        <v>139</v>
      </c>
      <c r="F17" s="63"/>
      <c r="G17" s="63" t="s">
        <v>140</v>
      </c>
      <c r="H17" s="71"/>
      <c r="I17" s="72">
        <v>2</v>
      </c>
      <c r="J17" s="2"/>
    </row>
    <row r="18" spans="1:18" ht="20" x14ac:dyDescent="0.25">
      <c r="A18" s="63" t="s">
        <v>106</v>
      </c>
      <c r="B18" s="70" t="s">
        <v>141</v>
      </c>
      <c r="C18" s="70" t="s">
        <v>142</v>
      </c>
      <c r="D18" s="65">
        <v>45789</v>
      </c>
      <c r="E18" s="63" t="s">
        <v>143</v>
      </c>
      <c r="F18" s="63"/>
      <c r="G18" s="63" t="s">
        <v>144</v>
      </c>
      <c r="H18" s="71"/>
      <c r="I18" s="72">
        <v>2</v>
      </c>
      <c r="J18" s="2"/>
    </row>
    <row r="19" spans="1:18" ht="12.5" x14ac:dyDescent="0.25">
      <c r="A19" s="63" t="s">
        <v>106</v>
      </c>
      <c r="B19" s="70" t="s">
        <v>145</v>
      </c>
      <c r="C19" s="70" t="s">
        <v>146</v>
      </c>
      <c r="D19" s="65">
        <v>45790</v>
      </c>
      <c r="E19" s="63" t="s">
        <v>147</v>
      </c>
      <c r="F19" s="63"/>
      <c r="G19" s="63" t="s">
        <v>148</v>
      </c>
      <c r="H19" s="71">
        <v>1000</v>
      </c>
      <c r="I19" s="72">
        <v>2</v>
      </c>
      <c r="J19" s="2"/>
    </row>
    <row r="20" spans="1:18" ht="12.5" x14ac:dyDescent="0.25">
      <c r="A20" s="63" t="s">
        <v>106</v>
      </c>
      <c r="B20" s="70" t="s">
        <v>149</v>
      </c>
      <c r="C20" s="70" t="s">
        <v>150</v>
      </c>
      <c r="D20" s="65">
        <v>45791</v>
      </c>
      <c r="E20" s="63" t="s">
        <v>151</v>
      </c>
      <c r="F20" s="63"/>
      <c r="G20" s="63" t="s">
        <v>152</v>
      </c>
      <c r="H20" s="71">
        <v>300</v>
      </c>
      <c r="I20" s="72">
        <v>2</v>
      </c>
      <c r="J20" s="2"/>
    </row>
    <row r="21" spans="1:18" ht="12.5" x14ac:dyDescent="0.25">
      <c r="A21" s="63" t="s">
        <v>106</v>
      </c>
      <c r="B21" s="70" t="s">
        <v>153</v>
      </c>
      <c r="C21" s="70" t="s">
        <v>154</v>
      </c>
      <c r="D21" s="65">
        <v>45792</v>
      </c>
      <c r="E21" s="63" t="s">
        <v>155</v>
      </c>
      <c r="F21" s="63"/>
      <c r="G21" s="63" t="s">
        <v>156</v>
      </c>
      <c r="H21" s="71">
        <v>600</v>
      </c>
      <c r="I21" s="72">
        <v>2</v>
      </c>
      <c r="J21" s="2"/>
    </row>
    <row r="22" spans="1:18" ht="20" x14ac:dyDescent="0.25">
      <c r="A22" s="63" t="s">
        <v>106</v>
      </c>
      <c r="B22" s="70" t="s">
        <v>157</v>
      </c>
      <c r="C22" s="70" t="s">
        <v>158</v>
      </c>
      <c r="D22" s="65">
        <v>45793</v>
      </c>
      <c r="E22" s="63" t="s">
        <v>159</v>
      </c>
      <c r="F22" s="63"/>
      <c r="G22" s="63" t="s">
        <v>160</v>
      </c>
      <c r="H22" s="71">
        <v>25.9</v>
      </c>
      <c r="I22" s="72">
        <v>2</v>
      </c>
      <c r="J22" s="2"/>
    </row>
    <row r="23" spans="1:18" ht="12.5" x14ac:dyDescent="0.25">
      <c r="A23" s="63" t="s">
        <v>106</v>
      </c>
      <c r="B23" s="70" t="s">
        <v>161</v>
      </c>
      <c r="C23" s="70" t="s">
        <v>162</v>
      </c>
      <c r="D23" s="65">
        <v>45794</v>
      </c>
      <c r="E23" s="63" t="s">
        <v>163</v>
      </c>
      <c r="F23" s="63"/>
      <c r="G23" s="63" t="s">
        <v>164</v>
      </c>
      <c r="H23" s="71"/>
      <c r="I23" s="72">
        <v>2</v>
      </c>
      <c r="J23" s="2"/>
    </row>
    <row r="24" spans="1:18" ht="12.5" x14ac:dyDescent="0.25">
      <c r="A24" s="63" t="s">
        <v>106</v>
      </c>
      <c r="B24" s="73"/>
      <c r="C24" s="73"/>
      <c r="D24" s="65">
        <v>45795</v>
      </c>
      <c r="E24" s="74" t="s">
        <v>165</v>
      </c>
      <c r="F24" s="74"/>
      <c r="G24" s="75"/>
      <c r="H24" s="76"/>
      <c r="I24" s="77"/>
      <c r="J24" s="2"/>
      <c r="M24" s="2"/>
      <c r="N24" s="2"/>
      <c r="O24" s="2"/>
      <c r="P24" s="2"/>
      <c r="Q24" s="2"/>
      <c r="R24" s="2"/>
    </row>
    <row r="25" spans="1:18" ht="20" x14ac:dyDescent="0.25">
      <c r="A25" s="63" t="s">
        <v>106</v>
      </c>
      <c r="B25" s="70" t="s">
        <v>166</v>
      </c>
      <c r="C25" s="70" t="s">
        <v>167</v>
      </c>
      <c r="D25" s="65">
        <v>45700</v>
      </c>
      <c r="E25" s="63" t="s">
        <v>168</v>
      </c>
      <c r="F25" s="63"/>
      <c r="G25" s="63" t="s">
        <v>169</v>
      </c>
      <c r="H25" s="71">
        <v>200</v>
      </c>
      <c r="I25" s="72">
        <v>5</v>
      </c>
      <c r="J25" s="2"/>
      <c r="M25" s="2"/>
      <c r="N25" s="2"/>
      <c r="O25" s="2"/>
      <c r="P25" s="2"/>
      <c r="Q25" s="2"/>
      <c r="R25" s="2"/>
    </row>
    <row r="26" spans="1:18" ht="30" x14ac:dyDescent="0.25">
      <c r="A26" s="63" t="s">
        <v>106</v>
      </c>
      <c r="B26" s="70" t="s">
        <v>170</v>
      </c>
      <c r="C26" s="70" t="s">
        <v>170</v>
      </c>
      <c r="D26" s="65">
        <v>45796</v>
      </c>
      <c r="E26" s="63" t="s">
        <v>171</v>
      </c>
      <c r="F26" s="63"/>
      <c r="G26" s="63" t="s">
        <v>172</v>
      </c>
      <c r="H26" s="71"/>
      <c r="I26" s="72">
        <v>4</v>
      </c>
      <c r="J26" s="2"/>
      <c r="M26" s="2"/>
      <c r="N26" s="2"/>
      <c r="O26" s="2"/>
      <c r="P26" s="2"/>
      <c r="Q26" s="2"/>
      <c r="R26" s="2"/>
    </row>
    <row r="27" spans="1:18" ht="12.5" x14ac:dyDescent="0.25">
      <c r="A27" s="63" t="s">
        <v>106</v>
      </c>
      <c r="B27" s="70" t="s">
        <v>173</v>
      </c>
      <c r="C27" s="70" t="s">
        <v>174</v>
      </c>
      <c r="D27" s="65">
        <v>45797</v>
      </c>
      <c r="E27" s="63" t="s">
        <v>175</v>
      </c>
      <c r="F27" s="63"/>
      <c r="G27" s="63" t="s">
        <v>176</v>
      </c>
      <c r="H27" s="71">
        <v>124</v>
      </c>
      <c r="I27" s="72">
        <v>2</v>
      </c>
      <c r="J27" s="2"/>
      <c r="M27" s="2"/>
      <c r="N27" s="2"/>
      <c r="O27" s="2"/>
      <c r="P27" s="2"/>
      <c r="Q27" s="2"/>
      <c r="R27" s="2"/>
    </row>
    <row r="28" spans="1:18" ht="12.5" x14ac:dyDescent="0.25">
      <c r="A28" s="63" t="s">
        <v>106</v>
      </c>
      <c r="B28" s="70" t="s">
        <v>177</v>
      </c>
      <c r="C28" s="70">
        <v>1213275</v>
      </c>
      <c r="D28" s="65">
        <v>45798</v>
      </c>
      <c r="E28" s="63" t="s">
        <v>178</v>
      </c>
      <c r="F28" s="63"/>
      <c r="G28" s="63" t="s">
        <v>179</v>
      </c>
      <c r="H28" s="71">
        <v>19.100000000000001</v>
      </c>
      <c r="I28" s="72">
        <v>2</v>
      </c>
      <c r="J28" s="2"/>
      <c r="O28" s="2"/>
      <c r="P28" s="2"/>
      <c r="Q28" s="2"/>
      <c r="R28" s="2"/>
    </row>
    <row r="29" spans="1:18" ht="12.5" x14ac:dyDescent="0.25">
      <c r="A29" s="63" t="s">
        <v>106</v>
      </c>
      <c r="B29" s="70" t="s">
        <v>180</v>
      </c>
      <c r="C29" s="70">
        <v>2007006035</v>
      </c>
      <c r="D29" s="65">
        <v>45799</v>
      </c>
      <c r="E29" s="63" t="s">
        <v>181</v>
      </c>
      <c r="F29" s="63"/>
      <c r="G29" s="63" t="s">
        <v>182</v>
      </c>
      <c r="H29" s="71">
        <v>277.74</v>
      </c>
      <c r="I29" s="72">
        <v>4</v>
      </c>
      <c r="J29" s="2"/>
      <c r="O29" s="2"/>
      <c r="P29" s="2"/>
      <c r="Q29" s="2"/>
      <c r="R29" s="2"/>
    </row>
    <row r="30" spans="1:18" ht="12.5" x14ac:dyDescent="0.25">
      <c r="A30" s="63" t="s">
        <v>106</v>
      </c>
      <c r="B30" s="78">
        <v>45627</v>
      </c>
      <c r="C30" s="70" t="s">
        <v>174</v>
      </c>
      <c r="D30" s="65">
        <v>45800</v>
      </c>
      <c r="E30" s="63" t="s">
        <v>183</v>
      </c>
      <c r="F30" s="63"/>
      <c r="G30" s="63" t="s">
        <v>184</v>
      </c>
      <c r="H30" s="71">
        <v>50</v>
      </c>
      <c r="I30" s="72">
        <v>4</v>
      </c>
      <c r="J30" s="2"/>
      <c r="O30" s="2"/>
      <c r="P30" s="2"/>
      <c r="Q30" s="2"/>
      <c r="R30" s="2"/>
    </row>
    <row r="31" spans="1:18" ht="12.5" x14ac:dyDescent="0.25">
      <c r="A31" s="63" t="s">
        <v>106</v>
      </c>
      <c r="B31" s="70" t="s">
        <v>185</v>
      </c>
      <c r="C31" s="70" t="s">
        <v>186</v>
      </c>
      <c r="D31" s="65">
        <v>45801</v>
      </c>
      <c r="E31" s="63" t="s">
        <v>187</v>
      </c>
      <c r="F31" s="63"/>
      <c r="G31" s="63" t="s">
        <v>188</v>
      </c>
      <c r="H31" s="71">
        <v>9</v>
      </c>
      <c r="I31" s="72">
        <v>4</v>
      </c>
      <c r="J31" s="2"/>
      <c r="O31" s="2"/>
      <c r="P31" s="2"/>
      <c r="Q31" s="2"/>
      <c r="R31" s="2"/>
    </row>
    <row r="32" spans="1:18" ht="12.5" x14ac:dyDescent="0.25">
      <c r="A32" s="63" t="s">
        <v>106</v>
      </c>
      <c r="B32" s="78">
        <v>45413</v>
      </c>
      <c r="C32" s="70" t="s">
        <v>189</v>
      </c>
      <c r="D32" s="65">
        <v>45802</v>
      </c>
      <c r="E32" s="63" t="s">
        <v>190</v>
      </c>
      <c r="F32" s="63"/>
      <c r="G32" s="63" t="s">
        <v>191</v>
      </c>
      <c r="H32" s="71">
        <v>10</v>
      </c>
      <c r="I32" s="72">
        <v>4</v>
      </c>
      <c r="J32" s="2"/>
      <c r="O32" s="2"/>
      <c r="P32" s="2"/>
      <c r="Q32" s="2"/>
      <c r="R32" s="2"/>
    </row>
    <row r="33" spans="1:18" ht="12.5" x14ac:dyDescent="0.25">
      <c r="A33" s="63" t="s">
        <v>106</v>
      </c>
      <c r="B33" s="70" t="s">
        <v>192</v>
      </c>
      <c r="C33" s="70" t="s">
        <v>193</v>
      </c>
      <c r="D33" s="65">
        <v>45803</v>
      </c>
      <c r="E33" s="63" t="s">
        <v>194</v>
      </c>
      <c r="F33" s="63"/>
      <c r="G33" s="63" t="s">
        <v>195</v>
      </c>
      <c r="H33" s="71">
        <v>500</v>
      </c>
      <c r="I33" s="72">
        <v>1</v>
      </c>
      <c r="J33" s="2"/>
      <c r="O33" s="2"/>
      <c r="P33" s="2"/>
      <c r="Q33" s="2"/>
      <c r="R33" s="2"/>
    </row>
    <row r="34" spans="1:18" ht="12.5" x14ac:dyDescent="0.25">
      <c r="A34" s="63" t="s">
        <v>106</v>
      </c>
      <c r="B34" s="70" t="s">
        <v>196</v>
      </c>
      <c r="C34" s="70" t="s">
        <v>197</v>
      </c>
      <c r="D34" s="65">
        <v>45804</v>
      </c>
      <c r="E34" s="63" t="s">
        <v>198</v>
      </c>
      <c r="F34" s="63"/>
      <c r="G34" s="63" t="s">
        <v>199</v>
      </c>
      <c r="H34" s="71">
        <v>71.2</v>
      </c>
      <c r="I34" s="72">
        <v>3</v>
      </c>
      <c r="J34" s="2"/>
      <c r="O34" s="2"/>
      <c r="P34" s="2"/>
      <c r="Q34" s="2"/>
      <c r="R34" s="2"/>
    </row>
    <row r="35" spans="1:18" ht="50" x14ac:dyDescent="0.25">
      <c r="A35" s="63" t="s">
        <v>106</v>
      </c>
      <c r="B35" s="70" t="s">
        <v>200</v>
      </c>
      <c r="C35" s="70" t="s">
        <v>201</v>
      </c>
      <c r="D35" s="65">
        <v>45805</v>
      </c>
      <c r="E35" s="63" t="s">
        <v>202</v>
      </c>
      <c r="F35" s="63"/>
      <c r="G35" s="63" t="s">
        <v>203</v>
      </c>
      <c r="H35" s="71">
        <v>250</v>
      </c>
      <c r="I35" s="72">
        <v>1</v>
      </c>
      <c r="J35" s="2"/>
    </row>
    <row r="36" spans="1:18" ht="12.5" x14ac:dyDescent="0.25">
      <c r="A36" s="63" t="s">
        <v>106</v>
      </c>
      <c r="B36" s="70" t="s">
        <v>204</v>
      </c>
      <c r="C36" s="70" t="s">
        <v>205</v>
      </c>
      <c r="D36" s="65">
        <v>45806</v>
      </c>
      <c r="E36" s="63" t="s">
        <v>206</v>
      </c>
      <c r="F36" s="63"/>
      <c r="G36" s="63" t="s">
        <v>207</v>
      </c>
      <c r="H36" s="71">
        <v>320</v>
      </c>
      <c r="I36" s="72">
        <v>5</v>
      </c>
      <c r="J36" s="2"/>
    </row>
    <row r="37" spans="1:18" ht="12.5" x14ac:dyDescent="0.25">
      <c r="A37" s="63" t="s">
        <v>106</v>
      </c>
      <c r="B37" s="70" t="s">
        <v>208</v>
      </c>
      <c r="C37" s="70" t="s">
        <v>209</v>
      </c>
      <c r="D37" s="65">
        <v>45807</v>
      </c>
      <c r="E37" s="63" t="s">
        <v>210</v>
      </c>
      <c r="F37" s="63"/>
      <c r="G37" s="63" t="s">
        <v>211</v>
      </c>
      <c r="H37" s="71">
        <v>40</v>
      </c>
      <c r="I37" s="72">
        <v>4</v>
      </c>
      <c r="J37" s="2"/>
    </row>
    <row r="38" spans="1:18" ht="12.5" x14ac:dyDescent="0.25">
      <c r="A38" s="63" t="s">
        <v>106</v>
      </c>
      <c r="B38" s="78">
        <v>45292</v>
      </c>
      <c r="C38" s="70" t="s">
        <v>212</v>
      </c>
      <c r="D38" s="65">
        <v>45808</v>
      </c>
      <c r="E38" s="63" t="s">
        <v>213</v>
      </c>
      <c r="F38" s="63"/>
      <c r="G38" s="63" t="s">
        <v>214</v>
      </c>
      <c r="H38" s="71">
        <v>25</v>
      </c>
      <c r="I38" s="72">
        <v>4</v>
      </c>
      <c r="J38" s="2"/>
    </row>
    <row r="39" spans="1:18" ht="12.5" x14ac:dyDescent="0.25">
      <c r="A39" s="63" t="s">
        <v>106</v>
      </c>
      <c r="B39" s="78">
        <v>45352</v>
      </c>
      <c r="C39" s="70" t="s">
        <v>215</v>
      </c>
      <c r="D39" s="65">
        <v>45809</v>
      </c>
      <c r="E39" s="63" t="s">
        <v>216</v>
      </c>
      <c r="F39" s="63"/>
      <c r="G39" s="63" t="s">
        <v>217</v>
      </c>
      <c r="H39" s="71">
        <v>150</v>
      </c>
      <c r="I39" s="72">
        <v>4</v>
      </c>
      <c r="J39" s="2"/>
    </row>
    <row r="40" spans="1:18" ht="12.5" x14ac:dyDescent="0.25">
      <c r="A40" s="63" t="s">
        <v>106</v>
      </c>
      <c r="B40" s="78">
        <v>45383</v>
      </c>
      <c r="C40" s="70" t="s">
        <v>218</v>
      </c>
      <c r="D40" s="65">
        <v>45810</v>
      </c>
      <c r="E40" s="63" t="s">
        <v>219</v>
      </c>
      <c r="F40" s="63"/>
      <c r="G40" s="63" t="s">
        <v>220</v>
      </c>
      <c r="H40" s="71">
        <v>100</v>
      </c>
      <c r="I40" s="72">
        <v>4</v>
      </c>
      <c r="J40" s="2"/>
    </row>
    <row r="41" spans="1:18" x14ac:dyDescent="0.2">
      <c r="A41" s="63" t="s">
        <v>106</v>
      </c>
      <c r="B41" s="70" t="s">
        <v>221</v>
      </c>
      <c r="C41" s="70" t="s">
        <v>222</v>
      </c>
      <c r="D41" s="65">
        <v>45811</v>
      </c>
      <c r="E41" s="63" t="s">
        <v>223</v>
      </c>
      <c r="F41" s="63"/>
      <c r="G41" s="63" t="s">
        <v>224</v>
      </c>
      <c r="H41" s="71">
        <v>74.099999999999994</v>
      </c>
      <c r="I41" s="72">
        <v>4</v>
      </c>
    </row>
    <row r="42" spans="1:18" x14ac:dyDescent="0.2">
      <c r="A42" s="63" t="s">
        <v>106</v>
      </c>
      <c r="B42" s="70" t="s">
        <v>225</v>
      </c>
      <c r="C42" s="70" t="s">
        <v>226</v>
      </c>
      <c r="D42" s="65">
        <v>45812</v>
      </c>
      <c r="E42" s="63" t="s">
        <v>227</v>
      </c>
      <c r="F42" s="63"/>
      <c r="G42" s="63" t="s">
        <v>228</v>
      </c>
      <c r="H42" s="71">
        <v>120</v>
      </c>
      <c r="I42" s="72">
        <v>2</v>
      </c>
    </row>
    <row r="43" spans="1:18" ht="40" x14ac:dyDescent="0.2">
      <c r="A43" s="63" t="s">
        <v>106</v>
      </c>
      <c r="B43" s="70" t="s">
        <v>229</v>
      </c>
      <c r="C43" s="70" t="s">
        <v>229</v>
      </c>
      <c r="D43" s="65">
        <v>45813</v>
      </c>
      <c r="E43" s="63" t="s">
        <v>230</v>
      </c>
      <c r="F43" s="63"/>
      <c r="G43" s="63" t="s">
        <v>231</v>
      </c>
      <c r="H43" s="71">
        <v>80</v>
      </c>
      <c r="I43" s="72">
        <v>3</v>
      </c>
    </row>
    <row r="44" spans="1:18" x14ac:dyDescent="0.2">
      <c r="A44" s="63" t="s">
        <v>106</v>
      </c>
      <c r="B44" s="70" t="s">
        <v>232</v>
      </c>
      <c r="C44" s="70" t="s">
        <v>233</v>
      </c>
      <c r="D44" s="65">
        <v>45814</v>
      </c>
      <c r="E44" s="63" t="s">
        <v>234</v>
      </c>
      <c r="F44" s="63"/>
      <c r="G44" s="63" t="s">
        <v>235</v>
      </c>
      <c r="H44" s="71">
        <v>600</v>
      </c>
      <c r="I44" s="72">
        <v>1</v>
      </c>
    </row>
    <row r="45" spans="1:18" s="50" customFormat="1" ht="20" x14ac:dyDescent="0.2">
      <c r="A45" s="63" t="s">
        <v>106</v>
      </c>
      <c r="B45" s="70" t="s">
        <v>189</v>
      </c>
      <c r="C45" s="70" t="s">
        <v>236</v>
      </c>
      <c r="D45" s="65">
        <v>45815</v>
      </c>
      <c r="E45" s="63" t="s">
        <v>237</v>
      </c>
      <c r="F45" s="63"/>
      <c r="G45" s="63" t="s">
        <v>238</v>
      </c>
      <c r="H45" s="71">
        <v>10</v>
      </c>
      <c r="I45" s="72">
        <v>3</v>
      </c>
      <c r="K45" s="51"/>
      <c r="L45" s="51"/>
      <c r="M45" s="51"/>
      <c r="N45" s="51"/>
      <c r="O45" s="51"/>
      <c r="P45" s="51"/>
      <c r="Q45" s="51"/>
      <c r="R45" s="51"/>
    </row>
    <row r="46" spans="1:18" s="50" customFormat="1" x14ac:dyDescent="0.2">
      <c r="A46" s="63" t="s">
        <v>106</v>
      </c>
      <c r="B46" s="70" t="s">
        <v>239</v>
      </c>
      <c r="C46" s="70" t="s">
        <v>240</v>
      </c>
      <c r="D46" s="65">
        <v>45816</v>
      </c>
      <c r="E46" s="63" t="s">
        <v>241</v>
      </c>
      <c r="F46" s="63"/>
      <c r="G46" s="63" t="s">
        <v>242</v>
      </c>
      <c r="H46" s="71">
        <v>19</v>
      </c>
      <c r="I46" s="72">
        <v>2</v>
      </c>
      <c r="K46" s="51"/>
      <c r="L46" s="51"/>
      <c r="M46" s="51"/>
      <c r="N46" s="51"/>
      <c r="O46" s="51"/>
      <c r="P46" s="51"/>
      <c r="Q46" s="51"/>
      <c r="R46" s="51"/>
    </row>
    <row r="47" spans="1:18" s="50" customFormat="1" x14ac:dyDescent="0.2">
      <c r="A47" s="63" t="s">
        <v>106</v>
      </c>
      <c r="B47" s="70" t="s">
        <v>243</v>
      </c>
      <c r="C47" s="70" t="s">
        <v>166</v>
      </c>
      <c r="D47" s="65">
        <v>45817</v>
      </c>
      <c r="E47" s="63" t="s">
        <v>244</v>
      </c>
      <c r="F47" s="63"/>
      <c r="G47" s="63" t="s">
        <v>245</v>
      </c>
      <c r="H47" s="71">
        <v>230</v>
      </c>
      <c r="I47" s="72">
        <v>2</v>
      </c>
      <c r="K47" s="51"/>
      <c r="L47" s="51"/>
      <c r="M47" s="51"/>
      <c r="N47" s="51"/>
      <c r="O47" s="51"/>
      <c r="P47" s="51"/>
      <c r="Q47" s="51"/>
      <c r="R47" s="51"/>
    </row>
    <row r="48" spans="1:18" s="50" customFormat="1" x14ac:dyDescent="0.2">
      <c r="A48" s="63" t="s">
        <v>106</v>
      </c>
      <c r="B48" s="70" t="s">
        <v>246</v>
      </c>
      <c r="C48" s="70" t="s">
        <v>247</v>
      </c>
      <c r="D48" s="65">
        <v>45818</v>
      </c>
      <c r="E48" s="63" t="s">
        <v>248</v>
      </c>
      <c r="F48" s="63"/>
      <c r="G48" s="63" t="s">
        <v>249</v>
      </c>
      <c r="H48" s="71">
        <v>175</v>
      </c>
      <c r="I48" s="72">
        <v>2</v>
      </c>
      <c r="K48" s="51"/>
      <c r="L48" s="51"/>
      <c r="M48" s="51"/>
      <c r="N48" s="51"/>
      <c r="O48" s="51"/>
      <c r="P48" s="51"/>
      <c r="Q48" s="51"/>
      <c r="R48" s="51"/>
    </row>
    <row r="49" spans="1:18" s="50" customFormat="1" x14ac:dyDescent="0.2">
      <c r="A49" s="63" t="s">
        <v>106</v>
      </c>
      <c r="B49" s="70" t="s">
        <v>250</v>
      </c>
      <c r="C49" s="70">
        <v>369963</v>
      </c>
      <c r="D49" s="65">
        <v>45819</v>
      </c>
      <c r="E49" s="63" t="s">
        <v>251</v>
      </c>
      <c r="F49" s="63"/>
      <c r="G49" s="63" t="s">
        <v>252</v>
      </c>
      <c r="H49" s="71"/>
      <c r="I49" s="72">
        <v>1</v>
      </c>
      <c r="K49" s="51"/>
      <c r="L49" s="51"/>
      <c r="M49" s="51"/>
      <c r="N49" s="51"/>
      <c r="O49" s="51"/>
      <c r="P49" s="51"/>
      <c r="Q49" s="51"/>
      <c r="R49" s="51"/>
    </row>
    <row r="50" spans="1:18" s="50" customFormat="1" ht="80" x14ac:dyDescent="0.2">
      <c r="A50" s="63" t="s">
        <v>253</v>
      </c>
      <c r="B50" s="70"/>
      <c r="C50" s="70"/>
      <c r="D50" s="65">
        <v>45820</v>
      </c>
      <c r="E50" s="63" t="s">
        <v>254</v>
      </c>
      <c r="F50" s="63"/>
      <c r="G50" s="63"/>
      <c r="H50" s="71"/>
      <c r="I50" s="72">
        <v>10</v>
      </c>
      <c r="K50" s="51"/>
      <c r="L50" s="51"/>
      <c r="M50" s="51"/>
      <c r="N50" s="51"/>
      <c r="O50" s="51"/>
      <c r="P50" s="51"/>
      <c r="Q50" s="51"/>
      <c r="R50" s="51"/>
    </row>
    <row r="51" spans="1:18" s="50" customFormat="1" x14ac:dyDescent="0.2">
      <c r="A51" s="63" t="s">
        <v>253</v>
      </c>
      <c r="B51" s="70" t="s">
        <v>255</v>
      </c>
      <c r="C51" s="70">
        <v>20200136</v>
      </c>
      <c r="D51" s="65">
        <v>45821</v>
      </c>
      <c r="E51" s="63" t="s">
        <v>256</v>
      </c>
      <c r="F51" s="63"/>
      <c r="G51" s="63" t="s">
        <v>257</v>
      </c>
      <c r="H51" s="71">
        <v>360</v>
      </c>
      <c r="I51" s="72">
        <v>10</v>
      </c>
      <c r="K51" s="51"/>
      <c r="L51" s="51"/>
      <c r="M51" s="51"/>
      <c r="N51" s="51"/>
      <c r="O51" s="51"/>
      <c r="P51" s="51"/>
      <c r="Q51" s="51"/>
      <c r="R51" s="51"/>
    </row>
    <row r="52" spans="1:18" s="50" customFormat="1" x14ac:dyDescent="0.2">
      <c r="A52" s="63" t="s">
        <v>253</v>
      </c>
      <c r="B52" s="70" t="s">
        <v>258</v>
      </c>
      <c r="C52" s="70" t="s">
        <v>193</v>
      </c>
      <c r="D52" s="65">
        <v>45822</v>
      </c>
      <c r="E52" s="63" t="s">
        <v>259</v>
      </c>
      <c r="F52" s="63"/>
      <c r="G52" s="63" t="s">
        <v>195</v>
      </c>
      <c r="H52" s="71">
        <v>500</v>
      </c>
      <c r="I52" s="72">
        <v>10</v>
      </c>
      <c r="K52" s="51"/>
      <c r="L52" s="51"/>
      <c r="M52" s="51"/>
      <c r="N52" s="51"/>
      <c r="O52" s="51"/>
      <c r="P52" s="51"/>
      <c r="Q52" s="51"/>
      <c r="R52" s="51"/>
    </row>
    <row r="53" spans="1:18" s="50" customFormat="1" x14ac:dyDescent="0.2">
      <c r="A53" s="63" t="s">
        <v>253</v>
      </c>
      <c r="B53" s="78">
        <v>45505</v>
      </c>
      <c r="C53" s="70" t="s">
        <v>260</v>
      </c>
      <c r="D53" s="65">
        <v>45823</v>
      </c>
      <c r="E53" s="63" t="s">
        <v>261</v>
      </c>
      <c r="F53" s="63"/>
      <c r="G53" s="63" t="s">
        <v>262</v>
      </c>
      <c r="H53" s="71">
        <v>20</v>
      </c>
      <c r="I53" s="72">
        <v>10</v>
      </c>
      <c r="K53" s="51"/>
      <c r="L53" s="51"/>
      <c r="M53" s="51"/>
      <c r="N53" s="51"/>
      <c r="O53" s="51"/>
      <c r="P53" s="51"/>
      <c r="Q53" s="51"/>
      <c r="R53" s="51"/>
    </row>
    <row r="54" spans="1:18" s="50" customFormat="1" x14ac:dyDescent="0.2">
      <c r="A54" s="63" t="s">
        <v>253</v>
      </c>
      <c r="B54" s="70" t="s">
        <v>263</v>
      </c>
      <c r="C54" s="70" t="s">
        <v>264</v>
      </c>
      <c r="D54" s="65">
        <v>45824</v>
      </c>
      <c r="E54" s="63" t="s">
        <v>265</v>
      </c>
      <c r="F54" s="63"/>
      <c r="G54" s="63" t="s">
        <v>266</v>
      </c>
      <c r="H54" s="71">
        <v>25</v>
      </c>
      <c r="I54" s="72">
        <v>10</v>
      </c>
      <c r="K54" s="51"/>
      <c r="L54" s="51"/>
      <c r="M54" s="51"/>
      <c r="N54" s="51"/>
      <c r="O54" s="51"/>
      <c r="P54" s="51"/>
      <c r="Q54" s="51"/>
      <c r="R54" s="51"/>
    </row>
    <row r="55" spans="1:18" s="50" customFormat="1" ht="20" x14ac:dyDescent="0.2">
      <c r="A55" s="63" t="s">
        <v>267</v>
      </c>
      <c r="B55" s="78">
        <v>45536</v>
      </c>
      <c r="C55" s="70" t="s">
        <v>268</v>
      </c>
      <c r="D55" s="65">
        <v>45825</v>
      </c>
      <c r="E55" s="63" t="s">
        <v>269</v>
      </c>
      <c r="F55" s="63"/>
      <c r="G55" s="63" t="s">
        <v>270</v>
      </c>
      <c r="H55" s="71">
        <v>20000</v>
      </c>
      <c r="I55" s="72">
        <v>5</v>
      </c>
      <c r="K55" s="51"/>
      <c r="L55" s="51"/>
      <c r="M55" s="51"/>
      <c r="N55" s="51"/>
      <c r="O55" s="51"/>
      <c r="P55" s="51"/>
      <c r="Q55" s="51"/>
      <c r="R55" s="51"/>
    </row>
    <row r="56" spans="1:18" s="50" customFormat="1" ht="40" x14ac:dyDescent="0.2">
      <c r="A56" s="63" t="s">
        <v>271</v>
      </c>
      <c r="B56" s="70" t="s">
        <v>272</v>
      </c>
      <c r="C56" s="70" t="s">
        <v>273</v>
      </c>
      <c r="D56" s="65">
        <v>45826</v>
      </c>
      <c r="E56" s="63" t="s">
        <v>274</v>
      </c>
      <c r="F56" s="63"/>
      <c r="G56" s="63" t="s">
        <v>275</v>
      </c>
      <c r="H56" s="71">
        <v>30000</v>
      </c>
      <c r="I56" s="72">
        <v>5</v>
      </c>
      <c r="K56" s="51"/>
      <c r="L56" s="51"/>
      <c r="M56" s="51"/>
      <c r="N56" s="51"/>
      <c r="O56" s="51"/>
      <c r="P56" s="51"/>
      <c r="Q56" s="51"/>
      <c r="R56" s="51"/>
    </row>
    <row r="57" spans="1:18" s="50" customFormat="1" ht="110" x14ac:dyDescent="0.2">
      <c r="A57" s="63" t="s">
        <v>276</v>
      </c>
      <c r="B57" s="70"/>
      <c r="C57" s="70"/>
      <c r="D57" s="65">
        <v>45827</v>
      </c>
      <c r="E57" s="63" t="s">
        <v>277</v>
      </c>
      <c r="F57" s="63"/>
      <c r="G57" s="63" t="s">
        <v>68</v>
      </c>
      <c r="H57" s="71"/>
      <c r="I57" s="72"/>
      <c r="K57" s="51"/>
      <c r="L57" s="51"/>
      <c r="M57" s="51"/>
      <c r="N57" s="51"/>
      <c r="O57" s="51"/>
      <c r="P57" s="51"/>
      <c r="Q57" s="51"/>
      <c r="R57" s="51"/>
    </row>
    <row r="58" spans="1:18" s="50" customFormat="1" x14ac:dyDescent="0.2">
      <c r="A58" s="63" t="s">
        <v>106</v>
      </c>
      <c r="B58" s="70" t="s">
        <v>278</v>
      </c>
      <c r="C58" s="70" t="s">
        <v>279</v>
      </c>
      <c r="D58" s="65">
        <v>45828</v>
      </c>
      <c r="E58" s="63" t="s">
        <v>280</v>
      </c>
      <c r="F58" s="63"/>
      <c r="G58" s="63" t="s">
        <v>281</v>
      </c>
      <c r="H58" s="71">
        <v>123</v>
      </c>
      <c r="I58" s="72">
        <v>2</v>
      </c>
      <c r="K58" s="51"/>
      <c r="L58" s="51"/>
      <c r="M58" s="51"/>
      <c r="N58" s="51"/>
      <c r="O58" s="51"/>
      <c r="P58" s="51"/>
      <c r="Q58" s="51"/>
      <c r="R58" s="51"/>
    </row>
    <row r="59" spans="1:18" s="50" customFormat="1" ht="20" x14ac:dyDescent="0.2">
      <c r="A59" s="63" t="s">
        <v>106</v>
      </c>
      <c r="B59" s="70" t="s">
        <v>282</v>
      </c>
      <c r="C59" s="70" t="s">
        <v>283</v>
      </c>
      <c r="D59" s="65">
        <v>45829</v>
      </c>
      <c r="E59" s="63" t="s">
        <v>284</v>
      </c>
      <c r="F59" s="63"/>
      <c r="G59" s="63" t="s">
        <v>285</v>
      </c>
      <c r="H59" s="71">
        <v>1600</v>
      </c>
      <c r="I59" s="72">
        <v>2</v>
      </c>
      <c r="K59" s="51"/>
      <c r="L59" s="51"/>
      <c r="M59" s="51"/>
      <c r="N59" s="51"/>
      <c r="O59" s="51"/>
      <c r="P59" s="51"/>
      <c r="Q59" s="51"/>
      <c r="R59" s="51"/>
    </row>
    <row r="60" spans="1:18" s="50" customFormat="1" x14ac:dyDescent="0.2">
      <c r="A60" s="63" t="s">
        <v>106</v>
      </c>
      <c r="B60" s="70"/>
      <c r="C60" s="70"/>
      <c r="D60" s="65">
        <v>45830</v>
      </c>
      <c r="E60" s="63" t="s">
        <v>165</v>
      </c>
      <c r="F60" s="63"/>
      <c r="G60" s="63"/>
      <c r="H60" s="71"/>
      <c r="I60" s="72">
        <v>2</v>
      </c>
      <c r="K60" s="51"/>
      <c r="L60" s="51"/>
      <c r="M60" s="51"/>
      <c r="N60" s="51"/>
      <c r="O60" s="51"/>
      <c r="P60" s="51"/>
      <c r="Q60" s="51"/>
      <c r="R60" s="51"/>
    </row>
    <row r="61" spans="1:18" s="50" customFormat="1" x14ac:dyDescent="0.2">
      <c r="A61" s="63" t="s">
        <v>106</v>
      </c>
      <c r="B61" s="70" t="s">
        <v>286</v>
      </c>
      <c r="C61" s="70" t="s">
        <v>287</v>
      </c>
      <c r="D61" s="65">
        <v>45831</v>
      </c>
      <c r="E61" s="63" t="s">
        <v>288</v>
      </c>
      <c r="F61" s="63"/>
      <c r="G61" s="63" t="s">
        <v>289</v>
      </c>
      <c r="H61" s="71">
        <v>21.36</v>
      </c>
      <c r="I61" s="72">
        <v>2</v>
      </c>
      <c r="K61" s="51"/>
      <c r="L61" s="51"/>
      <c r="M61" s="51"/>
      <c r="N61" s="51"/>
      <c r="O61" s="51"/>
      <c r="P61" s="51"/>
      <c r="Q61" s="51"/>
      <c r="R61" s="51"/>
    </row>
    <row r="62" spans="1:18" s="50" customFormat="1" x14ac:dyDescent="0.2">
      <c r="A62" s="63" t="s">
        <v>106</v>
      </c>
      <c r="B62" s="70" t="s">
        <v>290</v>
      </c>
      <c r="C62" s="70" t="s">
        <v>291</v>
      </c>
      <c r="D62" s="65">
        <v>45832</v>
      </c>
      <c r="E62" s="63" t="s">
        <v>292</v>
      </c>
      <c r="F62" s="63"/>
      <c r="G62" s="63" t="s">
        <v>293</v>
      </c>
      <c r="H62" s="71">
        <v>20</v>
      </c>
      <c r="I62" s="72">
        <v>2</v>
      </c>
      <c r="K62" s="51"/>
      <c r="L62" s="51"/>
      <c r="M62" s="51"/>
      <c r="N62" s="51"/>
      <c r="O62" s="51"/>
      <c r="P62" s="51"/>
      <c r="Q62" s="51"/>
      <c r="R62" s="51"/>
    </row>
    <row r="63" spans="1:18" s="50" customFormat="1" x14ac:dyDescent="0.2">
      <c r="A63" s="63" t="s">
        <v>106</v>
      </c>
      <c r="B63" s="70" t="s">
        <v>294</v>
      </c>
      <c r="C63" s="70" t="s">
        <v>295</v>
      </c>
      <c r="D63" s="65">
        <v>45833</v>
      </c>
      <c r="E63" s="63" t="s">
        <v>296</v>
      </c>
      <c r="F63" s="63"/>
      <c r="G63" s="63" t="s">
        <v>297</v>
      </c>
      <c r="H63" s="71">
        <v>200</v>
      </c>
      <c r="I63" s="72">
        <v>2</v>
      </c>
      <c r="K63" s="51"/>
      <c r="L63" s="51"/>
      <c r="M63" s="51"/>
      <c r="N63" s="51"/>
      <c r="O63" s="51"/>
      <c r="P63" s="51"/>
      <c r="Q63" s="51"/>
      <c r="R63" s="51"/>
    </row>
    <row r="64" spans="1:18" s="50" customFormat="1" ht="20" x14ac:dyDescent="0.2">
      <c r="A64" s="63" t="s">
        <v>106</v>
      </c>
      <c r="B64" s="70" t="s">
        <v>298</v>
      </c>
      <c r="C64" s="70" t="s">
        <v>299</v>
      </c>
      <c r="D64" s="65">
        <v>45834</v>
      </c>
      <c r="E64" s="63" t="s">
        <v>300</v>
      </c>
      <c r="F64" s="63"/>
      <c r="G64" s="63" t="s">
        <v>301</v>
      </c>
      <c r="H64" s="71">
        <v>201.5</v>
      </c>
      <c r="I64" s="72">
        <v>2</v>
      </c>
      <c r="K64" s="51"/>
      <c r="L64" s="51"/>
      <c r="M64" s="51"/>
      <c r="N64" s="51"/>
      <c r="O64" s="51"/>
      <c r="P64" s="51"/>
      <c r="Q64" s="51"/>
      <c r="R64" s="51"/>
    </row>
    <row r="65" spans="1:18" s="50" customFormat="1" ht="20" x14ac:dyDescent="0.2">
      <c r="A65" s="63" t="s">
        <v>106</v>
      </c>
      <c r="B65" s="70" t="s">
        <v>302</v>
      </c>
      <c r="C65" s="70" t="s">
        <v>303</v>
      </c>
      <c r="D65" s="65">
        <v>45835</v>
      </c>
      <c r="E65" s="63" t="s">
        <v>304</v>
      </c>
      <c r="F65" s="63"/>
      <c r="G65" s="63" t="s">
        <v>305</v>
      </c>
      <c r="H65" s="71">
        <v>1010</v>
      </c>
      <c r="I65" s="72">
        <v>2</v>
      </c>
      <c r="K65" s="51"/>
      <c r="L65" s="51"/>
      <c r="M65" s="51"/>
      <c r="N65" s="51"/>
      <c r="O65" s="51"/>
      <c r="P65" s="51"/>
      <c r="Q65" s="51"/>
      <c r="R65" s="51"/>
    </row>
    <row r="66" spans="1:18" s="50" customFormat="1" ht="40" x14ac:dyDescent="0.2">
      <c r="A66" s="63" t="s">
        <v>106</v>
      </c>
      <c r="B66" s="70" t="s">
        <v>306</v>
      </c>
      <c r="C66" s="70" t="s">
        <v>232</v>
      </c>
      <c r="D66" s="65">
        <v>45836</v>
      </c>
      <c r="E66" s="63" t="s">
        <v>307</v>
      </c>
      <c r="F66" s="63"/>
      <c r="G66" s="63" t="s">
        <v>308</v>
      </c>
      <c r="H66" s="71">
        <v>1330</v>
      </c>
      <c r="I66" s="72">
        <v>2</v>
      </c>
      <c r="K66" s="51"/>
      <c r="L66" s="51"/>
      <c r="M66" s="51"/>
      <c r="N66" s="51"/>
      <c r="O66" s="51"/>
      <c r="P66" s="51"/>
      <c r="Q66" s="51"/>
      <c r="R66" s="51"/>
    </row>
    <row r="67" spans="1:18" s="50" customFormat="1" ht="20" x14ac:dyDescent="0.2">
      <c r="A67" s="63" t="s">
        <v>309</v>
      </c>
      <c r="B67" s="78">
        <v>45627</v>
      </c>
      <c r="C67" s="70" t="s">
        <v>310</v>
      </c>
      <c r="D67" s="65">
        <v>45837</v>
      </c>
      <c r="E67" s="63" t="s">
        <v>311</v>
      </c>
      <c r="F67" s="63"/>
      <c r="G67" s="63" t="s">
        <v>312</v>
      </c>
      <c r="H67" s="71">
        <v>1000</v>
      </c>
      <c r="I67" s="72">
        <v>10</v>
      </c>
      <c r="K67" s="51"/>
      <c r="L67" s="51"/>
      <c r="M67" s="51"/>
      <c r="N67" s="51"/>
      <c r="O67" s="51"/>
      <c r="P67" s="51"/>
      <c r="Q67" s="51"/>
      <c r="R67" s="51"/>
    </row>
    <row r="68" spans="1:18" s="50" customFormat="1" ht="20" x14ac:dyDescent="0.2">
      <c r="A68" s="63" t="s">
        <v>313</v>
      </c>
      <c r="B68" s="70" t="s">
        <v>314</v>
      </c>
      <c r="C68" s="70" t="s">
        <v>315</v>
      </c>
      <c r="D68" s="65">
        <v>45838</v>
      </c>
      <c r="E68" s="63" t="s">
        <v>316</v>
      </c>
      <c r="F68" s="63"/>
      <c r="G68" s="63" t="s">
        <v>317</v>
      </c>
      <c r="H68" s="71">
        <v>200</v>
      </c>
      <c r="I68" s="72">
        <v>10</v>
      </c>
      <c r="K68" s="51"/>
      <c r="L68" s="51"/>
      <c r="M68" s="51"/>
      <c r="N68" s="51"/>
      <c r="O68" s="51"/>
      <c r="P68" s="51"/>
      <c r="Q68" s="51"/>
      <c r="R68" s="51"/>
    </row>
    <row r="69" spans="1:18" s="50" customFormat="1" ht="60" x14ac:dyDescent="0.2">
      <c r="A69" s="63" t="s">
        <v>318</v>
      </c>
      <c r="B69" s="70"/>
      <c r="C69" s="70"/>
      <c r="D69" s="65">
        <v>45839</v>
      </c>
      <c r="E69" s="63" t="s">
        <v>319</v>
      </c>
      <c r="F69" s="63"/>
      <c r="G69" s="63"/>
      <c r="H69" s="71"/>
      <c r="I69" s="72">
        <v>10</v>
      </c>
      <c r="K69" s="51"/>
      <c r="L69" s="51"/>
      <c r="M69" s="51"/>
      <c r="N69" s="51"/>
      <c r="O69" s="51"/>
      <c r="P69" s="51"/>
      <c r="Q69" s="51"/>
      <c r="R69" s="51"/>
    </row>
    <row r="70" spans="1:18" s="50" customFormat="1" x14ac:dyDescent="0.2">
      <c r="A70" s="63" t="s">
        <v>318</v>
      </c>
      <c r="B70" s="70" t="s">
        <v>320</v>
      </c>
      <c r="C70" s="70" t="s">
        <v>232</v>
      </c>
      <c r="D70" s="65">
        <v>45840</v>
      </c>
      <c r="E70" s="63" t="s">
        <v>321</v>
      </c>
      <c r="F70" s="63"/>
      <c r="G70" s="63" t="s">
        <v>322</v>
      </c>
      <c r="H70" s="71">
        <v>147.35</v>
      </c>
      <c r="I70" s="72">
        <v>10</v>
      </c>
      <c r="K70" s="51"/>
      <c r="L70" s="51"/>
      <c r="M70" s="51"/>
      <c r="N70" s="51"/>
      <c r="O70" s="51"/>
      <c r="P70" s="51"/>
      <c r="Q70" s="51"/>
      <c r="R70" s="51"/>
    </row>
    <row r="71" spans="1:18" s="50" customFormat="1" ht="40" x14ac:dyDescent="0.2">
      <c r="A71" s="63" t="s">
        <v>318</v>
      </c>
      <c r="B71" s="70" t="s">
        <v>323</v>
      </c>
      <c r="C71" s="70" t="s">
        <v>324</v>
      </c>
      <c r="D71" s="65">
        <v>45841</v>
      </c>
      <c r="E71" s="63" t="s">
        <v>325</v>
      </c>
      <c r="F71" s="63"/>
      <c r="G71" s="63" t="s">
        <v>326</v>
      </c>
      <c r="H71" s="71">
        <v>2500</v>
      </c>
      <c r="I71" s="72">
        <v>10</v>
      </c>
      <c r="K71" s="51"/>
      <c r="L71" s="51"/>
      <c r="M71" s="51"/>
      <c r="N71" s="51"/>
      <c r="O71" s="51"/>
      <c r="P71" s="51"/>
      <c r="Q71" s="51"/>
      <c r="R71" s="51"/>
    </row>
    <row r="72" spans="1:18" s="50" customFormat="1" x14ac:dyDescent="0.2">
      <c r="A72" s="63" t="s">
        <v>318</v>
      </c>
      <c r="B72" s="70" t="s">
        <v>327</v>
      </c>
      <c r="C72" s="70" t="s">
        <v>209</v>
      </c>
      <c r="D72" s="65">
        <v>45842</v>
      </c>
      <c r="E72" s="63" t="s">
        <v>328</v>
      </c>
      <c r="F72" s="63"/>
      <c r="G72" s="63" t="s">
        <v>329</v>
      </c>
      <c r="H72" s="71">
        <v>1200</v>
      </c>
      <c r="I72" s="72">
        <v>10</v>
      </c>
      <c r="K72" s="51"/>
      <c r="L72" s="51"/>
      <c r="M72" s="51"/>
      <c r="N72" s="51"/>
      <c r="O72" s="51"/>
      <c r="P72" s="51"/>
      <c r="Q72" s="51"/>
      <c r="R72" s="51"/>
    </row>
    <row r="73" spans="1:18" s="50" customFormat="1" ht="40" x14ac:dyDescent="0.2">
      <c r="A73" s="63" t="s">
        <v>318</v>
      </c>
      <c r="B73" s="70" t="s">
        <v>330</v>
      </c>
      <c r="C73" s="70" t="s">
        <v>331</v>
      </c>
      <c r="D73" s="65">
        <v>45843</v>
      </c>
      <c r="E73" s="63" t="s">
        <v>332</v>
      </c>
      <c r="F73" s="63"/>
      <c r="G73" s="63" t="s">
        <v>333</v>
      </c>
      <c r="H73" s="71">
        <v>350</v>
      </c>
      <c r="I73" s="72">
        <v>10</v>
      </c>
      <c r="K73" s="51"/>
      <c r="L73" s="51"/>
      <c r="M73" s="51"/>
      <c r="N73" s="51"/>
      <c r="O73" s="51"/>
      <c r="P73" s="51"/>
      <c r="Q73" s="51"/>
      <c r="R73" s="51"/>
    </row>
    <row r="74" spans="1:18" s="50" customFormat="1" ht="60" x14ac:dyDescent="0.2">
      <c r="A74" s="63" t="s">
        <v>318</v>
      </c>
      <c r="B74" s="70"/>
      <c r="C74" s="70"/>
      <c r="D74" s="65">
        <v>45844</v>
      </c>
      <c r="E74" s="63" t="s">
        <v>334</v>
      </c>
      <c r="F74" s="63"/>
      <c r="G74" s="63"/>
      <c r="H74" s="71"/>
      <c r="I74" s="72">
        <v>10</v>
      </c>
      <c r="K74" s="51"/>
      <c r="L74" s="51"/>
      <c r="M74" s="51"/>
      <c r="N74" s="51"/>
      <c r="O74" s="51"/>
      <c r="P74" s="51"/>
      <c r="Q74" s="51"/>
      <c r="R74" s="51"/>
    </row>
    <row r="75" spans="1:18" s="50" customFormat="1" x14ac:dyDescent="0.2">
      <c r="A75" s="63" t="s">
        <v>318</v>
      </c>
      <c r="B75" s="70" t="s">
        <v>335</v>
      </c>
      <c r="C75" s="70" t="s">
        <v>336</v>
      </c>
      <c r="D75" s="65">
        <v>45845</v>
      </c>
      <c r="E75" s="63" t="s">
        <v>337</v>
      </c>
      <c r="F75" s="63"/>
      <c r="G75" s="63" t="s">
        <v>338</v>
      </c>
      <c r="H75" s="71">
        <v>230</v>
      </c>
      <c r="I75" s="72">
        <v>10</v>
      </c>
      <c r="K75" s="51"/>
      <c r="L75" s="51"/>
      <c r="M75" s="51"/>
      <c r="N75" s="51"/>
      <c r="O75" s="51"/>
      <c r="P75" s="51"/>
      <c r="Q75" s="51"/>
      <c r="R75" s="51"/>
    </row>
    <row r="76" spans="1:18" s="50" customFormat="1" x14ac:dyDescent="0.2">
      <c r="A76" s="63" t="s">
        <v>318</v>
      </c>
      <c r="B76" s="70" t="s">
        <v>339</v>
      </c>
      <c r="C76" s="70" t="s">
        <v>340</v>
      </c>
      <c r="D76" s="65">
        <v>45846</v>
      </c>
      <c r="E76" s="63" t="s">
        <v>341</v>
      </c>
      <c r="F76" s="63"/>
      <c r="G76" s="63" t="s">
        <v>169</v>
      </c>
      <c r="H76" s="71">
        <v>200</v>
      </c>
      <c r="I76" s="72">
        <v>10</v>
      </c>
      <c r="K76" s="51"/>
      <c r="L76" s="51"/>
      <c r="M76" s="51"/>
      <c r="N76" s="51"/>
      <c r="O76" s="51"/>
      <c r="P76" s="51"/>
      <c r="Q76" s="51"/>
      <c r="R76" s="51"/>
    </row>
    <row r="77" spans="1:18" s="50" customFormat="1" x14ac:dyDescent="0.2">
      <c r="K77" s="51"/>
      <c r="L77" s="51"/>
      <c r="M77" s="51"/>
      <c r="N77" s="51"/>
      <c r="O77" s="51"/>
      <c r="P77" s="51"/>
      <c r="Q77" s="51"/>
      <c r="R77" s="51"/>
    </row>
    <row r="78" spans="1:18" s="50" customFormat="1" ht="30" x14ac:dyDescent="0.2">
      <c r="A78" s="63" t="s">
        <v>342</v>
      </c>
      <c r="B78" s="70" t="s">
        <v>343</v>
      </c>
      <c r="C78" s="70" t="s">
        <v>344</v>
      </c>
      <c r="D78" s="65">
        <v>45847</v>
      </c>
      <c r="E78" s="63" t="s">
        <v>345</v>
      </c>
      <c r="F78" s="63"/>
      <c r="G78" s="63" t="s">
        <v>346</v>
      </c>
      <c r="H78" s="71">
        <v>10</v>
      </c>
      <c r="I78" s="72">
        <v>10</v>
      </c>
      <c r="K78" s="51"/>
      <c r="L78" s="51"/>
      <c r="M78" s="51"/>
      <c r="N78" s="51"/>
      <c r="O78" s="51"/>
      <c r="P78" s="51"/>
      <c r="Q78" s="51"/>
      <c r="R78" s="51"/>
    </row>
    <row r="79" spans="1:18" s="50" customFormat="1" x14ac:dyDescent="0.2">
      <c r="A79" s="63"/>
      <c r="B79" s="70"/>
      <c r="C79" s="70"/>
      <c r="D79" s="65"/>
      <c r="E79" s="63"/>
      <c r="F79" s="63"/>
      <c r="G79" s="63"/>
      <c r="H79" s="71"/>
      <c r="I79" s="49"/>
      <c r="K79" s="51"/>
      <c r="L79" s="51"/>
      <c r="M79" s="51"/>
      <c r="N79" s="51"/>
      <c r="O79" s="51"/>
      <c r="P79" s="51"/>
      <c r="Q79" s="51"/>
      <c r="R79" s="51"/>
    </row>
    <row r="80" spans="1:18" s="50" customFormat="1" x14ac:dyDescent="0.2">
      <c r="A80" s="63"/>
      <c r="B80" s="70"/>
      <c r="C80" s="70"/>
      <c r="D80" s="65"/>
      <c r="E80" s="63"/>
      <c r="F80" s="63"/>
      <c r="G80" s="63"/>
      <c r="H80" s="71"/>
      <c r="I80" s="49"/>
      <c r="K80" s="51"/>
      <c r="L80" s="51"/>
      <c r="M80" s="51"/>
      <c r="N80" s="51"/>
      <c r="O80" s="51"/>
      <c r="P80" s="51"/>
      <c r="Q80" s="51"/>
      <c r="R80" s="51"/>
    </row>
    <row r="81" spans="1:18" s="50" customFormat="1" x14ac:dyDescent="0.2">
      <c r="A81" s="63"/>
      <c r="B81" s="70"/>
      <c r="C81" s="70"/>
      <c r="D81" s="65"/>
      <c r="E81" s="63"/>
      <c r="F81" s="63"/>
      <c r="G81" s="63"/>
      <c r="H81" s="71"/>
      <c r="I81" s="49"/>
      <c r="K81" s="51"/>
      <c r="L81" s="51"/>
      <c r="M81" s="51"/>
      <c r="N81" s="51"/>
      <c r="O81" s="51"/>
      <c r="P81" s="51"/>
      <c r="Q81" s="51"/>
      <c r="R81" s="51"/>
    </row>
    <row r="82" spans="1:18" s="50" customFormat="1" x14ac:dyDescent="0.2">
      <c r="A82" s="63"/>
      <c r="B82" s="70"/>
      <c r="C82" s="70"/>
      <c r="D82" s="65"/>
      <c r="E82" s="63"/>
      <c r="F82" s="63"/>
      <c r="G82" s="63"/>
      <c r="H82" s="71"/>
      <c r="I82" s="49"/>
      <c r="K82" s="51"/>
      <c r="L82" s="51"/>
      <c r="M82" s="51"/>
      <c r="N82" s="51"/>
      <c r="O82" s="51"/>
      <c r="P82" s="51"/>
      <c r="Q82" s="51"/>
      <c r="R82" s="51"/>
    </row>
    <row r="83" spans="1:18" s="50" customFormat="1" x14ac:dyDescent="0.2">
      <c r="A83" s="63"/>
      <c r="B83" s="70"/>
      <c r="C83" s="70"/>
      <c r="D83" s="65"/>
      <c r="E83" s="63"/>
      <c r="F83" s="63"/>
      <c r="G83" s="63"/>
      <c r="H83" s="71"/>
      <c r="I83" s="49"/>
      <c r="K83" s="51"/>
      <c r="L83" s="51"/>
      <c r="M83" s="51"/>
      <c r="N83" s="51"/>
      <c r="O83" s="51"/>
      <c r="P83" s="51"/>
      <c r="Q83" s="51"/>
      <c r="R83" s="51"/>
    </row>
    <row r="84" spans="1:18" s="50" customFormat="1" x14ac:dyDescent="0.2">
      <c r="A84" s="63"/>
      <c r="B84" s="70"/>
      <c r="C84" s="70"/>
      <c r="D84" s="65"/>
      <c r="E84" s="63"/>
      <c r="F84" s="63"/>
      <c r="G84" s="63"/>
      <c r="H84" s="71"/>
      <c r="I84" s="49"/>
      <c r="K84" s="51"/>
      <c r="L84" s="51"/>
      <c r="M84" s="51"/>
      <c r="N84" s="51"/>
      <c r="O84" s="51"/>
      <c r="P84" s="51"/>
      <c r="Q84" s="51"/>
      <c r="R84" s="51"/>
    </row>
    <row r="85" spans="1:18" s="50" customFormat="1" x14ac:dyDescent="0.2">
      <c r="A85" s="63"/>
      <c r="B85" s="70"/>
      <c r="C85" s="70"/>
      <c r="D85" s="65"/>
      <c r="E85" s="63"/>
      <c r="F85" s="63"/>
      <c r="G85" s="63"/>
      <c r="H85" s="71"/>
      <c r="I85" s="49"/>
      <c r="K85" s="51"/>
      <c r="L85" s="51"/>
      <c r="M85" s="51"/>
      <c r="N85" s="51"/>
      <c r="O85" s="51"/>
      <c r="P85" s="51"/>
      <c r="Q85" s="51"/>
      <c r="R85" s="51"/>
    </row>
    <row r="86" spans="1:18" s="50" customFormat="1" x14ac:dyDescent="0.2">
      <c r="A86" s="63"/>
      <c r="B86" s="70"/>
      <c r="C86" s="70"/>
      <c r="D86" s="65"/>
      <c r="E86" s="63"/>
      <c r="F86" s="63"/>
      <c r="G86" s="63"/>
      <c r="H86" s="71"/>
      <c r="I86" s="49"/>
      <c r="K86" s="51"/>
      <c r="L86" s="51"/>
      <c r="M86" s="51"/>
      <c r="N86" s="51"/>
      <c r="O86" s="51"/>
      <c r="P86" s="51"/>
      <c r="Q86" s="51"/>
      <c r="R86" s="51"/>
    </row>
    <row r="87" spans="1:18" s="50" customFormat="1" x14ac:dyDescent="0.2">
      <c r="A87" s="63"/>
      <c r="B87" s="70"/>
      <c r="C87" s="70"/>
      <c r="D87" s="65"/>
      <c r="E87" s="63"/>
      <c r="F87" s="63"/>
      <c r="G87" s="63"/>
      <c r="H87" s="71"/>
      <c r="I87" s="49"/>
      <c r="K87" s="51"/>
      <c r="L87" s="51"/>
      <c r="M87" s="51"/>
      <c r="N87" s="51"/>
      <c r="O87" s="51"/>
      <c r="P87" s="51"/>
      <c r="Q87" s="51"/>
      <c r="R87" s="51"/>
    </row>
    <row r="88" spans="1:18" s="50" customFormat="1" x14ac:dyDescent="0.2">
      <c r="A88" s="63"/>
      <c r="B88" s="70"/>
      <c r="C88" s="70"/>
      <c r="D88" s="65"/>
      <c r="E88" s="63"/>
      <c r="F88" s="63"/>
      <c r="G88" s="63"/>
      <c r="H88" s="71"/>
      <c r="I88" s="49"/>
      <c r="K88" s="51"/>
      <c r="L88" s="51"/>
      <c r="M88" s="51"/>
      <c r="N88" s="51"/>
      <c r="O88" s="51"/>
      <c r="P88" s="51"/>
      <c r="Q88" s="51"/>
      <c r="R88" s="51"/>
    </row>
    <row r="89" spans="1:18" s="50" customFormat="1" x14ac:dyDescent="0.2">
      <c r="A89" s="63"/>
      <c r="B89" s="70"/>
      <c r="C89" s="70"/>
      <c r="D89" s="65"/>
      <c r="E89" s="63"/>
      <c r="F89" s="63"/>
      <c r="G89" s="63"/>
      <c r="H89" s="71"/>
      <c r="I89" s="49"/>
      <c r="K89" s="51"/>
      <c r="L89" s="51"/>
      <c r="M89" s="51"/>
      <c r="N89" s="51"/>
      <c r="O89" s="51"/>
      <c r="P89" s="51"/>
      <c r="Q89" s="51"/>
      <c r="R89" s="51"/>
    </row>
    <row r="90" spans="1:18" s="50" customFormat="1" x14ac:dyDescent="0.2">
      <c r="A90" s="63"/>
      <c r="B90" s="70"/>
      <c r="C90" s="70"/>
      <c r="D90" s="65"/>
      <c r="E90" s="63"/>
      <c r="F90" s="63"/>
      <c r="G90" s="63"/>
      <c r="H90" s="71"/>
      <c r="I90" s="49"/>
      <c r="K90" s="51"/>
      <c r="L90" s="51"/>
      <c r="M90" s="51"/>
      <c r="N90" s="51"/>
      <c r="O90" s="51"/>
      <c r="P90" s="51"/>
      <c r="Q90" s="51"/>
      <c r="R90" s="51"/>
    </row>
    <row r="91" spans="1:18" s="50" customFormat="1" x14ac:dyDescent="0.2">
      <c r="A91" s="63"/>
      <c r="B91" s="70"/>
      <c r="C91" s="70"/>
      <c r="D91" s="65"/>
      <c r="E91" s="63"/>
      <c r="F91" s="63"/>
      <c r="G91" s="63"/>
      <c r="H91" s="71"/>
      <c r="I91" s="49"/>
      <c r="K91" s="51"/>
      <c r="L91" s="51"/>
      <c r="M91" s="51"/>
      <c r="N91" s="51"/>
      <c r="O91" s="51"/>
      <c r="P91" s="51"/>
      <c r="Q91" s="51"/>
      <c r="R91" s="51"/>
    </row>
    <row r="92" spans="1:18" s="50" customFormat="1" x14ac:dyDescent="0.2">
      <c r="A92" s="63"/>
      <c r="B92" s="70"/>
      <c r="C92" s="70"/>
      <c r="D92" s="65"/>
      <c r="E92" s="63"/>
      <c r="F92" s="63"/>
      <c r="G92" s="63"/>
      <c r="H92" s="71"/>
      <c r="I92" s="49"/>
      <c r="K92" s="51"/>
      <c r="L92" s="51"/>
      <c r="M92" s="51"/>
      <c r="N92" s="51"/>
      <c r="O92" s="51"/>
      <c r="P92" s="51"/>
      <c r="Q92" s="51"/>
      <c r="R92" s="51"/>
    </row>
    <row r="93" spans="1:18" s="50" customFormat="1" x14ac:dyDescent="0.2">
      <c r="A93" s="63"/>
      <c r="B93" s="70"/>
      <c r="C93" s="70"/>
      <c r="D93" s="65"/>
      <c r="E93" s="63"/>
      <c r="F93" s="63"/>
      <c r="G93" s="63"/>
      <c r="H93" s="71"/>
      <c r="I93" s="49"/>
      <c r="K93" s="51"/>
      <c r="L93" s="51"/>
      <c r="M93" s="51"/>
      <c r="N93" s="51"/>
      <c r="O93" s="51"/>
      <c r="P93" s="51"/>
      <c r="Q93" s="51"/>
      <c r="R93" s="51"/>
    </row>
    <row r="94" spans="1:18" s="50" customFormat="1" x14ac:dyDescent="0.2">
      <c r="A94" s="63"/>
      <c r="B94" s="70"/>
      <c r="C94" s="70"/>
      <c r="D94" s="65"/>
      <c r="E94" s="63"/>
      <c r="F94" s="63"/>
      <c r="G94" s="63"/>
      <c r="H94" s="71"/>
      <c r="I94" s="49"/>
      <c r="K94" s="51"/>
      <c r="L94" s="51"/>
      <c r="M94" s="51"/>
      <c r="N94" s="51"/>
      <c r="O94" s="51"/>
      <c r="P94" s="51"/>
      <c r="Q94" s="51"/>
      <c r="R94" s="51"/>
    </row>
    <row r="95" spans="1:18" s="50" customFormat="1" x14ac:dyDescent="0.2">
      <c r="A95" s="63"/>
      <c r="B95" s="70"/>
      <c r="C95" s="70"/>
      <c r="D95" s="65"/>
      <c r="E95" s="63"/>
      <c r="F95" s="63"/>
      <c r="G95" s="63"/>
      <c r="H95" s="71"/>
      <c r="I95" s="49"/>
      <c r="K95" s="51"/>
      <c r="L95" s="51"/>
      <c r="M95" s="51"/>
      <c r="N95" s="51"/>
      <c r="O95" s="51"/>
      <c r="P95" s="51"/>
      <c r="Q95" s="51"/>
      <c r="R95" s="51"/>
    </row>
    <row r="96" spans="1:18" s="50" customFormat="1" x14ac:dyDescent="0.2">
      <c r="A96" s="63"/>
      <c r="B96" s="70"/>
      <c r="C96" s="70"/>
      <c r="D96" s="65"/>
      <c r="E96" s="63"/>
      <c r="F96" s="63"/>
      <c r="G96" s="63"/>
      <c r="H96" s="71"/>
      <c r="I96" s="49"/>
      <c r="K96" s="51"/>
      <c r="L96" s="51"/>
      <c r="M96" s="51"/>
      <c r="N96" s="51"/>
      <c r="O96" s="51"/>
      <c r="P96" s="51"/>
      <c r="Q96" s="51"/>
      <c r="R96" s="51"/>
    </row>
    <row r="97" spans="1:18" s="50" customFormat="1" x14ac:dyDescent="0.2">
      <c r="A97" s="63"/>
      <c r="B97" s="70"/>
      <c r="C97" s="70"/>
      <c r="D97" s="65"/>
      <c r="E97" s="63"/>
      <c r="F97" s="63"/>
      <c r="G97" s="63"/>
      <c r="H97" s="71"/>
      <c r="I97" s="49"/>
      <c r="K97" s="51"/>
      <c r="L97" s="51"/>
      <c r="M97" s="51"/>
      <c r="N97" s="51"/>
      <c r="O97" s="51"/>
      <c r="P97" s="51"/>
      <c r="Q97" s="51"/>
      <c r="R97" s="51"/>
    </row>
    <row r="98" spans="1:18" s="50" customFormat="1" x14ac:dyDescent="0.2">
      <c r="A98" s="63"/>
      <c r="B98" s="70"/>
      <c r="C98" s="70"/>
      <c r="D98" s="65"/>
      <c r="E98" s="63"/>
      <c r="F98" s="63"/>
      <c r="G98" s="63"/>
      <c r="H98" s="71"/>
      <c r="I98" s="49"/>
      <c r="K98" s="51"/>
      <c r="L98" s="51"/>
      <c r="M98" s="51"/>
      <c r="N98" s="51"/>
      <c r="O98" s="51"/>
      <c r="P98" s="51"/>
      <c r="Q98" s="51"/>
      <c r="R98" s="51"/>
    </row>
    <row r="99" spans="1:18" s="50" customFormat="1" x14ac:dyDescent="0.2">
      <c r="A99" s="63"/>
      <c r="B99" s="70"/>
      <c r="C99" s="70"/>
      <c r="D99" s="65"/>
      <c r="E99" s="63"/>
      <c r="F99" s="63"/>
      <c r="G99" s="63"/>
      <c r="H99" s="71"/>
      <c r="I99" s="49"/>
      <c r="K99" s="51"/>
      <c r="L99" s="51"/>
      <c r="M99" s="51"/>
      <c r="N99" s="51"/>
      <c r="O99" s="51"/>
      <c r="P99" s="51"/>
      <c r="Q99" s="51"/>
      <c r="R99" s="51"/>
    </row>
    <row r="100" spans="1:18" s="50" customFormat="1" x14ac:dyDescent="0.2">
      <c r="A100" s="63"/>
      <c r="B100" s="70"/>
      <c r="C100" s="70"/>
      <c r="D100" s="65"/>
      <c r="E100" s="63"/>
      <c r="F100" s="63"/>
      <c r="G100" s="63"/>
      <c r="H100" s="71"/>
      <c r="I100" s="49"/>
      <c r="K100" s="51"/>
      <c r="L100" s="51"/>
      <c r="M100" s="51"/>
      <c r="N100" s="51"/>
      <c r="O100" s="51"/>
      <c r="P100" s="51"/>
      <c r="Q100" s="51"/>
      <c r="R100" s="51"/>
    </row>
    <row r="101" spans="1:18" s="50" customFormat="1" x14ac:dyDescent="0.2">
      <c r="A101" s="63"/>
      <c r="B101" s="70"/>
      <c r="C101" s="70"/>
      <c r="D101" s="65"/>
      <c r="E101" s="63"/>
      <c r="F101" s="63"/>
      <c r="G101" s="63"/>
      <c r="H101" s="71"/>
      <c r="I101" s="49"/>
      <c r="K101" s="51"/>
      <c r="L101" s="51"/>
      <c r="M101" s="51"/>
      <c r="N101" s="51"/>
      <c r="O101" s="51"/>
      <c r="P101" s="51"/>
      <c r="Q101" s="51"/>
      <c r="R101" s="51"/>
    </row>
    <row r="102" spans="1:18" s="50" customFormat="1" x14ac:dyDescent="0.2">
      <c r="A102" s="63"/>
      <c r="B102" s="70"/>
      <c r="C102" s="70"/>
      <c r="D102" s="65"/>
      <c r="E102" s="63"/>
      <c r="F102" s="63"/>
      <c r="G102" s="63"/>
      <c r="H102" s="71"/>
      <c r="I102" s="49"/>
      <c r="K102" s="51"/>
      <c r="L102" s="51"/>
      <c r="M102" s="51"/>
      <c r="N102" s="51"/>
      <c r="O102" s="51"/>
      <c r="P102" s="51"/>
      <c r="Q102" s="51"/>
      <c r="R102" s="51"/>
    </row>
    <row r="103" spans="1:18" s="50" customFormat="1" x14ac:dyDescent="0.2">
      <c r="A103" s="63"/>
      <c r="B103" s="70"/>
      <c r="C103" s="70"/>
      <c r="D103" s="65"/>
      <c r="E103" s="63"/>
      <c r="F103" s="63"/>
      <c r="G103" s="63"/>
      <c r="H103" s="71"/>
      <c r="I103" s="49"/>
      <c r="K103" s="51"/>
      <c r="L103" s="51"/>
      <c r="M103" s="51"/>
      <c r="N103" s="51"/>
      <c r="O103" s="51"/>
      <c r="P103" s="51"/>
      <c r="Q103" s="51"/>
      <c r="R103" s="51"/>
    </row>
    <row r="104" spans="1:18" s="50" customFormat="1" x14ac:dyDescent="0.2">
      <c r="A104" s="63"/>
      <c r="B104" s="70"/>
      <c r="C104" s="70"/>
      <c r="D104" s="65"/>
      <c r="E104" s="63"/>
      <c r="F104" s="63"/>
      <c r="G104" s="63"/>
      <c r="H104" s="71"/>
      <c r="I104" s="49"/>
      <c r="K104" s="51"/>
      <c r="L104" s="51"/>
      <c r="M104" s="51"/>
      <c r="N104" s="51"/>
      <c r="O104" s="51"/>
      <c r="P104" s="51"/>
      <c r="Q104" s="51"/>
      <c r="R104" s="51"/>
    </row>
    <row r="105" spans="1:18" s="50" customFormat="1" x14ac:dyDescent="0.2">
      <c r="A105" s="63"/>
      <c r="B105" s="70"/>
      <c r="C105" s="70"/>
      <c r="D105" s="65"/>
      <c r="E105" s="63"/>
      <c r="F105" s="63"/>
      <c r="G105" s="63"/>
      <c r="H105" s="71"/>
      <c r="I105" s="49"/>
      <c r="K105" s="51"/>
      <c r="L105" s="51"/>
      <c r="M105" s="51"/>
      <c r="N105" s="51"/>
      <c r="O105" s="51"/>
      <c r="P105" s="51"/>
      <c r="Q105" s="51"/>
      <c r="R105" s="51"/>
    </row>
    <row r="106" spans="1:18" s="50" customFormat="1" x14ac:dyDescent="0.2">
      <c r="A106" s="63"/>
      <c r="B106" s="70"/>
      <c r="C106" s="70"/>
      <c r="D106" s="65"/>
      <c r="E106" s="63"/>
      <c r="F106" s="63"/>
      <c r="G106" s="63"/>
      <c r="H106" s="71"/>
      <c r="I106" s="49"/>
      <c r="K106" s="51"/>
      <c r="L106" s="51"/>
      <c r="M106" s="51"/>
      <c r="N106" s="51"/>
      <c r="O106" s="51"/>
      <c r="P106" s="51"/>
      <c r="Q106" s="51"/>
      <c r="R106" s="51"/>
    </row>
    <row r="107" spans="1:18" s="50" customFormat="1" x14ac:dyDescent="0.2">
      <c r="A107" s="63"/>
      <c r="B107" s="70"/>
      <c r="C107" s="70"/>
      <c r="D107" s="65"/>
      <c r="E107" s="63"/>
      <c r="F107" s="63"/>
      <c r="G107" s="63"/>
      <c r="H107" s="71"/>
      <c r="I107" s="49"/>
      <c r="K107" s="51"/>
      <c r="L107" s="51"/>
      <c r="M107" s="51"/>
      <c r="N107" s="51"/>
      <c r="O107" s="51"/>
      <c r="P107" s="51"/>
      <c r="Q107" s="51"/>
      <c r="R107" s="51"/>
    </row>
    <row r="108" spans="1:18" s="50" customFormat="1" x14ac:dyDescent="0.2">
      <c r="A108" s="63"/>
      <c r="B108" s="70"/>
      <c r="C108" s="70"/>
      <c r="D108" s="65"/>
      <c r="E108" s="63"/>
      <c r="F108" s="63"/>
      <c r="G108" s="63"/>
      <c r="H108" s="71"/>
      <c r="I108" s="49"/>
      <c r="K108" s="51"/>
      <c r="L108" s="51"/>
      <c r="M108" s="51"/>
      <c r="N108" s="51"/>
      <c r="O108" s="51"/>
      <c r="P108" s="51"/>
      <c r="Q108" s="51"/>
      <c r="R108" s="51"/>
    </row>
    <row r="109" spans="1:18" s="50" customFormat="1" x14ac:dyDescent="0.2">
      <c r="A109" s="63"/>
      <c r="B109" s="70"/>
      <c r="C109" s="70"/>
      <c r="D109" s="65"/>
      <c r="E109" s="63"/>
      <c r="F109" s="63"/>
      <c r="G109" s="63"/>
      <c r="H109" s="71"/>
      <c r="I109" s="49"/>
      <c r="K109" s="51"/>
      <c r="L109" s="51"/>
      <c r="M109" s="51"/>
      <c r="N109" s="51"/>
      <c r="O109" s="51"/>
      <c r="P109" s="51"/>
      <c r="Q109" s="51"/>
      <c r="R109" s="51"/>
    </row>
    <row r="110" spans="1:18" s="50" customFormat="1" x14ac:dyDescent="0.2">
      <c r="A110" s="63"/>
      <c r="B110" s="70"/>
      <c r="C110" s="70"/>
      <c r="D110" s="65"/>
      <c r="E110" s="63"/>
      <c r="F110" s="63"/>
      <c r="G110" s="63"/>
      <c r="H110" s="71"/>
      <c r="I110" s="49"/>
      <c r="K110" s="51"/>
      <c r="L110" s="51"/>
      <c r="M110" s="51"/>
      <c r="N110" s="51"/>
      <c r="O110" s="51"/>
      <c r="P110" s="51"/>
      <c r="Q110" s="51"/>
      <c r="R110" s="51"/>
    </row>
    <row r="111" spans="1:18" s="50" customFormat="1" x14ac:dyDescent="0.2">
      <c r="A111" s="63"/>
      <c r="B111" s="70"/>
      <c r="C111" s="70"/>
      <c r="D111" s="65"/>
      <c r="E111" s="63"/>
      <c r="F111" s="63"/>
      <c r="G111" s="63"/>
      <c r="H111" s="71"/>
      <c r="I111" s="49"/>
      <c r="K111" s="51"/>
      <c r="L111" s="51"/>
      <c r="M111" s="51"/>
      <c r="N111" s="51"/>
      <c r="O111" s="51"/>
      <c r="P111" s="51"/>
      <c r="Q111" s="51"/>
      <c r="R111" s="51"/>
    </row>
    <row r="112" spans="1:18" s="50" customFormat="1" x14ac:dyDescent="0.2">
      <c r="A112" s="63"/>
      <c r="B112" s="70"/>
      <c r="C112" s="70"/>
      <c r="D112" s="65"/>
      <c r="E112" s="63"/>
      <c r="F112" s="63"/>
      <c r="G112" s="63"/>
      <c r="H112" s="71"/>
      <c r="I112" s="49"/>
      <c r="K112" s="51"/>
      <c r="L112" s="51"/>
      <c r="M112" s="51"/>
      <c r="N112" s="51"/>
      <c r="O112" s="51"/>
      <c r="P112" s="51"/>
      <c r="Q112" s="51"/>
      <c r="R112" s="51"/>
    </row>
    <row r="113" spans="1:18" s="50" customFormat="1" x14ac:dyDescent="0.2">
      <c r="A113" s="63"/>
      <c r="B113" s="70"/>
      <c r="C113" s="70"/>
      <c r="D113" s="65"/>
      <c r="E113" s="63"/>
      <c r="F113" s="63"/>
      <c r="G113" s="63"/>
      <c r="H113" s="71"/>
      <c r="I113" s="49"/>
      <c r="K113" s="51"/>
      <c r="L113" s="51"/>
      <c r="M113" s="51"/>
      <c r="N113" s="51"/>
      <c r="O113" s="51"/>
      <c r="P113" s="51"/>
      <c r="Q113" s="51"/>
      <c r="R113" s="51"/>
    </row>
    <row r="114" spans="1:18" s="50" customFormat="1" x14ac:dyDescent="0.2">
      <c r="A114" s="63"/>
      <c r="B114" s="70"/>
      <c r="C114" s="70"/>
      <c r="D114" s="65"/>
      <c r="E114" s="63"/>
      <c r="F114" s="63"/>
      <c r="G114" s="63"/>
      <c r="H114" s="71"/>
      <c r="I114" s="49"/>
      <c r="K114" s="51"/>
      <c r="L114" s="51"/>
      <c r="M114" s="51"/>
      <c r="N114" s="51"/>
      <c r="O114" s="51"/>
      <c r="P114" s="51"/>
      <c r="Q114" s="51"/>
      <c r="R114" s="51"/>
    </row>
    <row r="115" spans="1:18" s="50" customFormat="1" x14ac:dyDescent="0.2">
      <c r="A115" s="63"/>
      <c r="B115" s="70"/>
      <c r="C115" s="70"/>
      <c r="D115" s="65"/>
      <c r="E115" s="63"/>
      <c r="F115" s="63"/>
      <c r="G115" s="63"/>
      <c r="H115" s="71"/>
      <c r="I115" s="49"/>
      <c r="K115" s="51"/>
      <c r="L115" s="51"/>
      <c r="M115" s="51"/>
      <c r="N115" s="51"/>
      <c r="O115" s="51"/>
      <c r="P115" s="51"/>
      <c r="Q115" s="51"/>
      <c r="R115" s="51"/>
    </row>
    <row r="116" spans="1:18" s="50" customFormat="1" x14ac:dyDescent="0.2">
      <c r="A116" s="63"/>
      <c r="B116" s="70"/>
      <c r="C116" s="70"/>
      <c r="D116" s="65"/>
      <c r="E116" s="63"/>
      <c r="F116" s="63"/>
      <c r="G116" s="63"/>
      <c r="H116" s="71"/>
      <c r="I116" s="49"/>
      <c r="K116" s="51"/>
      <c r="L116" s="51"/>
      <c r="M116" s="51"/>
      <c r="N116" s="51"/>
      <c r="O116" s="51"/>
      <c r="P116" s="51"/>
      <c r="Q116" s="51"/>
      <c r="R116" s="51"/>
    </row>
    <row r="117" spans="1:18" s="50" customFormat="1" x14ac:dyDescent="0.2">
      <c r="A117" s="63"/>
      <c r="B117" s="70"/>
      <c r="C117" s="70"/>
      <c r="D117" s="65"/>
      <c r="E117" s="63"/>
      <c r="F117" s="63"/>
      <c r="G117" s="63"/>
      <c r="H117" s="71"/>
      <c r="I117" s="49"/>
      <c r="K117" s="51"/>
      <c r="L117" s="51"/>
      <c r="M117" s="51"/>
      <c r="N117" s="51"/>
      <c r="O117" s="51"/>
      <c r="P117" s="51"/>
      <c r="Q117" s="51"/>
      <c r="R117" s="51"/>
    </row>
    <row r="118" spans="1:18" s="50" customFormat="1" x14ac:dyDescent="0.2">
      <c r="A118" s="63"/>
      <c r="B118" s="70"/>
      <c r="C118" s="70"/>
      <c r="D118" s="65"/>
      <c r="E118" s="63"/>
      <c r="F118" s="63"/>
      <c r="G118" s="63"/>
      <c r="H118" s="71"/>
      <c r="I118" s="49"/>
      <c r="K118" s="51"/>
      <c r="L118" s="51"/>
      <c r="M118" s="51"/>
      <c r="N118" s="51"/>
      <c r="O118" s="51"/>
      <c r="P118" s="51"/>
      <c r="Q118" s="51"/>
      <c r="R118" s="51"/>
    </row>
    <row r="119" spans="1:18" s="50" customFormat="1" x14ac:dyDescent="0.2">
      <c r="A119" s="63"/>
      <c r="B119" s="70"/>
      <c r="C119" s="70"/>
      <c r="D119" s="65"/>
      <c r="E119" s="63"/>
      <c r="F119" s="63"/>
      <c r="G119" s="63"/>
      <c r="H119" s="71"/>
      <c r="I119" s="49"/>
      <c r="K119" s="51"/>
      <c r="L119" s="51"/>
      <c r="M119" s="51"/>
      <c r="N119" s="51"/>
      <c r="O119" s="51"/>
      <c r="P119" s="51"/>
      <c r="Q119" s="51"/>
      <c r="R119" s="51"/>
    </row>
    <row r="120" spans="1:18" s="50" customFormat="1" x14ac:dyDescent="0.2">
      <c r="A120" s="63"/>
      <c r="B120" s="70"/>
      <c r="C120" s="70"/>
      <c r="D120" s="65"/>
      <c r="E120" s="63"/>
      <c r="F120" s="63"/>
      <c r="G120" s="63"/>
      <c r="H120" s="71"/>
      <c r="I120" s="49"/>
      <c r="K120" s="51"/>
      <c r="L120" s="51"/>
      <c r="M120" s="51"/>
      <c r="N120" s="51"/>
      <c r="O120" s="51"/>
      <c r="P120" s="51"/>
      <c r="Q120" s="51"/>
      <c r="R120" s="51"/>
    </row>
    <row r="121" spans="1:18" s="50" customFormat="1" x14ac:dyDescent="0.2">
      <c r="A121" s="63"/>
      <c r="B121" s="70"/>
      <c r="C121" s="70"/>
      <c r="D121" s="65"/>
      <c r="E121" s="63"/>
      <c r="F121" s="63"/>
      <c r="G121" s="63"/>
      <c r="H121" s="71"/>
      <c r="I121" s="49"/>
      <c r="K121" s="51"/>
      <c r="L121" s="51"/>
      <c r="M121" s="51"/>
      <c r="N121" s="51"/>
      <c r="O121" s="51"/>
      <c r="P121" s="51"/>
      <c r="Q121" s="51"/>
      <c r="R121" s="51"/>
    </row>
    <row r="122" spans="1:18" s="50" customFormat="1" x14ac:dyDescent="0.2">
      <c r="A122" s="63"/>
      <c r="B122" s="70"/>
      <c r="C122" s="70"/>
      <c r="D122" s="65"/>
      <c r="E122" s="63"/>
      <c r="F122" s="63"/>
      <c r="G122" s="63"/>
      <c r="H122" s="71"/>
      <c r="I122" s="49"/>
      <c r="K122" s="51"/>
      <c r="L122" s="51"/>
      <c r="M122" s="51"/>
      <c r="N122" s="51"/>
      <c r="O122" s="51"/>
      <c r="P122" s="51"/>
      <c r="Q122" s="51"/>
      <c r="R122" s="51"/>
    </row>
    <row r="123" spans="1:18" s="50" customFormat="1" x14ac:dyDescent="0.2">
      <c r="A123" s="63"/>
      <c r="B123" s="70"/>
      <c r="C123" s="70"/>
      <c r="D123" s="65"/>
      <c r="E123" s="63"/>
      <c r="F123" s="63"/>
      <c r="G123" s="63"/>
      <c r="H123" s="71"/>
      <c r="I123" s="49"/>
      <c r="K123" s="51"/>
      <c r="L123" s="51"/>
      <c r="M123" s="51"/>
      <c r="N123" s="51"/>
      <c r="O123" s="51"/>
      <c r="P123" s="51"/>
      <c r="Q123" s="51"/>
      <c r="R123" s="51"/>
    </row>
    <row r="124" spans="1:18" s="50" customFormat="1" x14ac:dyDescent="0.2">
      <c r="A124" s="63"/>
      <c r="B124" s="70"/>
      <c r="C124" s="70"/>
      <c r="D124" s="65"/>
      <c r="E124" s="63"/>
      <c r="F124" s="63"/>
      <c r="G124" s="63"/>
      <c r="H124" s="71"/>
      <c r="I124" s="49"/>
      <c r="K124" s="51"/>
      <c r="L124" s="51"/>
      <c r="M124" s="51"/>
      <c r="N124" s="51"/>
      <c r="O124" s="51"/>
      <c r="P124" s="51"/>
      <c r="Q124" s="51"/>
      <c r="R124" s="51"/>
    </row>
    <row r="125" spans="1:18" s="50" customFormat="1" x14ac:dyDescent="0.2">
      <c r="A125" s="63"/>
      <c r="B125" s="70"/>
      <c r="C125" s="70"/>
      <c r="D125" s="65"/>
      <c r="E125" s="63"/>
      <c r="F125" s="63"/>
      <c r="G125" s="63"/>
      <c r="H125" s="71"/>
      <c r="I125" s="49"/>
      <c r="K125" s="51"/>
      <c r="L125" s="51"/>
      <c r="M125" s="51"/>
      <c r="N125" s="51"/>
      <c r="O125" s="51"/>
      <c r="P125" s="51"/>
      <c r="Q125" s="51"/>
      <c r="R125" s="51"/>
    </row>
    <row r="126" spans="1:18" s="50" customFormat="1" x14ac:dyDescent="0.2">
      <c r="A126" s="63"/>
      <c r="B126" s="70"/>
      <c r="C126" s="70"/>
      <c r="D126" s="65"/>
      <c r="E126" s="63"/>
      <c r="F126" s="63"/>
      <c r="G126" s="63"/>
      <c r="H126" s="71"/>
      <c r="I126" s="49"/>
      <c r="K126" s="51"/>
      <c r="L126" s="51"/>
      <c r="M126" s="51"/>
      <c r="N126" s="51"/>
      <c r="O126" s="51"/>
      <c r="P126" s="51"/>
      <c r="Q126" s="51"/>
      <c r="R126" s="51"/>
    </row>
    <row r="127" spans="1:18" s="50" customFormat="1" x14ac:dyDescent="0.2">
      <c r="A127" s="63"/>
      <c r="B127" s="70"/>
      <c r="C127" s="70"/>
      <c r="D127" s="65"/>
      <c r="E127" s="63"/>
      <c r="F127" s="63"/>
      <c r="G127" s="63"/>
      <c r="H127" s="71"/>
      <c r="I127" s="49"/>
      <c r="K127" s="51"/>
      <c r="L127" s="51"/>
      <c r="M127" s="51"/>
      <c r="N127" s="51"/>
      <c r="O127" s="51"/>
      <c r="P127" s="51"/>
      <c r="Q127" s="51"/>
      <c r="R127" s="51"/>
    </row>
    <row r="128" spans="1:18" s="50" customFormat="1" x14ac:dyDescent="0.2">
      <c r="A128" s="63"/>
      <c r="B128" s="70"/>
      <c r="C128" s="70"/>
      <c r="D128" s="65"/>
      <c r="E128" s="63"/>
      <c r="F128" s="63"/>
      <c r="G128" s="63"/>
      <c r="H128" s="71"/>
      <c r="I128" s="49"/>
      <c r="K128" s="51"/>
      <c r="L128" s="51"/>
      <c r="M128" s="51"/>
      <c r="N128" s="51"/>
      <c r="O128" s="51"/>
      <c r="P128" s="51"/>
      <c r="Q128" s="51"/>
      <c r="R128" s="51"/>
    </row>
    <row r="129" spans="1:18" s="50" customFormat="1" x14ac:dyDescent="0.2">
      <c r="A129" s="63"/>
      <c r="B129" s="70"/>
      <c r="C129" s="70"/>
      <c r="D129" s="65"/>
      <c r="E129" s="63"/>
      <c r="F129" s="63"/>
      <c r="G129" s="63"/>
      <c r="H129" s="71"/>
      <c r="I129" s="49"/>
      <c r="K129" s="51"/>
      <c r="L129" s="51"/>
      <c r="M129" s="51"/>
      <c r="N129" s="51"/>
      <c r="O129" s="51"/>
      <c r="P129" s="51"/>
      <c r="Q129" s="51"/>
      <c r="R129" s="51"/>
    </row>
    <row r="130" spans="1:18" s="50" customFormat="1" x14ac:dyDescent="0.2">
      <c r="A130" s="63"/>
      <c r="B130" s="70"/>
      <c r="C130" s="70"/>
      <c r="D130" s="65"/>
      <c r="E130" s="63"/>
      <c r="F130" s="63"/>
      <c r="G130" s="63"/>
      <c r="H130" s="71"/>
      <c r="I130" s="49"/>
      <c r="K130" s="51"/>
      <c r="L130" s="51"/>
      <c r="M130" s="51"/>
      <c r="N130" s="51"/>
      <c r="O130" s="51"/>
      <c r="P130" s="51"/>
      <c r="Q130" s="51"/>
      <c r="R130" s="51"/>
    </row>
    <row r="131" spans="1:18" s="50" customFormat="1" x14ac:dyDescent="0.2">
      <c r="A131" s="63"/>
      <c r="B131" s="70"/>
      <c r="C131" s="70"/>
      <c r="D131" s="65"/>
      <c r="E131" s="63"/>
      <c r="F131" s="63"/>
      <c r="G131" s="63"/>
      <c r="H131" s="71"/>
      <c r="I131" s="49"/>
      <c r="K131" s="51"/>
      <c r="L131" s="51"/>
      <c r="M131" s="51"/>
      <c r="N131" s="51"/>
      <c r="O131" s="51"/>
      <c r="P131" s="51"/>
      <c r="Q131" s="51"/>
      <c r="R131" s="51"/>
    </row>
    <row r="132" spans="1:18" s="50" customFormat="1" x14ac:dyDescent="0.2">
      <c r="A132" s="63"/>
      <c r="B132" s="70"/>
      <c r="C132" s="70"/>
      <c r="D132" s="65"/>
      <c r="E132" s="63"/>
      <c r="F132" s="63"/>
      <c r="G132" s="63"/>
      <c r="H132" s="71"/>
      <c r="I132" s="49"/>
      <c r="K132" s="51"/>
      <c r="L132" s="51"/>
      <c r="M132" s="51"/>
      <c r="N132" s="51"/>
      <c r="O132" s="51"/>
      <c r="P132" s="51"/>
      <c r="Q132" s="51"/>
      <c r="R132" s="51"/>
    </row>
    <row r="133" spans="1:18" s="50" customFormat="1" x14ac:dyDescent="0.2">
      <c r="A133" s="63"/>
      <c r="B133" s="70"/>
      <c r="C133" s="70"/>
      <c r="D133" s="65"/>
      <c r="E133" s="63"/>
      <c r="F133" s="63"/>
      <c r="G133" s="63"/>
      <c r="H133" s="71"/>
      <c r="I133" s="49"/>
      <c r="K133" s="51"/>
      <c r="L133" s="51"/>
      <c r="M133" s="51"/>
      <c r="N133" s="51"/>
      <c r="O133" s="51"/>
      <c r="P133" s="51"/>
      <c r="Q133" s="51"/>
      <c r="R133" s="51"/>
    </row>
    <row r="134" spans="1:18" s="50" customFormat="1" x14ac:dyDescent="0.2">
      <c r="A134" s="63"/>
      <c r="B134" s="70"/>
      <c r="C134" s="70"/>
      <c r="D134" s="65"/>
      <c r="E134" s="63"/>
      <c r="F134" s="63"/>
      <c r="G134" s="63"/>
      <c r="H134" s="71"/>
      <c r="I134" s="49"/>
      <c r="K134" s="51"/>
      <c r="L134" s="51"/>
      <c r="M134" s="51"/>
      <c r="N134" s="51"/>
      <c r="O134" s="51"/>
      <c r="P134" s="51"/>
      <c r="Q134" s="51"/>
      <c r="R134" s="51"/>
    </row>
    <row r="135" spans="1:18" s="50" customFormat="1" x14ac:dyDescent="0.2">
      <c r="A135" s="63"/>
      <c r="B135" s="70"/>
      <c r="C135" s="70"/>
      <c r="D135" s="65"/>
      <c r="E135" s="63"/>
      <c r="F135" s="63"/>
      <c r="G135" s="63"/>
      <c r="H135" s="71"/>
      <c r="I135" s="49"/>
      <c r="K135" s="51"/>
      <c r="L135" s="51"/>
      <c r="M135" s="51"/>
      <c r="N135" s="51"/>
      <c r="O135" s="51"/>
      <c r="P135" s="51"/>
      <c r="Q135" s="51"/>
      <c r="R135" s="51"/>
    </row>
    <row r="136" spans="1:18" s="50" customFormat="1" x14ac:dyDescent="0.2">
      <c r="A136" s="63"/>
      <c r="B136" s="70"/>
      <c r="C136" s="70"/>
      <c r="D136" s="65"/>
      <c r="E136" s="63"/>
      <c r="F136" s="63"/>
      <c r="G136" s="63"/>
      <c r="H136" s="71"/>
      <c r="I136" s="49"/>
      <c r="K136" s="51"/>
      <c r="L136" s="51"/>
      <c r="M136" s="51"/>
      <c r="N136" s="51"/>
      <c r="O136" s="51"/>
      <c r="P136" s="51"/>
      <c r="Q136" s="51"/>
      <c r="R136" s="51"/>
    </row>
    <row r="137" spans="1:18" s="50" customFormat="1" x14ac:dyDescent="0.2">
      <c r="A137" s="63"/>
      <c r="B137" s="70"/>
      <c r="C137" s="70"/>
      <c r="D137" s="65"/>
      <c r="E137" s="63"/>
      <c r="F137" s="63"/>
      <c r="G137" s="63"/>
      <c r="H137" s="71"/>
      <c r="I137" s="49"/>
      <c r="K137" s="51"/>
      <c r="L137" s="51"/>
      <c r="M137" s="51"/>
      <c r="N137" s="51"/>
      <c r="O137" s="51"/>
      <c r="P137" s="51"/>
      <c r="Q137" s="51"/>
      <c r="R137" s="51"/>
    </row>
    <row r="138" spans="1:18" s="50" customFormat="1" x14ac:dyDescent="0.2">
      <c r="A138" s="63"/>
      <c r="B138" s="70"/>
      <c r="C138" s="70"/>
      <c r="D138" s="65"/>
      <c r="E138" s="63"/>
      <c r="F138" s="63"/>
      <c r="G138" s="63"/>
      <c r="H138" s="71"/>
      <c r="I138" s="49"/>
      <c r="K138" s="51"/>
      <c r="L138" s="51"/>
      <c r="M138" s="51"/>
      <c r="N138" s="51"/>
      <c r="O138" s="51"/>
      <c r="P138" s="51"/>
      <c r="Q138" s="51"/>
      <c r="R138" s="51"/>
    </row>
    <row r="139" spans="1:18" s="50" customFormat="1" x14ac:dyDescent="0.2">
      <c r="A139" s="63"/>
      <c r="B139" s="70"/>
      <c r="C139" s="70"/>
      <c r="D139" s="65"/>
      <c r="E139" s="63"/>
      <c r="F139" s="63"/>
      <c r="G139" s="63"/>
      <c r="H139" s="71"/>
      <c r="I139" s="49"/>
      <c r="K139" s="51"/>
      <c r="L139" s="51"/>
      <c r="M139" s="51"/>
      <c r="N139" s="51"/>
      <c r="O139" s="51"/>
      <c r="P139" s="51"/>
      <c r="Q139" s="51"/>
      <c r="R139" s="51"/>
    </row>
    <row r="140" spans="1:18" s="50" customFormat="1" x14ac:dyDescent="0.2">
      <c r="A140" s="63"/>
      <c r="B140" s="70"/>
      <c r="C140" s="70"/>
      <c r="D140" s="65"/>
      <c r="E140" s="63"/>
      <c r="F140" s="63"/>
      <c r="G140" s="63"/>
      <c r="H140" s="71"/>
      <c r="I140" s="49"/>
      <c r="K140" s="51"/>
      <c r="L140" s="51"/>
      <c r="M140" s="51"/>
      <c r="N140" s="51"/>
      <c r="O140" s="51"/>
      <c r="P140" s="51"/>
      <c r="Q140" s="51"/>
      <c r="R140" s="51"/>
    </row>
    <row r="141" spans="1:18" s="50" customFormat="1" x14ac:dyDescent="0.2">
      <c r="A141" s="63"/>
      <c r="B141" s="70"/>
      <c r="C141" s="70"/>
      <c r="D141" s="65"/>
      <c r="E141" s="63"/>
      <c r="F141" s="63"/>
      <c r="G141" s="63"/>
      <c r="H141" s="71"/>
      <c r="I141" s="49"/>
      <c r="K141" s="51"/>
      <c r="L141" s="51"/>
      <c r="M141" s="51"/>
      <c r="N141" s="51"/>
      <c r="O141" s="51"/>
      <c r="P141" s="51"/>
      <c r="Q141" s="51"/>
      <c r="R141" s="51"/>
    </row>
    <row r="142" spans="1:18" s="50" customFormat="1" x14ac:dyDescent="0.2">
      <c r="A142" s="63"/>
      <c r="B142" s="70"/>
      <c r="C142" s="70"/>
      <c r="D142" s="65"/>
      <c r="E142" s="63"/>
      <c r="F142" s="63"/>
      <c r="G142" s="63"/>
      <c r="H142" s="71"/>
      <c r="I142" s="49"/>
      <c r="K142" s="51"/>
      <c r="L142" s="51"/>
      <c r="M142" s="51"/>
      <c r="N142" s="51"/>
      <c r="O142" s="51"/>
      <c r="P142" s="51"/>
      <c r="Q142" s="51"/>
      <c r="R142" s="51"/>
    </row>
    <row r="143" spans="1:18" s="50" customFormat="1" x14ac:dyDescent="0.2">
      <c r="A143" s="63"/>
      <c r="B143" s="70"/>
      <c r="C143" s="70"/>
      <c r="D143" s="65"/>
      <c r="E143" s="63"/>
      <c r="F143" s="63"/>
      <c r="G143" s="63"/>
      <c r="H143" s="71"/>
      <c r="I143" s="49"/>
      <c r="K143" s="51"/>
      <c r="L143" s="51"/>
      <c r="M143" s="51"/>
      <c r="N143" s="51"/>
      <c r="O143" s="51"/>
      <c r="P143" s="51"/>
      <c r="Q143" s="51"/>
      <c r="R143" s="51"/>
    </row>
    <row r="144" spans="1:18" s="50" customFormat="1" x14ac:dyDescent="0.2">
      <c r="A144" s="63"/>
      <c r="B144" s="70"/>
      <c r="C144" s="70"/>
      <c r="D144" s="65"/>
      <c r="E144" s="63"/>
      <c r="F144" s="63"/>
      <c r="G144" s="63"/>
      <c r="H144" s="71"/>
      <c r="I144" s="49"/>
      <c r="K144" s="51"/>
      <c r="L144" s="51"/>
      <c r="M144" s="51"/>
      <c r="N144" s="51"/>
      <c r="O144" s="51"/>
      <c r="P144" s="51"/>
      <c r="Q144" s="51"/>
      <c r="R144" s="51"/>
    </row>
    <row r="145" spans="1:18" s="50" customFormat="1" x14ac:dyDescent="0.2">
      <c r="A145" s="63"/>
      <c r="B145" s="70"/>
      <c r="C145" s="70"/>
      <c r="D145" s="65"/>
      <c r="E145" s="63"/>
      <c r="F145" s="63"/>
      <c r="G145" s="63"/>
      <c r="H145" s="71"/>
      <c r="I145" s="49"/>
      <c r="K145" s="51"/>
      <c r="L145" s="51"/>
      <c r="M145" s="51"/>
      <c r="N145" s="51"/>
      <c r="O145" s="51"/>
      <c r="P145" s="51"/>
      <c r="Q145" s="51"/>
      <c r="R145" s="51"/>
    </row>
    <row r="146" spans="1:18" s="50" customFormat="1" x14ac:dyDescent="0.2">
      <c r="A146" s="63"/>
      <c r="B146" s="70"/>
      <c r="C146" s="70"/>
      <c r="D146" s="65"/>
      <c r="E146" s="63"/>
      <c r="F146" s="63"/>
      <c r="G146" s="63"/>
      <c r="H146" s="71"/>
      <c r="I146" s="49"/>
      <c r="K146" s="51"/>
      <c r="L146" s="51"/>
      <c r="M146" s="51"/>
      <c r="N146" s="51"/>
      <c r="O146" s="51"/>
      <c r="P146" s="51"/>
      <c r="Q146" s="51"/>
      <c r="R146" s="51"/>
    </row>
    <row r="147" spans="1:18" s="50" customFormat="1" x14ac:dyDescent="0.2">
      <c r="A147" s="63"/>
      <c r="B147" s="70"/>
      <c r="C147" s="70"/>
      <c r="D147" s="65"/>
      <c r="E147" s="63"/>
      <c r="F147" s="63"/>
      <c r="G147" s="63"/>
      <c r="H147" s="71"/>
      <c r="I147" s="49"/>
      <c r="K147" s="51"/>
      <c r="L147" s="51"/>
      <c r="M147" s="51"/>
      <c r="N147" s="51"/>
      <c r="O147" s="51"/>
      <c r="P147" s="51"/>
      <c r="Q147" s="51"/>
      <c r="R147" s="51"/>
    </row>
    <row r="148" spans="1:18" s="50" customFormat="1" x14ac:dyDescent="0.2">
      <c r="A148" s="63"/>
      <c r="B148" s="70"/>
      <c r="C148" s="70"/>
      <c r="D148" s="65"/>
      <c r="E148" s="63"/>
      <c r="F148" s="63"/>
      <c r="G148" s="63"/>
      <c r="H148" s="71"/>
      <c r="I148" s="49"/>
      <c r="K148" s="51"/>
      <c r="L148" s="51"/>
      <c r="M148" s="51"/>
      <c r="N148" s="51"/>
      <c r="O148" s="51"/>
      <c r="P148" s="51"/>
      <c r="Q148" s="51"/>
      <c r="R148" s="51"/>
    </row>
    <row r="149" spans="1:18" s="50" customFormat="1" x14ac:dyDescent="0.2">
      <c r="A149" s="63"/>
      <c r="B149" s="70"/>
      <c r="C149" s="70"/>
      <c r="D149" s="65"/>
      <c r="E149" s="63"/>
      <c r="F149" s="63"/>
      <c r="G149" s="63"/>
      <c r="H149" s="71"/>
      <c r="I149" s="49"/>
      <c r="K149" s="51"/>
      <c r="L149" s="51"/>
      <c r="M149" s="51"/>
      <c r="N149" s="51"/>
      <c r="O149" s="51"/>
      <c r="P149" s="51"/>
      <c r="Q149" s="51"/>
      <c r="R149" s="51"/>
    </row>
    <row r="150" spans="1:18" s="50" customFormat="1" x14ac:dyDescent="0.2">
      <c r="A150" s="63"/>
      <c r="B150" s="70"/>
      <c r="C150" s="70"/>
      <c r="D150" s="65"/>
      <c r="E150" s="63"/>
      <c r="F150" s="63"/>
      <c r="G150" s="63"/>
      <c r="H150" s="71"/>
      <c r="I150" s="49"/>
      <c r="K150" s="51"/>
      <c r="L150" s="51"/>
      <c r="M150" s="51"/>
      <c r="N150" s="51"/>
      <c r="O150" s="51"/>
      <c r="P150" s="51"/>
      <c r="Q150" s="51"/>
      <c r="R150" s="51"/>
    </row>
    <row r="151" spans="1:18" s="50" customFormat="1" x14ac:dyDescent="0.2">
      <c r="A151" s="63"/>
      <c r="B151" s="70"/>
      <c r="C151" s="70"/>
      <c r="D151" s="65"/>
      <c r="E151" s="63"/>
      <c r="F151" s="63"/>
      <c r="G151" s="63"/>
      <c r="H151" s="71"/>
      <c r="I151" s="49"/>
      <c r="K151" s="51"/>
      <c r="L151" s="51"/>
      <c r="M151" s="51"/>
      <c r="N151" s="51"/>
      <c r="O151" s="51"/>
      <c r="P151" s="51"/>
      <c r="Q151" s="51"/>
      <c r="R151" s="51"/>
    </row>
    <row r="152" spans="1:18" s="50" customFormat="1" x14ac:dyDescent="0.2">
      <c r="A152" s="63"/>
      <c r="B152" s="70"/>
      <c r="C152" s="70"/>
      <c r="D152" s="65"/>
      <c r="E152" s="63"/>
      <c r="F152" s="63"/>
      <c r="G152" s="63"/>
      <c r="H152" s="71"/>
      <c r="I152" s="49"/>
      <c r="K152" s="51"/>
      <c r="L152" s="51"/>
      <c r="M152" s="51"/>
      <c r="N152" s="51"/>
      <c r="O152" s="51"/>
      <c r="P152" s="51"/>
      <c r="Q152" s="51"/>
      <c r="R152" s="51"/>
    </row>
    <row r="153" spans="1:18" s="50" customFormat="1" x14ac:dyDescent="0.2">
      <c r="A153" s="63"/>
      <c r="B153" s="70"/>
      <c r="C153" s="70"/>
      <c r="D153" s="65"/>
      <c r="E153" s="63"/>
      <c r="F153" s="63"/>
      <c r="G153" s="63"/>
      <c r="H153" s="71"/>
      <c r="I153" s="49"/>
      <c r="K153" s="51"/>
      <c r="L153" s="51"/>
      <c r="M153" s="51"/>
      <c r="N153" s="51"/>
      <c r="O153" s="51"/>
      <c r="P153" s="51"/>
      <c r="Q153" s="51"/>
      <c r="R153" s="51"/>
    </row>
    <row r="154" spans="1:18" s="50" customFormat="1" x14ac:dyDescent="0.2">
      <c r="A154" s="63"/>
      <c r="B154" s="70"/>
      <c r="C154" s="70"/>
      <c r="D154" s="65"/>
      <c r="E154" s="63"/>
      <c r="F154" s="63"/>
      <c r="G154" s="63"/>
      <c r="H154" s="71"/>
      <c r="I154" s="49"/>
      <c r="K154" s="51"/>
      <c r="L154" s="51"/>
      <c r="M154" s="51"/>
      <c r="N154" s="51"/>
      <c r="O154" s="51"/>
      <c r="P154" s="51"/>
      <c r="Q154" s="51"/>
      <c r="R154" s="51"/>
    </row>
    <row r="155" spans="1:18" s="50" customFormat="1" x14ac:dyDescent="0.2">
      <c r="A155" s="63"/>
      <c r="B155" s="70"/>
      <c r="C155" s="70"/>
      <c r="D155" s="65"/>
      <c r="E155" s="63"/>
      <c r="F155" s="63"/>
      <c r="G155" s="63"/>
      <c r="H155" s="71"/>
      <c r="I155" s="49"/>
      <c r="K155" s="51"/>
      <c r="L155" s="51"/>
      <c r="M155" s="51"/>
      <c r="N155" s="51"/>
      <c r="O155" s="51"/>
      <c r="P155" s="51"/>
      <c r="Q155" s="51"/>
      <c r="R155" s="51"/>
    </row>
    <row r="156" spans="1:18" s="50" customFormat="1" x14ac:dyDescent="0.2">
      <c r="A156" s="63"/>
      <c r="B156" s="70"/>
      <c r="C156" s="70"/>
      <c r="D156" s="65"/>
      <c r="E156" s="63"/>
      <c r="F156" s="63"/>
      <c r="G156" s="63"/>
      <c r="H156" s="71"/>
      <c r="I156" s="49"/>
      <c r="K156" s="51"/>
      <c r="L156" s="51"/>
      <c r="M156" s="51"/>
      <c r="N156" s="51"/>
      <c r="O156" s="51"/>
      <c r="P156" s="51"/>
      <c r="Q156" s="51"/>
      <c r="R156" s="51"/>
    </row>
    <row r="157" spans="1:18" s="50" customFormat="1" x14ac:dyDescent="0.2">
      <c r="A157" s="63"/>
      <c r="B157" s="70"/>
      <c r="C157" s="70"/>
      <c r="D157" s="65"/>
      <c r="E157" s="63"/>
      <c r="F157" s="63"/>
      <c r="G157" s="63"/>
      <c r="H157" s="71"/>
      <c r="I157" s="49"/>
      <c r="K157" s="51"/>
      <c r="L157" s="51"/>
      <c r="M157" s="51"/>
      <c r="N157" s="51"/>
      <c r="O157" s="51"/>
      <c r="P157" s="51"/>
      <c r="Q157" s="51"/>
      <c r="R157" s="51"/>
    </row>
    <row r="158" spans="1:18" s="50" customFormat="1" x14ac:dyDescent="0.2">
      <c r="A158" s="63"/>
      <c r="B158" s="70"/>
      <c r="C158" s="70"/>
      <c r="D158" s="65"/>
      <c r="E158" s="63"/>
      <c r="F158" s="63"/>
      <c r="G158" s="63"/>
      <c r="H158" s="71"/>
      <c r="I158" s="49"/>
      <c r="K158" s="51"/>
      <c r="L158" s="51"/>
      <c r="M158" s="51"/>
      <c r="N158" s="51"/>
      <c r="O158" s="51"/>
      <c r="P158" s="51"/>
      <c r="Q158" s="51"/>
      <c r="R158" s="51"/>
    </row>
    <row r="159" spans="1:18" s="50" customFormat="1" x14ac:dyDescent="0.2">
      <c r="A159" s="63"/>
      <c r="B159" s="70"/>
      <c r="C159" s="70"/>
      <c r="D159" s="65"/>
      <c r="E159" s="63"/>
      <c r="F159" s="63"/>
      <c r="G159" s="63"/>
      <c r="H159" s="71"/>
      <c r="I159" s="49"/>
      <c r="K159" s="51"/>
      <c r="L159" s="51"/>
      <c r="M159" s="51"/>
      <c r="N159" s="51"/>
      <c r="O159" s="51"/>
      <c r="P159" s="51"/>
      <c r="Q159" s="51"/>
      <c r="R159" s="51"/>
    </row>
    <row r="160" spans="1:18" s="50" customFormat="1" x14ac:dyDescent="0.2">
      <c r="A160" s="63"/>
      <c r="B160" s="70"/>
      <c r="C160" s="70"/>
      <c r="D160" s="65"/>
      <c r="E160" s="63"/>
      <c r="F160" s="63"/>
      <c r="G160" s="63"/>
      <c r="H160" s="71"/>
      <c r="I160" s="49"/>
      <c r="K160" s="51"/>
      <c r="L160" s="51"/>
      <c r="M160" s="51"/>
      <c r="N160" s="51"/>
      <c r="O160" s="51"/>
      <c r="P160" s="51"/>
      <c r="Q160" s="51"/>
      <c r="R160" s="51"/>
    </row>
    <row r="161" spans="1:18" s="50" customFormat="1" x14ac:dyDescent="0.2">
      <c r="A161" s="63"/>
      <c r="B161" s="70"/>
      <c r="C161" s="70"/>
      <c r="D161" s="65"/>
      <c r="E161" s="63"/>
      <c r="F161" s="63"/>
      <c r="G161" s="63"/>
      <c r="H161" s="71"/>
      <c r="I161" s="49"/>
      <c r="K161" s="51"/>
      <c r="L161" s="51"/>
      <c r="M161" s="51"/>
      <c r="N161" s="51"/>
      <c r="O161" s="51"/>
      <c r="P161" s="51"/>
      <c r="Q161" s="51"/>
      <c r="R161" s="51"/>
    </row>
    <row r="162" spans="1:18" s="50" customFormat="1" x14ac:dyDescent="0.2">
      <c r="A162" s="63"/>
      <c r="B162" s="70"/>
      <c r="C162" s="70"/>
      <c r="D162" s="65"/>
      <c r="E162" s="63"/>
      <c r="F162" s="63"/>
      <c r="G162" s="63"/>
      <c r="H162" s="71"/>
      <c r="I162" s="49"/>
      <c r="K162" s="51"/>
      <c r="L162" s="51"/>
      <c r="M162" s="51"/>
      <c r="N162" s="51"/>
      <c r="O162" s="51"/>
      <c r="P162" s="51"/>
      <c r="Q162" s="51"/>
      <c r="R162" s="51"/>
    </row>
    <row r="163" spans="1:18" s="50" customFormat="1" x14ac:dyDescent="0.2">
      <c r="A163" s="63"/>
      <c r="B163" s="70"/>
      <c r="C163" s="70"/>
      <c r="D163" s="65"/>
      <c r="E163" s="63"/>
      <c r="F163" s="63"/>
      <c r="G163" s="63"/>
      <c r="H163" s="71"/>
      <c r="I163" s="49"/>
      <c r="K163" s="51"/>
      <c r="L163" s="51"/>
      <c r="M163" s="51"/>
      <c r="N163" s="51"/>
      <c r="O163" s="51"/>
      <c r="P163" s="51"/>
      <c r="Q163" s="51"/>
      <c r="R163" s="51"/>
    </row>
    <row r="164" spans="1:18" s="50" customFormat="1" x14ac:dyDescent="0.2">
      <c r="A164" s="63"/>
      <c r="B164" s="70"/>
      <c r="C164" s="70"/>
      <c r="D164" s="65"/>
      <c r="E164" s="63"/>
      <c r="F164" s="63"/>
      <c r="G164" s="63"/>
      <c r="H164" s="71"/>
      <c r="I164" s="49"/>
      <c r="K164" s="51"/>
      <c r="L164" s="51"/>
      <c r="M164" s="51"/>
      <c r="N164" s="51"/>
      <c r="O164" s="51"/>
      <c r="P164" s="51"/>
      <c r="Q164" s="51"/>
      <c r="R164" s="51"/>
    </row>
    <row r="165" spans="1:18" s="50" customFormat="1" x14ac:dyDescent="0.2">
      <c r="A165" s="63"/>
      <c r="B165" s="70"/>
      <c r="C165" s="70"/>
      <c r="D165" s="65"/>
      <c r="E165" s="63"/>
      <c r="F165" s="63"/>
      <c r="G165" s="63"/>
      <c r="H165" s="71"/>
      <c r="I165" s="49"/>
      <c r="K165" s="51"/>
      <c r="L165" s="51"/>
      <c r="M165" s="51"/>
      <c r="N165" s="51"/>
      <c r="O165" s="51"/>
      <c r="P165" s="51"/>
      <c r="Q165" s="51"/>
      <c r="R165" s="51"/>
    </row>
    <row r="166" spans="1:18" s="50" customFormat="1" x14ac:dyDescent="0.2">
      <c r="A166" s="63"/>
      <c r="B166" s="70"/>
      <c r="C166" s="70"/>
      <c r="D166" s="65"/>
      <c r="E166" s="63"/>
      <c r="F166" s="63"/>
      <c r="G166" s="63"/>
      <c r="H166" s="71"/>
      <c r="I166" s="49"/>
      <c r="K166" s="51"/>
      <c r="L166" s="51"/>
      <c r="M166" s="51"/>
      <c r="N166" s="51"/>
      <c r="O166" s="51"/>
      <c r="P166" s="51"/>
      <c r="Q166" s="51"/>
      <c r="R166" s="51"/>
    </row>
    <row r="167" spans="1:18" s="50" customFormat="1" x14ac:dyDescent="0.2">
      <c r="A167" s="63"/>
      <c r="B167" s="70"/>
      <c r="C167" s="70"/>
      <c r="D167" s="65"/>
      <c r="E167" s="63"/>
      <c r="F167" s="63"/>
      <c r="G167" s="63"/>
      <c r="H167" s="71"/>
      <c r="I167" s="49"/>
      <c r="K167" s="51"/>
      <c r="L167" s="51"/>
      <c r="M167" s="51"/>
      <c r="N167" s="51"/>
      <c r="O167" s="51"/>
      <c r="P167" s="51"/>
      <c r="Q167" s="51"/>
      <c r="R167" s="51"/>
    </row>
    <row r="168" spans="1:18" s="50" customFormat="1" x14ac:dyDescent="0.2">
      <c r="A168" s="63"/>
      <c r="B168" s="70"/>
      <c r="C168" s="70"/>
      <c r="D168" s="65"/>
      <c r="E168" s="63"/>
      <c r="F168" s="63"/>
      <c r="G168" s="63"/>
      <c r="H168" s="71"/>
      <c r="I168" s="49"/>
      <c r="K168" s="51"/>
      <c r="L168" s="51"/>
      <c r="M168" s="51"/>
      <c r="N168" s="51"/>
      <c r="O168" s="51"/>
      <c r="P168" s="51"/>
      <c r="Q168" s="51"/>
      <c r="R168" s="51"/>
    </row>
    <row r="169" spans="1:18" s="50" customFormat="1" x14ac:dyDescent="0.2">
      <c r="A169" s="63"/>
      <c r="B169" s="70"/>
      <c r="C169" s="70"/>
      <c r="D169" s="65"/>
      <c r="E169" s="63"/>
      <c r="F169" s="63"/>
      <c r="G169" s="63"/>
      <c r="H169" s="71"/>
      <c r="I169" s="49"/>
      <c r="K169" s="51"/>
      <c r="L169" s="51"/>
      <c r="M169" s="51"/>
      <c r="N169" s="51"/>
      <c r="O169" s="51"/>
      <c r="P169" s="51"/>
      <c r="Q169" s="51"/>
      <c r="R169" s="51"/>
    </row>
    <row r="170" spans="1:18" s="50" customFormat="1" x14ac:dyDescent="0.2">
      <c r="A170" s="63"/>
      <c r="B170" s="70"/>
      <c r="C170" s="70"/>
      <c r="D170" s="65"/>
      <c r="E170" s="63"/>
      <c r="F170" s="63"/>
      <c r="G170" s="63"/>
      <c r="H170" s="71"/>
      <c r="I170" s="49"/>
      <c r="K170" s="51"/>
      <c r="L170" s="51"/>
      <c r="M170" s="51"/>
      <c r="N170" s="51"/>
      <c r="O170" s="51"/>
      <c r="P170" s="51"/>
      <c r="Q170" s="51"/>
      <c r="R170" s="51"/>
    </row>
    <row r="171" spans="1:18" s="50" customFormat="1" x14ac:dyDescent="0.2">
      <c r="A171" s="63"/>
      <c r="B171" s="70"/>
      <c r="C171" s="70"/>
      <c r="D171" s="65"/>
      <c r="E171" s="63"/>
      <c r="F171" s="63"/>
      <c r="G171" s="63"/>
      <c r="H171" s="71"/>
      <c r="I171" s="49"/>
      <c r="K171" s="51"/>
      <c r="L171" s="51"/>
      <c r="M171" s="51"/>
      <c r="N171" s="51"/>
      <c r="O171" s="51"/>
      <c r="P171" s="51"/>
      <c r="Q171" s="51"/>
      <c r="R171" s="51"/>
    </row>
    <row r="172" spans="1:18" s="50" customFormat="1" x14ac:dyDescent="0.2">
      <c r="A172" s="63"/>
      <c r="B172" s="70"/>
      <c r="C172" s="70"/>
      <c r="D172" s="65"/>
      <c r="E172" s="63"/>
      <c r="F172" s="63"/>
      <c r="G172" s="63"/>
      <c r="H172" s="71"/>
      <c r="I172" s="49"/>
      <c r="K172" s="51"/>
      <c r="L172" s="51"/>
      <c r="M172" s="51"/>
      <c r="N172" s="51"/>
      <c r="O172" s="51"/>
      <c r="P172" s="51"/>
      <c r="Q172" s="51"/>
      <c r="R172" s="51"/>
    </row>
    <row r="173" spans="1:18" s="50" customFormat="1" x14ac:dyDescent="0.2">
      <c r="A173" s="63"/>
      <c r="B173" s="70"/>
      <c r="C173" s="70"/>
      <c r="D173" s="65"/>
      <c r="E173" s="63"/>
      <c r="F173" s="63"/>
      <c r="G173" s="63"/>
      <c r="H173" s="71"/>
      <c r="I173" s="49"/>
      <c r="K173" s="51"/>
      <c r="L173" s="51"/>
      <c r="M173" s="51"/>
      <c r="N173" s="51"/>
      <c r="O173" s="51"/>
      <c r="P173" s="51"/>
      <c r="Q173" s="51"/>
      <c r="R173" s="51"/>
    </row>
    <row r="174" spans="1:18" s="50" customFormat="1" x14ac:dyDescent="0.2">
      <c r="A174" s="63"/>
      <c r="B174" s="70"/>
      <c r="C174" s="70"/>
      <c r="D174" s="65"/>
      <c r="E174" s="63"/>
      <c r="F174" s="63"/>
      <c r="G174" s="63"/>
      <c r="H174" s="71"/>
      <c r="I174" s="49"/>
      <c r="K174" s="51"/>
      <c r="L174" s="51"/>
      <c r="M174" s="51"/>
      <c r="N174" s="51"/>
      <c r="O174" s="51"/>
      <c r="P174" s="51"/>
      <c r="Q174" s="51"/>
      <c r="R174" s="51"/>
    </row>
    <row r="175" spans="1:18" s="50" customFormat="1" x14ac:dyDescent="0.2">
      <c r="A175" s="63"/>
      <c r="B175" s="70"/>
      <c r="C175" s="70"/>
      <c r="D175" s="65"/>
      <c r="E175" s="63"/>
      <c r="F175" s="63"/>
      <c r="G175" s="63"/>
      <c r="H175" s="71"/>
      <c r="I175" s="49"/>
      <c r="K175" s="51"/>
      <c r="L175" s="51"/>
      <c r="M175" s="51"/>
      <c r="N175" s="51"/>
      <c r="O175" s="51"/>
      <c r="P175" s="51"/>
      <c r="Q175" s="51"/>
      <c r="R175" s="51"/>
    </row>
    <row r="176" spans="1:18" s="50" customFormat="1" x14ac:dyDescent="0.2">
      <c r="A176" s="63"/>
      <c r="B176" s="70"/>
      <c r="C176" s="70"/>
      <c r="D176" s="65"/>
      <c r="E176" s="63"/>
      <c r="F176" s="63"/>
      <c r="G176" s="63"/>
      <c r="H176" s="71"/>
      <c r="I176" s="49"/>
      <c r="K176" s="51"/>
      <c r="L176" s="51"/>
      <c r="M176" s="51"/>
      <c r="N176" s="51"/>
      <c r="O176" s="51"/>
      <c r="P176" s="51"/>
      <c r="Q176" s="51"/>
      <c r="R176" s="51"/>
    </row>
    <row r="177" spans="1:18" s="50" customFormat="1" x14ac:dyDescent="0.2">
      <c r="A177" s="63"/>
      <c r="B177" s="70"/>
      <c r="C177" s="70"/>
      <c r="D177" s="65"/>
      <c r="E177" s="63"/>
      <c r="F177" s="63"/>
      <c r="G177" s="63"/>
      <c r="H177" s="71"/>
      <c r="I177" s="49"/>
      <c r="K177" s="51"/>
      <c r="L177" s="51"/>
      <c r="M177" s="51"/>
      <c r="N177" s="51"/>
      <c r="O177" s="51"/>
      <c r="P177" s="51"/>
      <c r="Q177" s="51"/>
      <c r="R177" s="51"/>
    </row>
    <row r="178" spans="1:18" s="50" customFormat="1" x14ac:dyDescent="0.2">
      <c r="A178" s="63"/>
      <c r="B178" s="70"/>
      <c r="C178" s="70"/>
      <c r="D178" s="65"/>
      <c r="E178" s="63"/>
      <c r="F178" s="63"/>
      <c r="G178" s="63"/>
      <c r="H178" s="71"/>
      <c r="I178" s="49"/>
      <c r="K178" s="51"/>
      <c r="L178" s="51"/>
      <c r="M178" s="51"/>
      <c r="N178" s="51"/>
      <c r="O178" s="51"/>
      <c r="P178" s="51"/>
      <c r="Q178" s="51"/>
      <c r="R178" s="51"/>
    </row>
    <row r="179" spans="1:18" s="50" customFormat="1" x14ac:dyDescent="0.2">
      <c r="A179" s="63"/>
      <c r="B179" s="70"/>
      <c r="C179" s="70"/>
      <c r="D179" s="65"/>
      <c r="E179" s="63"/>
      <c r="F179" s="63"/>
      <c r="G179" s="63"/>
      <c r="H179" s="71"/>
      <c r="I179" s="49"/>
      <c r="K179" s="51"/>
      <c r="L179" s="51"/>
      <c r="M179" s="51"/>
      <c r="N179" s="51"/>
      <c r="O179" s="51"/>
      <c r="P179" s="51"/>
      <c r="Q179" s="51"/>
      <c r="R179" s="51"/>
    </row>
    <row r="180" spans="1:18" s="50" customFormat="1" x14ac:dyDescent="0.2">
      <c r="A180" s="63"/>
      <c r="B180" s="70"/>
      <c r="C180" s="70"/>
      <c r="D180" s="65"/>
      <c r="E180" s="63"/>
      <c r="F180" s="63"/>
      <c r="G180" s="63"/>
      <c r="H180" s="71"/>
      <c r="I180" s="49"/>
      <c r="K180" s="51"/>
      <c r="L180" s="51"/>
      <c r="M180" s="51"/>
      <c r="N180" s="51"/>
      <c r="O180" s="51"/>
      <c r="P180" s="51"/>
      <c r="Q180" s="51"/>
      <c r="R180" s="51"/>
    </row>
    <row r="181" spans="1:18" s="50" customFormat="1" x14ac:dyDescent="0.2">
      <c r="A181" s="63"/>
      <c r="B181" s="70"/>
      <c r="C181" s="70"/>
      <c r="D181" s="65"/>
      <c r="E181" s="63"/>
      <c r="F181" s="63"/>
      <c r="G181" s="63"/>
      <c r="H181" s="71"/>
      <c r="I181" s="49"/>
      <c r="K181" s="51"/>
      <c r="L181" s="51"/>
      <c r="M181" s="51"/>
      <c r="N181" s="51"/>
      <c r="O181" s="51"/>
      <c r="P181" s="51"/>
      <c r="Q181" s="51"/>
      <c r="R181" s="51"/>
    </row>
    <row r="182" spans="1:18" s="50" customFormat="1" x14ac:dyDescent="0.2">
      <c r="A182" s="63"/>
      <c r="B182" s="70"/>
      <c r="C182" s="70"/>
      <c r="D182" s="65"/>
      <c r="E182" s="63"/>
      <c r="F182" s="63"/>
      <c r="G182" s="63"/>
      <c r="H182" s="71"/>
      <c r="I182" s="49"/>
      <c r="K182" s="51"/>
      <c r="L182" s="51"/>
      <c r="M182" s="51"/>
      <c r="N182" s="51"/>
      <c r="O182" s="51"/>
      <c r="P182" s="51"/>
      <c r="Q182" s="51"/>
      <c r="R182" s="51"/>
    </row>
    <row r="183" spans="1:18" s="50" customFormat="1" x14ac:dyDescent="0.2">
      <c r="A183" s="63"/>
      <c r="B183" s="70"/>
      <c r="C183" s="70"/>
      <c r="D183" s="65"/>
      <c r="E183" s="63"/>
      <c r="F183" s="63"/>
      <c r="G183" s="63"/>
      <c r="H183" s="71"/>
      <c r="I183" s="49"/>
      <c r="K183" s="51"/>
      <c r="L183" s="51"/>
      <c r="M183" s="51"/>
      <c r="N183" s="51"/>
      <c r="O183" s="51"/>
      <c r="P183" s="51"/>
      <c r="Q183" s="51"/>
      <c r="R183" s="51"/>
    </row>
    <row r="184" spans="1:18" s="50" customFormat="1" x14ac:dyDescent="0.2">
      <c r="A184" s="63"/>
      <c r="B184" s="70"/>
      <c r="C184" s="70"/>
      <c r="D184" s="65"/>
      <c r="E184" s="63"/>
      <c r="F184" s="63"/>
      <c r="G184" s="63"/>
      <c r="H184" s="71"/>
      <c r="I184" s="49"/>
      <c r="K184" s="51"/>
      <c r="L184" s="51"/>
      <c r="M184" s="51"/>
      <c r="N184" s="51"/>
      <c r="O184" s="51"/>
      <c r="P184" s="51"/>
      <c r="Q184" s="51"/>
      <c r="R184" s="51"/>
    </row>
    <row r="185" spans="1:18" s="50" customFormat="1" x14ac:dyDescent="0.2">
      <c r="A185" s="63"/>
      <c r="B185" s="70"/>
      <c r="C185" s="70"/>
      <c r="D185" s="65"/>
      <c r="E185" s="63"/>
      <c r="F185" s="63"/>
      <c r="G185" s="63"/>
      <c r="H185" s="71"/>
      <c r="I185" s="49"/>
      <c r="K185" s="51"/>
      <c r="L185" s="51"/>
      <c r="M185" s="51"/>
      <c r="N185" s="51"/>
      <c r="O185" s="51"/>
      <c r="P185" s="51"/>
      <c r="Q185" s="51"/>
      <c r="R185" s="51"/>
    </row>
    <row r="186" spans="1:18" s="50" customFormat="1" x14ac:dyDescent="0.2">
      <c r="A186" s="63"/>
      <c r="B186" s="70"/>
      <c r="C186" s="70"/>
      <c r="D186" s="65"/>
      <c r="E186" s="63"/>
      <c r="F186" s="63"/>
      <c r="G186" s="63"/>
      <c r="H186" s="71"/>
      <c r="I186" s="49"/>
      <c r="K186" s="51"/>
      <c r="L186" s="51"/>
      <c r="M186" s="51"/>
      <c r="N186" s="51"/>
      <c r="O186" s="51"/>
      <c r="P186" s="51"/>
      <c r="Q186" s="51"/>
      <c r="R186" s="51"/>
    </row>
    <row r="187" spans="1:18" s="50" customFormat="1" x14ac:dyDescent="0.2">
      <c r="A187" s="63"/>
      <c r="B187" s="70"/>
      <c r="C187" s="70"/>
      <c r="D187" s="65"/>
      <c r="E187" s="63"/>
      <c r="F187" s="63"/>
      <c r="G187" s="63"/>
      <c r="H187" s="71"/>
      <c r="I187" s="49"/>
      <c r="K187" s="51"/>
      <c r="L187" s="51"/>
      <c r="M187" s="51"/>
      <c r="N187" s="51"/>
      <c r="O187" s="51"/>
      <c r="P187" s="51"/>
      <c r="Q187" s="51"/>
      <c r="R187" s="51"/>
    </row>
    <row r="188" spans="1:18" s="50" customFormat="1" x14ac:dyDescent="0.2">
      <c r="A188" s="63"/>
      <c r="B188" s="70"/>
      <c r="C188" s="70"/>
      <c r="D188" s="65"/>
      <c r="E188" s="63"/>
      <c r="F188" s="63"/>
      <c r="G188" s="63"/>
      <c r="H188" s="71"/>
      <c r="I188" s="49"/>
      <c r="K188" s="51"/>
      <c r="L188" s="51"/>
      <c r="M188" s="51"/>
      <c r="N188" s="51"/>
      <c r="O188" s="51"/>
      <c r="P188" s="51"/>
      <c r="Q188" s="51"/>
      <c r="R188" s="51"/>
    </row>
    <row r="189" spans="1:18" s="50" customFormat="1" x14ac:dyDescent="0.2">
      <c r="A189" s="63"/>
      <c r="B189" s="70"/>
      <c r="C189" s="70"/>
      <c r="D189" s="65"/>
      <c r="E189" s="63"/>
      <c r="F189" s="63"/>
      <c r="G189" s="63"/>
      <c r="H189" s="71"/>
      <c r="I189" s="49"/>
      <c r="K189" s="51"/>
      <c r="L189" s="51"/>
      <c r="M189" s="51"/>
      <c r="N189" s="51"/>
      <c r="O189" s="51"/>
      <c r="P189" s="51"/>
      <c r="Q189" s="51"/>
      <c r="R189" s="51"/>
    </row>
    <row r="190" spans="1:18" s="50" customFormat="1" x14ac:dyDescent="0.2">
      <c r="A190" s="63"/>
      <c r="B190" s="70"/>
      <c r="C190" s="70"/>
      <c r="D190" s="65"/>
      <c r="E190" s="63"/>
      <c r="F190" s="63"/>
      <c r="G190" s="63"/>
      <c r="H190" s="71"/>
      <c r="I190" s="49"/>
      <c r="K190" s="51"/>
      <c r="L190" s="51"/>
      <c r="M190" s="51"/>
      <c r="N190" s="51"/>
      <c r="O190" s="51"/>
      <c r="P190" s="51"/>
      <c r="Q190" s="51"/>
      <c r="R190" s="51"/>
    </row>
    <row r="191" spans="1:18" s="50" customFormat="1" x14ac:dyDescent="0.2">
      <c r="A191" s="63"/>
      <c r="B191" s="70"/>
      <c r="C191" s="70"/>
      <c r="D191" s="65"/>
      <c r="E191" s="63"/>
      <c r="F191" s="63"/>
      <c r="G191" s="63"/>
      <c r="H191" s="71"/>
      <c r="I191" s="49"/>
      <c r="K191" s="51"/>
      <c r="L191" s="51"/>
      <c r="M191" s="51"/>
      <c r="N191" s="51"/>
      <c r="O191" s="51"/>
      <c r="P191" s="51"/>
      <c r="Q191" s="51"/>
      <c r="R191" s="51"/>
    </row>
    <row r="192" spans="1:18" s="50" customFormat="1" x14ac:dyDescent="0.2">
      <c r="A192" s="63"/>
      <c r="B192" s="70"/>
      <c r="C192" s="70"/>
      <c r="D192" s="65"/>
      <c r="E192" s="63"/>
      <c r="F192" s="63"/>
      <c r="G192" s="63"/>
      <c r="H192" s="71"/>
      <c r="I192" s="49"/>
      <c r="K192" s="51"/>
      <c r="L192" s="51"/>
      <c r="M192" s="51"/>
      <c r="N192" s="51"/>
      <c r="O192" s="51"/>
      <c r="P192" s="51"/>
      <c r="Q192" s="51"/>
      <c r="R192" s="51"/>
    </row>
    <row r="193" spans="1:18" s="50" customFormat="1" x14ac:dyDescent="0.2">
      <c r="A193" s="63"/>
      <c r="B193" s="70"/>
      <c r="C193" s="70"/>
      <c r="D193" s="65"/>
      <c r="E193" s="63"/>
      <c r="F193" s="63"/>
      <c r="G193" s="63"/>
      <c r="H193" s="71"/>
      <c r="I193" s="49"/>
      <c r="K193" s="51"/>
      <c r="L193" s="51"/>
      <c r="M193" s="51"/>
      <c r="N193" s="51"/>
      <c r="O193" s="51"/>
      <c r="P193" s="51"/>
      <c r="Q193" s="51"/>
      <c r="R193" s="51"/>
    </row>
    <row r="194" spans="1:18" s="50" customFormat="1" x14ac:dyDescent="0.2">
      <c r="A194" s="63"/>
      <c r="B194" s="70"/>
      <c r="C194" s="70"/>
      <c r="D194" s="65"/>
      <c r="E194" s="63"/>
      <c r="F194" s="63"/>
      <c r="G194" s="63"/>
      <c r="H194" s="71"/>
      <c r="I194" s="49"/>
      <c r="K194" s="51"/>
      <c r="L194" s="51"/>
      <c r="M194" s="51"/>
      <c r="N194" s="51"/>
      <c r="O194" s="51"/>
      <c r="P194" s="51"/>
      <c r="Q194" s="51"/>
      <c r="R194" s="51"/>
    </row>
    <row r="195" spans="1:18" s="50" customFormat="1" x14ac:dyDescent="0.2">
      <c r="A195" s="63"/>
      <c r="B195" s="70"/>
      <c r="C195" s="70"/>
      <c r="D195" s="65"/>
      <c r="E195" s="63"/>
      <c r="F195" s="63"/>
      <c r="G195" s="63"/>
      <c r="H195" s="71"/>
      <c r="I195" s="49"/>
      <c r="K195" s="51"/>
      <c r="L195" s="51"/>
      <c r="M195" s="51"/>
      <c r="N195" s="51"/>
      <c r="O195" s="51"/>
      <c r="P195" s="51"/>
      <c r="Q195" s="51"/>
      <c r="R195" s="51"/>
    </row>
    <row r="196" spans="1:18" s="50" customFormat="1" x14ac:dyDescent="0.2">
      <c r="A196" s="63"/>
      <c r="B196" s="70"/>
      <c r="C196" s="70"/>
      <c r="D196" s="65"/>
      <c r="E196" s="63"/>
      <c r="F196" s="63"/>
      <c r="G196" s="63"/>
      <c r="H196" s="71"/>
      <c r="I196" s="49"/>
      <c r="K196" s="51"/>
      <c r="L196" s="51"/>
      <c r="M196" s="51"/>
      <c r="N196" s="51"/>
      <c r="O196" s="51"/>
      <c r="P196" s="51"/>
      <c r="Q196" s="51"/>
      <c r="R196" s="51"/>
    </row>
    <row r="197" spans="1:18" s="50" customFormat="1" x14ac:dyDescent="0.2">
      <c r="A197" s="63"/>
      <c r="B197" s="70"/>
      <c r="C197" s="70"/>
      <c r="D197" s="65"/>
      <c r="E197" s="63"/>
      <c r="F197" s="63"/>
      <c r="G197" s="63"/>
      <c r="H197" s="71"/>
      <c r="I197" s="49"/>
      <c r="K197" s="51"/>
      <c r="L197" s="51"/>
      <c r="M197" s="51"/>
      <c r="N197" s="51"/>
      <c r="O197" s="51"/>
      <c r="P197" s="51"/>
      <c r="Q197" s="51"/>
      <c r="R197" s="51"/>
    </row>
    <row r="198" spans="1:18" s="50" customFormat="1" x14ac:dyDescent="0.2">
      <c r="A198" s="63"/>
      <c r="B198" s="70"/>
      <c r="C198" s="70"/>
      <c r="D198" s="65"/>
      <c r="E198" s="63"/>
      <c r="F198" s="63"/>
      <c r="G198" s="63"/>
      <c r="H198" s="71"/>
      <c r="I198" s="49"/>
      <c r="K198" s="51"/>
      <c r="L198" s="51"/>
      <c r="M198" s="51"/>
      <c r="N198" s="51"/>
      <c r="O198" s="51"/>
      <c r="P198" s="51"/>
      <c r="Q198" s="51"/>
      <c r="R198" s="51"/>
    </row>
    <row r="199" spans="1:18" s="50" customFormat="1" x14ac:dyDescent="0.2">
      <c r="A199" s="63"/>
      <c r="B199" s="70"/>
      <c r="C199" s="70"/>
      <c r="D199" s="65"/>
      <c r="E199" s="63"/>
      <c r="F199" s="63"/>
      <c r="G199" s="63"/>
      <c r="H199" s="71"/>
      <c r="I199" s="49"/>
      <c r="K199" s="51"/>
      <c r="L199" s="51"/>
      <c r="M199" s="51"/>
      <c r="N199" s="51"/>
      <c r="O199" s="51"/>
      <c r="P199" s="51"/>
      <c r="Q199" s="51"/>
      <c r="R199" s="51"/>
    </row>
    <row r="200" spans="1:18" s="50" customFormat="1" x14ac:dyDescent="0.2">
      <c r="A200" s="63"/>
      <c r="B200" s="70"/>
      <c r="C200" s="70"/>
      <c r="D200" s="65"/>
      <c r="E200" s="63"/>
      <c r="F200" s="63"/>
      <c r="G200" s="63"/>
      <c r="H200" s="71"/>
      <c r="I200" s="49"/>
      <c r="K200" s="51"/>
      <c r="L200" s="51"/>
      <c r="M200" s="51"/>
      <c r="N200" s="51"/>
      <c r="O200" s="51"/>
      <c r="P200" s="51"/>
      <c r="Q200" s="51"/>
      <c r="R200" s="51"/>
    </row>
    <row r="201" spans="1:18" s="50" customFormat="1" x14ac:dyDescent="0.2">
      <c r="A201" s="63"/>
      <c r="B201" s="70"/>
      <c r="C201" s="70"/>
      <c r="D201" s="65"/>
      <c r="E201" s="63"/>
      <c r="F201" s="63"/>
      <c r="G201" s="63"/>
      <c r="H201" s="71"/>
      <c r="I201" s="49"/>
      <c r="K201" s="51"/>
      <c r="L201" s="51"/>
      <c r="M201" s="51"/>
      <c r="N201" s="51"/>
      <c r="O201" s="51"/>
      <c r="P201" s="51"/>
      <c r="Q201" s="51"/>
      <c r="R201" s="51"/>
    </row>
    <row r="202" spans="1:18" s="50" customFormat="1" x14ac:dyDescent="0.2">
      <c r="A202" s="63"/>
      <c r="B202" s="70"/>
      <c r="C202" s="70"/>
      <c r="D202" s="65"/>
      <c r="E202" s="63"/>
      <c r="F202" s="63"/>
      <c r="G202" s="63"/>
      <c r="H202" s="71"/>
      <c r="I202" s="49"/>
      <c r="K202" s="51"/>
      <c r="L202" s="51"/>
      <c r="M202" s="51"/>
      <c r="N202" s="51"/>
      <c r="O202" s="51"/>
      <c r="P202" s="51"/>
      <c r="Q202" s="51"/>
      <c r="R202" s="51"/>
    </row>
    <row r="203" spans="1:18" s="50" customFormat="1" x14ac:dyDescent="0.2">
      <c r="A203" s="63"/>
      <c r="B203" s="70"/>
      <c r="C203" s="70"/>
      <c r="D203" s="65"/>
      <c r="E203" s="63"/>
      <c r="F203" s="63"/>
      <c r="G203" s="63"/>
      <c r="H203" s="71"/>
      <c r="I203" s="49"/>
      <c r="K203" s="51"/>
      <c r="L203" s="51"/>
      <c r="M203" s="51"/>
      <c r="N203" s="51"/>
      <c r="O203" s="51"/>
      <c r="P203" s="51"/>
      <c r="Q203" s="51"/>
      <c r="R203" s="51"/>
    </row>
    <row r="204" spans="1:18" s="50" customFormat="1" x14ac:dyDescent="0.2">
      <c r="A204" s="63"/>
      <c r="B204" s="70"/>
      <c r="C204" s="70"/>
      <c r="D204" s="65"/>
      <c r="E204" s="63"/>
      <c r="F204" s="63"/>
      <c r="G204" s="63"/>
      <c r="H204" s="71"/>
      <c r="I204" s="49"/>
      <c r="K204" s="51"/>
      <c r="L204" s="51"/>
      <c r="M204" s="51"/>
      <c r="N204" s="51"/>
      <c r="O204" s="51"/>
      <c r="P204" s="51"/>
      <c r="Q204" s="51"/>
      <c r="R204" s="51"/>
    </row>
    <row r="205" spans="1:18" s="50" customFormat="1" x14ac:dyDescent="0.2">
      <c r="A205" s="63"/>
      <c r="B205" s="70"/>
      <c r="C205" s="70"/>
      <c r="D205" s="65"/>
      <c r="E205" s="63"/>
      <c r="F205" s="63"/>
      <c r="G205" s="63"/>
      <c r="H205" s="71"/>
      <c r="I205" s="49"/>
      <c r="K205" s="51"/>
      <c r="L205" s="51"/>
      <c r="M205" s="51"/>
      <c r="N205" s="51"/>
      <c r="O205" s="51"/>
      <c r="P205" s="51"/>
      <c r="Q205" s="51"/>
      <c r="R205" s="51"/>
    </row>
    <row r="206" spans="1:18" s="50" customFormat="1" x14ac:dyDescent="0.2">
      <c r="A206" s="63"/>
      <c r="B206" s="70"/>
      <c r="C206" s="70"/>
      <c r="D206" s="65"/>
      <c r="E206" s="63"/>
      <c r="F206" s="63"/>
      <c r="G206" s="63"/>
      <c r="H206" s="71"/>
      <c r="I206" s="49"/>
      <c r="K206" s="51"/>
      <c r="L206" s="51"/>
      <c r="M206" s="51"/>
      <c r="N206" s="51"/>
      <c r="O206" s="51"/>
      <c r="P206" s="51"/>
      <c r="Q206" s="51"/>
      <c r="R206" s="51"/>
    </row>
    <row r="207" spans="1:18" s="50" customFormat="1" x14ac:dyDescent="0.2">
      <c r="A207" s="63"/>
      <c r="B207" s="70"/>
      <c r="C207" s="70"/>
      <c r="D207" s="65"/>
      <c r="E207" s="63"/>
      <c r="F207" s="63"/>
      <c r="G207" s="63"/>
      <c r="H207" s="71"/>
      <c r="I207" s="49"/>
      <c r="K207" s="51"/>
      <c r="L207" s="51"/>
      <c r="M207" s="51"/>
      <c r="N207" s="51"/>
      <c r="O207" s="51"/>
      <c r="P207" s="51"/>
      <c r="Q207" s="51"/>
      <c r="R207" s="51"/>
    </row>
    <row r="208" spans="1:18" s="50" customFormat="1" x14ac:dyDescent="0.2">
      <c r="A208" s="63"/>
      <c r="B208" s="70"/>
      <c r="C208" s="70"/>
      <c r="D208" s="65"/>
      <c r="E208" s="63"/>
      <c r="F208" s="63"/>
      <c r="G208" s="63"/>
      <c r="H208" s="71"/>
      <c r="I208" s="49"/>
      <c r="K208" s="51"/>
      <c r="L208" s="51"/>
      <c r="M208" s="51"/>
      <c r="N208" s="51"/>
      <c r="O208" s="51"/>
      <c r="P208" s="51"/>
      <c r="Q208" s="51"/>
      <c r="R208" s="51"/>
    </row>
    <row r="209" spans="1:18" s="50" customFormat="1" x14ac:dyDescent="0.2">
      <c r="A209" s="63"/>
      <c r="B209" s="70"/>
      <c r="C209" s="70"/>
      <c r="D209" s="65"/>
      <c r="E209" s="63"/>
      <c r="F209" s="63"/>
      <c r="G209" s="63"/>
      <c r="H209" s="71"/>
      <c r="I209" s="49"/>
      <c r="K209" s="51"/>
      <c r="L209" s="51"/>
      <c r="M209" s="51"/>
      <c r="N209" s="51"/>
      <c r="O209" s="51"/>
      <c r="P209" s="51"/>
      <c r="Q209" s="51"/>
      <c r="R209" s="51"/>
    </row>
    <row r="210" spans="1:18" s="50" customFormat="1" x14ac:dyDescent="0.2">
      <c r="A210" s="63"/>
      <c r="B210" s="70"/>
      <c r="C210" s="70"/>
      <c r="D210" s="65"/>
      <c r="E210" s="63"/>
      <c r="F210" s="63"/>
      <c r="G210" s="63"/>
      <c r="H210" s="71"/>
      <c r="I210" s="49"/>
      <c r="K210" s="51"/>
      <c r="L210" s="51"/>
      <c r="M210" s="51"/>
      <c r="N210" s="51"/>
      <c r="O210" s="51"/>
      <c r="P210" s="51"/>
      <c r="Q210" s="51"/>
      <c r="R210" s="51"/>
    </row>
    <row r="211" spans="1:18" s="50" customFormat="1" x14ac:dyDescent="0.2">
      <c r="A211" s="63"/>
      <c r="B211" s="70"/>
      <c r="C211" s="70"/>
      <c r="D211" s="65"/>
      <c r="E211" s="63"/>
      <c r="F211" s="63"/>
      <c r="G211" s="63"/>
      <c r="H211" s="71"/>
      <c r="I211" s="49"/>
      <c r="K211" s="51"/>
      <c r="L211" s="51"/>
      <c r="M211" s="51"/>
      <c r="N211" s="51"/>
      <c r="O211" s="51"/>
      <c r="P211" s="51"/>
      <c r="Q211" s="51"/>
      <c r="R211" s="51"/>
    </row>
    <row r="212" spans="1:18" s="50" customFormat="1" x14ac:dyDescent="0.2">
      <c r="A212" s="63"/>
      <c r="B212" s="70"/>
      <c r="C212" s="70"/>
      <c r="D212" s="65"/>
      <c r="E212" s="63"/>
      <c r="F212" s="63"/>
      <c r="G212" s="63"/>
      <c r="H212" s="71"/>
      <c r="I212" s="49"/>
      <c r="K212" s="51"/>
      <c r="L212" s="51"/>
      <c r="M212" s="51"/>
      <c r="N212" s="51"/>
      <c r="O212" s="51"/>
      <c r="P212" s="51"/>
      <c r="Q212" s="51"/>
      <c r="R212" s="51"/>
    </row>
    <row r="213" spans="1:18" s="50" customFormat="1" x14ac:dyDescent="0.2">
      <c r="A213" s="63"/>
      <c r="B213" s="70"/>
      <c r="C213" s="70"/>
      <c r="D213" s="65"/>
      <c r="E213" s="63"/>
      <c r="F213" s="63"/>
      <c r="G213" s="63"/>
      <c r="H213" s="71"/>
      <c r="I213" s="49"/>
      <c r="K213" s="51"/>
      <c r="L213" s="51"/>
      <c r="M213" s="51"/>
      <c r="N213" s="51"/>
      <c r="O213" s="51"/>
      <c r="P213" s="51"/>
      <c r="Q213" s="51"/>
      <c r="R213" s="51"/>
    </row>
    <row r="214" spans="1:18" s="50" customFormat="1" x14ac:dyDescent="0.2">
      <c r="A214" s="63"/>
      <c r="B214" s="70"/>
      <c r="C214" s="70"/>
      <c r="D214" s="65"/>
      <c r="E214" s="63"/>
      <c r="F214" s="63"/>
      <c r="G214" s="63"/>
      <c r="H214" s="71"/>
      <c r="I214" s="49"/>
      <c r="K214" s="51"/>
      <c r="L214" s="51"/>
      <c r="M214" s="51"/>
      <c r="N214" s="51"/>
      <c r="O214" s="51"/>
      <c r="P214" s="51"/>
      <c r="Q214" s="51"/>
      <c r="R214" s="51"/>
    </row>
    <row r="215" spans="1:18" s="50" customFormat="1" x14ac:dyDescent="0.2">
      <c r="A215" s="63"/>
      <c r="B215" s="70"/>
      <c r="C215" s="70"/>
      <c r="D215" s="65"/>
      <c r="E215" s="63"/>
      <c r="F215" s="63"/>
      <c r="G215" s="63"/>
      <c r="H215" s="71"/>
      <c r="I215" s="49"/>
      <c r="K215" s="51"/>
      <c r="L215" s="51"/>
      <c r="M215" s="51"/>
      <c r="N215" s="51"/>
      <c r="O215" s="51"/>
      <c r="P215" s="51"/>
      <c r="Q215" s="51"/>
      <c r="R215" s="51"/>
    </row>
    <row r="216" spans="1:18" s="50" customFormat="1" x14ac:dyDescent="0.2">
      <c r="A216" s="63"/>
      <c r="B216" s="70"/>
      <c r="C216" s="70"/>
      <c r="D216" s="65"/>
      <c r="E216" s="63"/>
      <c r="F216" s="63"/>
      <c r="G216" s="63"/>
      <c r="H216" s="71"/>
      <c r="I216" s="49"/>
      <c r="K216" s="51"/>
      <c r="L216" s="51"/>
      <c r="M216" s="51"/>
      <c r="N216" s="51"/>
      <c r="O216" s="51"/>
      <c r="P216" s="51"/>
      <c r="Q216" s="51"/>
      <c r="R216" s="51"/>
    </row>
    <row r="217" spans="1:18" s="50" customFormat="1" x14ac:dyDescent="0.2">
      <c r="A217" s="63"/>
      <c r="B217" s="70"/>
      <c r="C217" s="70"/>
      <c r="D217" s="65"/>
      <c r="E217" s="63"/>
      <c r="F217" s="63"/>
      <c r="G217" s="63"/>
      <c r="H217" s="71"/>
      <c r="I217" s="49"/>
      <c r="K217" s="51"/>
      <c r="L217" s="51"/>
      <c r="M217" s="51"/>
      <c r="N217" s="51"/>
      <c r="O217" s="51"/>
      <c r="P217" s="51"/>
      <c r="Q217" s="51"/>
      <c r="R217" s="51"/>
    </row>
    <row r="218" spans="1:18" s="50" customFormat="1" x14ac:dyDescent="0.2">
      <c r="A218" s="63"/>
      <c r="B218" s="70"/>
      <c r="C218" s="70"/>
      <c r="D218" s="65"/>
      <c r="E218" s="63"/>
      <c r="F218" s="63"/>
      <c r="G218" s="63"/>
      <c r="H218" s="71"/>
      <c r="I218" s="49"/>
      <c r="K218" s="51"/>
      <c r="L218" s="51"/>
      <c r="M218" s="51"/>
      <c r="N218" s="51"/>
      <c r="O218" s="51"/>
      <c r="P218" s="51"/>
      <c r="Q218" s="51"/>
      <c r="R218" s="51"/>
    </row>
    <row r="219" spans="1:18" s="50" customFormat="1" x14ac:dyDescent="0.2">
      <c r="A219" s="63"/>
      <c r="B219" s="70"/>
      <c r="C219" s="70"/>
      <c r="D219" s="65"/>
      <c r="E219" s="63"/>
      <c r="F219" s="63"/>
      <c r="G219" s="63"/>
      <c r="H219" s="71"/>
      <c r="I219" s="49"/>
      <c r="K219" s="51"/>
      <c r="L219" s="51"/>
      <c r="M219" s="51"/>
      <c r="N219" s="51"/>
      <c r="O219" s="51"/>
      <c r="P219" s="51"/>
      <c r="Q219" s="51"/>
      <c r="R219" s="51"/>
    </row>
    <row r="220" spans="1:18" s="50" customFormat="1" x14ac:dyDescent="0.2">
      <c r="A220" s="63"/>
      <c r="B220" s="70"/>
      <c r="C220" s="70"/>
      <c r="D220" s="65"/>
      <c r="E220" s="63"/>
      <c r="F220" s="63"/>
      <c r="G220" s="63"/>
      <c r="H220" s="71"/>
      <c r="I220" s="49"/>
      <c r="K220" s="51"/>
      <c r="L220" s="51"/>
      <c r="M220" s="51"/>
      <c r="N220" s="51"/>
      <c r="O220" s="51"/>
      <c r="P220" s="51"/>
      <c r="Q220" s="51"/>
      <c r="R220" s="51"/>
    </row>
    <row r="221" spans="1:18" s="50" customFormat="1" x14ac:dyDescent="0.2">
      <c r="A221" s="63"/>
      <c r="B221" s="70"/>
      <c r="C221" s="70"/>
      <c r="D221" s="65"/>
      <c r="E221" s="63"/>
      <c r="F221" s="63"/>
      <c r="G221" s="63"/>
      <c r="H221" s="71"/>
      <c r="I221" s="49"/>
      <c r="K221" s="51"/>
      <c r="L221" s="51"/>
      <c r="M221" s="51"/>
      <c r="N221" s="51"/>
      <c r="O221" s="51"/>
      <c r="P221" s="51"/>
      <c r="Q221" s="51"/>
      <c r="R221" s="51"/>
    </row>
    <row r="222" spans="1:18" s="50" customFormat="1" x14ac:dyDescent="0.2">
      <c r="A222" s="63"/>
      <c r="B222" s="70"/>
      <c r="C222" s="70"/>
      <c r="D222" s="65"/>
      <c r="E222" s="63"/>
      <c r="F222" s="63"/>
      <c r="G222" s="63"/>
      <c r="H222" s="71"/>
      <c r="I222" s="49"/>
      <c r="K222" s="51"/>
      <c r="L222" s="51"/>
      <c r="M222" s="51"/>
      <c r="N222" s="51"/>
      <c r="O222" s="51"/>
      <c r="P222" s="51"/>
      <c r="Q222" s="51"/>
      <c r="R222" s="51"/>
    </row>
    <row r="223" spans="1:18" s="50" customFormat="1" x14ac:dyDescent="0.2">
      <c r="A223" s="63"/>
      <c r="B223" s="70"/>
      <c r="C223" s="70"/>
      <c r="D223" s="65"/>
      <c r="E223" s="63"/>
      <c r="F223" s="63"/>
      <c r="G223" s="63"/>
      <c r="H223" s="71"/>
      <c r="I223" s="49"/>
      <c r="K223" s="51"/>
      <c r="L223" s="51"/>
      <c r="M223" s="51"/>
      <c r="N223" s="51"/>
      <c r="O223" s="51"/>
      <c r="P223" s="51"/>
      <c r="Q223" s="51"/>
      <c r="R223" s="51"/>
    </row>
    <row r="224" spans="1:18" s="50" customFormat="1" x14ac:dyDescent="0.2">
      <c r="A224" s="63"/>
      <c r="B224" s="70"/>
      <c r="C224" s="70"/>
      <c r="D224" s="65"/>
      <c r="E224" s="63"/>
      <c r="F224" s="63"/>
      <c r="G224" s="63"/>
      <c r="H224" s="71"/>
      <c r="I224" s="49"/>
      <c r="K224" s="51"/>
      <c r="L224" s="51"/>
      <c r="M224" s="51"/>
      <c r="N224" s="51"/>
      <c r="O224" s="51"/>
      <c r="P224" s="51"/>
      <c r="Q224" s="51"/>
      <c r="R224" s="51"/>
    </row>
    <row r="225" spans="1:18" s="50" customFormat="1" x14ac:dyDescent="0.2">
      <c r="A225" s="63"/>
      <c r="B225" s="70"/>
      <c r="C225" s="70"/>
      <c r="D225" s="65"/>
      <c r="E225" s="63"/>
      <c r="F225" s="63"/>
      <c r="G225" s="63"/>
      <c r="H225" s="71"/>
      <c r="I225" s="49"/>
      <c r="K225" s="51"/>
      <c r="L225" s="51"/>
      <c r="M225" s="51"/>
      <c r="N225" s="51"/>
      <c r="O225" s="51"/>
      <c r="P225" s="51"/>
      <c r="Q225" s="51"/>
      <c r="R225" s="51"/>
    </row>
    <row r="226" spans="1:18" s="50" customFormat="1" x14ac:dyDescent="0.2">
      <c r="A226" s="63"/>
      <c r="B226" s="70"/>
      <c r="C226" s="70"/>
      <c r="D226" s="65"/>
      <c r="E226" s="63"/>
      <c r="F226" s="63"/>
      <c r="G226" s="63"/>
      <c r="H226" s="71"/>
      <c r="I226" s="49"/>
      <c r="K226" s="51"/>
      <c r="L226" s="51"/>
      <c r="M226" s="51"/>
      <c r="N226" s="51"/>
      <c r="O226" s="51"/>
      <c r="P226" s="51"/>
      <c r="Q226" s="51"/>
      <c r="R226" s="51"/>
    </row>
    <row r="227" spans="1:18" s="50" customFormat="1" x14ac:dyDescent="0.2">
      <c r="A227" s="63"/>
      <c r="B227" s="70"/>
      <c r="C227" s="70"/>
      <c r="D227" s="65"/>
      <c r="E227" s="63"/>
      <c r="F227" s="63"/>
      <c r="G227" s="63"/>
      <c r="H227" s="71"/>
      <c r="I227" s="49"/>
      <c r="K227" s="51"/>
      <c r="L227" s="51"/>
      <c r="M227" s="51"/>
      <c r="N227" s="51"/>
      <c r="O227" s="51"/>
      <c r="P227" s="51"/>
      <c r="Q227" s="51"/>
      <c r="R227" s="51"/>
    </row>
    <row r="228" spans="1:18" s="50" customFormat="1" x14ac:dyDescent="0.2">
      <c r="A228" s="63"/>
      <c r="B228" s="70"/>
      <c r="C228" s="70"/>
      <c r="D228" s="65"/>
      <c r="E228" s="63"/>
      <c r="F228" s="63"/>
      <c r="G228" s="63"/>
      <c r="H228" s="71"/>
      <c r="I228" s="49"/>
      <c r="K228" s="51"/>
      <c r="L228" s="51"/>
      <c r="M228" s="51"/>
      <c r="N228" s="51"/>
      <c r="O228" s="51"/>
      <c r="P228" s="51"/>
      <c r="Q228" s="51"/>
      <c r="R228" s="51"/>
    </row>
    <row r="229" spans="1:18" s="50" customFormat="1" x14ac:dyDescent="0.2">
      <c r="A229" s="63"/>
      <c r="B229" s="70"/>
      <c r="C229" s="70"/>
      <c r="D229" s="65"/>
      <c r="E229" s="63"/>
      <c r="F229" s="63"/>
      <c r="G229" s="63"/>
      <c r="H229" s="71"/>
      <c r="I229" s="49"/>
      <c r="K229" s="51"/>
      <c r="L229" s="51"/>
      <c r="M229" s="51"/>
      <c r="N229" s="51"/>
      <c r="O229" s="51"/>
      <c r="P229" s="51"/>
      <c r="Q229" s="51"/>
      <c r="R229" s="51"/>
    </row>
    <row r="230" spans="1:18" s="50" customFormat="1" x14ac:dyDescent="0.2">
      <c r="A230" s="63"/>
      <c r="B230" s="70"/>
      <c r="C230" s="70"/>
      <c r="D230" s="65"/>
      <c r="E230" s="63"/>
      <c r="F230" s="63"/>
      <c r="G230" s="63"/>
      <c r="H230" s="71"/>
      <c r="I230" s="49"/>
      <c r="K230" s="51"/>
      <c r="L230" s="51"/>
      <c r="M230" s="51"/>
      <c r="N230" s="51"/>
      <c r="O230" s="51"/>
      <c r="P230" s="51"/>
      <c r="Q230" s="51"/>
      <c r="R230" s="51"/>
    </row>
    <row r="231" spans="1:18" s="50" customFormat="1" x14ac:dyDescent="0.2">
      <c r="A231" s="63"/>
      <c r="B231" s="70"/>
      <c r="C231" s="70"/>
      <c r="D231" s="65"/>
      <c r="E231" s="63"/>
      <c r="F231" s="63"/>
      <c r="G231" s="63"/>
      <c r="H231" s="71"/>
      <c r="I231" s="49"/>
      <c r="K231" s="51"/>
      <c r="L231" s="51"/>
      <c r="M231" s="51"/>
      <c r="N231" s="51"/>
      <c r="O231" s="51"/>
      <c r="P231" s="51"/>
      <c r="Q231" s="51"/>
      <c r="R231" s="51"/>
    </row>
    <row r="232" spans="1:18" s="50" customFormat="1" x14ac:dyDescent="0.2">
      <c r="A232" s="63"/>
      <c r="B232" s="70"/>
      <c r="C232" s="70"/>
      <c r="D232" s="65"/>
      <c r="E232" s="63"/>
      <c r="F232" s="63"/>
      <c r="G232" s="63"/>
      <c r="H232" s="71"/>
      <c r="I232" s="49"/>
      <c r="K232" s="51"/>
      <c r="L232" s="51"/>
      <c r="M232" s="51"/>
      <c r="N232" s="51"/>
      <c r="O232" s="51"/>
      <c r="P232" s="51"/>
      <c r="Q232" s="51"/>
      <c r="R232" s="51"/>
    </row>
    <row r="233" spans="1:18" s="50" customFormat="1" x14ac:dyDescent="0.2">
      <c r="A233" s="63"/>
      <c r="B233" s="70"/>
      <c r="C233" s="70"/>
      <c r="D233" s="65"/>
      <c r="E233" s="63"/>
      <c r="F233" s="63"/>
      <c r="G233" s="63"/>
      <c r="H233" s="71"/>
      <c r="I233" s="49"/>
      <c r="K233" s="51"/>
      <c r="L233" s="51"/>
      <c r="M233" s="51"/>
      <c r="N233" s="51"/>
      <c r="O233" s="51"/>
      <c r="P233" s="51"/>
      <c r="Q233" s="51"/>
      <c r="R233" s="51"/>
    </row>
    <row r="234" spans="1:18" s="50" customFormat="1" x14ac:dyDescent="0.2">
      <c r="A234" s="63"/>
      <c r="B234" s="70"/>
      <c r="C234" s="70"/>
      <c r="D234" s="65"/>
      <c r="E234" s="63"/>
      <c r="F234" s="63"/>
      <c r="G234" s="63"/>
      <c r="H234" s="71"/>
      <c r="I234" s="49"/>
      <c r="K234" s="51"/>
      <c r="L234" s="51"/>
      <c r="M234" s="51"/>
      <c r="N234" s="51"/>
      <c r="O234" s="51"/>
      <c r="P234" s="51"/>
      <c r="Q234" s="51"/>
      <c r="R234" s="51"/>
    </row>
    <row r="235" spans="1:18" s="50" customFormat="1" x14ac:dyDescent="0.2">
      <c r="A235" s="63"/>
      <c r="B235" s="70"/>
      <c r="C235" s="70"/>
      <c r="D235" s="65"/>
      <c r="E235" s="63"/>
      <c r="F235" s="63"/>
      <c r="G235" s="63"/>
      <c r="H235" s="71"/>
      <c r="I235" s="49"/>
      <c r="K235" s="51"/>
      <c r="L235" s="51"/>
      <c r="M235" s="51"/>
      <c r="N235" s="51"/>
      <c r="O235" s="51"/>
      <c r="P235" s="51"/>
      <c r="Q235" s="51"/>
      <c r="R235" s="51"/>
    </row>
    <row r="236" spans="1:18" s="50" customFormat="1" x14ac:dyDescent="0.2">
      <c r="A236" s="63"/>
      <c r="B236" s="70"/>
      <c r="C236" s="70"/>
      <c r="D236" s="65"/>
      <c r="E236" s="63"/>
      <c r="F236" s="63"/>
      <c r="G236" s="63"/>
      <c r="H236" s="71"/>
      <c r="I236" s="49"/>
      <c r="K236" s="51"/>
      <c r="L236" s="51"/>
      <c r="M236" s="51"/>
      <c r="N236" s="51"/>
      <c r="O236" s="51"/>
      <c r="P236" s="51"/>
      <c r="Q236" s="51"/>
      <c r="R236" s="51"/>
    </row>
    <row r="237" spans="1:18" s="50" customFormat="1" x14ac:dyDescent="0.2">
      <c r="A237" s="63"/>
      <c r="B237" s="70"/>
      <c r="C237" s="70"/>
      <c r="D237" s="65"/>
      <c r="E237" s="63"/>
      <c r="F237" s="63"/>
      <c r="G237" s="63"/>
      <c r="H237" s="71"/>
      <c r="I237" s="49"/>
      <c r="K237" s="51"/>
      <c r="L237" s="51"/>
      <c r="M237" s="51"/>
      <c r="N237" s="51"/>
      <c r="O237" s="51"/>
      <c r="P237" s="51"/>
      <c r="Q237" s="51"/>
      <c r="R237" s="51"/>
    </row>
    <row r="238" spans="1:18" s="50" customFormat="1" x14ac:dyDescent="0.2">
      <c r="A238" s="63"/>
      <c r="B238" s="70"/>
      <c r="C238" s="70"/>
      <c r="D238" s="65"/>
      <c r="E238" s="63"/>
      <c r="F238" s="63"/>
      <c r="G238" s="63"/>
      <c r="H238" s="71"/>
      <c r="I238" s="49"/>
      <c r="K238" s="51"/>
      <c r="L238" s="51"/>
      <c r="M238" s="51"/>
      <c r="N238" s="51"/>
      <c r="O238" s="51"/>
      <c r="P238" s="51"/>
      <c r="Q238" s="51"/>
      <c r="R238" s="51"/>
    </row>
    <row r="239" spans="1:18" s="50" customFormat="1" x14ac:dyDescent="0.2">
      <c r="A239" s="63"/>
      <c r="B239" s="70"/>
      <c r="C239" s="70"/>
      <c r="D239" s="65"/>
      <c r="E239" s="63"/>
      <c r="F239" s="63"/>
      <c r="G239" s="63"/>
      <c r="H239" s="71"/>
      <c r="I239" s="49"/>
      <c r="K239" s="51"/>
      <c r="L239" s="51"/>
      <c r="M239" s="51"/>
      <c r="N239" s="51"/>
      <c r="O239" s="51"/>
      <c r="P239" s="51"/>
      <c r="Q239" s="51"/>
      <c r="R239" s="51"/>
    </row>
    <row r="240" spans="1:18" s="50" customFormat="1" x14ac:dyDescent="0.2">
      <c r="A240" s="63"/>
      <c r="B240" s="70"/>
      <c r="C240" s="70"/>
      <c r="D240" s="65"/>
      <c r="E240" s="63"/>
      <c r="F240" s="63"/>
      <c r="G240" s="63"/>
      <c r="H240" s="71"/>
      <c r="I240" s="49"/>
      <c r="K240" s="51"/>
      <c r="L240" s="51"/>
      <c r="M240" s="51"/>
      <c r="N240" s="51"/>
      <c r="O240" s="51"/>
      <c r="P240" s="51"/>
      <c r="Q240" s="51"/>
      <c r="R240" s="51"/>
    </row>
    <row r="241" spans="1:18" s="50" customFormat="1" x14ac:dyDescent="0.2">
      <c r="A241" s="63"/>
      <c r="B241" s="70"/>
      <c r="C241" s="70"/>
      <c r="D241" s="65"/>
      <c r="E241" s="63"/>
      <c r="F241" s="63"/>
      <c r="G241" s="63"/>
      <c r="H241" s="71"/>
      <c r="I241" s="49"/>
      <c r="K241" s="51"/>
      <c r="L241" s="51"/>
      <c r="M241" s="51"/>
      <c r="N241" s="51"/>
      <c r="O241" s="51"/>
      <c r="P241" s="51"/>
      <c r="Q241" s="51"/>
      <c r="R241" s="51"/>
    </row>
    <row r="242" spans="1:18" s="50" customFormat="1" x14ac:dyDescent="0.2">
      <c r="A242" s="63"/>
      <c r="B242" s="70"/>
      <c r="C242" s="70"/>
      <c r="D242" s="65"/>
      <c r="E242" s="63"/>
      <c r="F242" s="63"/>
      <c r="G242" s="63"/>
      <c r="H242" s="71"/>
      <c r="I242" s="49"/>
      <c r="K242" s="51"/>
      <c r="L242" s="51"/>
      <c r="M242" s="51"/>
      <c r="N242" s="51"/>
      <c r="O242" s="51"/>
      <c r="P242" s="51"/>
      <c r="Q242" s="51"/>
      <c r="R242" s="51"/>
    </row>
    <row r="243" spans="1:18" s="50" customFormat="1" x14ac:dyDescent="0.2">
      <c r="A243" s="63"/>
      <c r="B243" s="70"/>
      <c r="C243" s="70"/>
      <c r="D243" s="65"/>
      <c r="E243" s="63"/>
      <c r="F243" s="63"/>
      <c r="G243" s="63"/>
      <c r="H243" s="71"/>
      <c r="I243" s="49"/>
      <c r="K243" s="51"/>
      <c r="L243" s="51"/>
      <c r="M243" s="51"/>
      <c r="N243" s="51"/>
      <c r="O243" s="51"/>
      <c r="P243" s="51"/>
      <c r="Q243" s="51"/>
      <c r="R243" s="51"/>
    </row>
    <row r="244" spans="1:18" s="50" customFormat="1" x14ac:dyDescent="0.2">
      <c r="A244" s="63"/>
      <c r="B244" s="70"/>
      <c r="C244" s="70"/>
      <c r="D244" s="65"/>
      <c r="E244" s="63"/>
      <c r="F244" s="63"/>
      <c r="G244" s="63"/>
      <c r="H244" s="71"/>
      <c r="I244" s="49"/>
      <c r="K244" s="51"/>
      <c r="L244" s="51"/>
      <c r="M244" s="51"/>
      <c r="N244" s="51"/>
      <c r="O244" s="51"/>
      <c r="P244" s="51"/>
      <c r="Q244" s="51"/>
      <c r="R244" s="51"/>
    </row>
    <row r="245" spans="1:18" s="50" customFormat="1" x14ac:dyDescent="0.2">
      <c r="A245" s="63"/>
      <c r="B245" s="70"/>
      <c r="C245" s="70"/>
      <c r="D245" s="65"/>
      <c r="E245" s="63"/>
      <c r="F245" s="63"/>
      <c r="G245" s="63"/>
      <c r="H245" s="71"/>
      <c r="I245" s="49"/>
      <c r="K245" s="51"/>
      <c r="L245" s="51"/>
      <c r="M245" s="51"/>
      <c r="N245" s="51"/>
      <c r="O245" s="51"/>
      <c r="P245" s="51"/>
      <c r="Q245" s="51"/>
      <c r="R245" s="51"/>
    </row>
    <row r="246" spans="1:18" s="50" customFormat="1" x14ac:dyDescent="0.2">
      <c r="A246" s="63"/>
      <c r="B246" s="70"/>
      <c r="C246" s="70"/>
      <c r="D246" s="65"/>
      <c r="E246" s="63"/>
      <c r="F246" s="63"/>
      <c r="G246" s="63"/>
      <c r="H246" s="71"/>
      <c r="I246" s="49"/>
      <c r="K246" s="51"/>
      <c r="L246" s="51"/>
      <c r="M246" s="51"/>
      <c r="N246" s="51"/>
      <c r="O246" s="51"/>
      <c r="P246" s="51"/>
      <c r="Q246" s="51"/>
      <c r="R246" s="51"/>
    </row>
    <row r="247" spans="1:18" s="50" customFormat="1" x14ac:dyDescent="0.2">
      <c r="A247" s="63"/>
      <c r="B247" s="70"/>
      <c r="C247" s="70"/>
      <c r="D247" s="65"/>
      <c r="E247" s="63"/>
      <c r="F247" s="63"/>
      <c r="G247" s="63"/>
      <c r="H247" s="71"/>
      <c r="I247" s="49"/>
      <c r="K247" s="51"/>
      <c r="L247" s="51"/>
      <c r="M247" s="51"/>
      <c r="N247" s="51"/>
      <c r="O247" s="51"/>
      <c r="P247" s="51"/>
      <c r="Q247" s="51"/>
      <c r="R247" s="51"/>
    </row>
    <row r="248" spans="1:18" s="50" customFormat="1" x14ac:dyDescent="0.2">
      <c r="A248" s="63"/>
      <c r="B248" s="70"/>
      <c r="C248" s="70"/>
      <c r="D248" s="65"/>
      <c r="E248" s="63"/>
      <c r="F248" s="63"/>
      <c r="G248" s="63"/>
      <c r="H248" s="71"/>
      <c r="I248" s="49"/>
      <c r="K248" s="51"/>
      <c r="L248" s="51"/>
      <c r="M248" s="51"/>
      <c r="N248" s="51"/>
      <c r="O248" s="51"/>
      <c r="P248" s="51"/>
      <c r="Q248" s="51"/>
      <c r="R248" s="51"/>
    </row>
    <row r="249" spans="1:18" s="50" customFormat="1" x14ac:dyDescent="0.2">
      <c r="A249" s="63"/>
      <c r="B249" s="70"/>
      <c r="C249" s="70"/>
      <c r="D249" s="65"/>
      <c r="E249" s="63"/>
      <c r="F249" s="63"/>
      <c r="G249" s="63"/>
      <c r="H249" s="71"/>
      <c r="I249" s="49"/>
      <c r="K249" s="51"/>
      <c r="L249" s="51"/>
      <c r="M249" s="51"/>
      <c r="N249" s="51"/>
      <c r="O249" s="51"/>
      <c r="P249" s="51"/>
      <c r="Q249" s="51"/>
      <c r="R249" s="51"/>
    </row>
    <row r="250" spans="1:18" s="50" customFormat="1" x14ac:dyDescent="0.2">
      <c r="A250" s="63"/>
      <c r="B250" s="70"/>
      <c r="C250" s="70"/>
      <c r="D250" s="65"/>
      <c r="E250" s="63"/>
      <c r="F250" s="63"/>
      <c r="G250" s="63"/>
      <c r="H250" s="71"/>
      <c r="I250" s="49"/>
      <c r="K250" s="51"/>
      <c r="L250" s="51"/>
      <c r="M250" s="51"/>
      <c r="N250" s="51"/>
      <c r="O250" s="51"/>
      <c r="P250" s="51"/>
      <c r="Q250" s="51"/>
      <c r="R250" s="51"/>
    </row>
    <row r="251" spans="1:18" s="50" customFormat="1" x14ac:dyDescent="0.2">
      <c r="A251" s="63"/>
      <c r="B251" s="70"/>
      <c r="C251" s="70"/>
      <c r="D251" s="65"/>
      <c r="E251" s="63"/>
      <c r="F251" s="63"/>
      <c r="G251" s="63"/>
      <c r="H251" s="71"/>
      <c r="I251" s="49"/>
      <c r="K251" s="51"/>
      <c r="L251" s="51"/>
      <c r="M251" s="51"/>
      <c r="N251" s="51"/>
      <c r="O251" s="51"/>
      <c r="P251" s="51"/>
      <c r="Q251" s="51"/>
      <c r="R251" s="51"/>
    </row>
    <row r="252" spans="1:18" s="50" customFormat="1" x14ac:dyDescent="0.2">
      <c r="A252" s="63"/>
      <c r="B252" s="70"/>
      <c r="C252" s="70"/>
      <c r="D252" s="65"/>
      <c r="E252" s="63"/>
      <c r="F252" s="63"/>
      <c r="G252" s="63"/>
      <c r="H252" s="71"/>
      <c r="I252" s="49"/>
      <c r="K252" s="51"/>
      <c r="L252" s="51"/>
      <c r="M252" s="51"/>
      <c r="N252" s="51"/>
      <c r="O252" s="51"/>
      <c r="P252" s="51"/>
      <c r="Q252" s="51"/>
      <c r="R252" s="51"/>
    </row>
    <row r="253" spans="1:18" s="50" customFormat="1" x14ac:dyDescent="0.2">
      <c r="A253" s="63"/>
      <c r="B253" s="70"/>
      <c r="C253" s="70"/>
      <c r="D253" s="65"/>
      <c r="E253" s="63"/>
      <c r="F253" s="63"/>
      <c r="G253" s="63"/>
      <c r="H253" s="71"/>
      <c r="I253" s="49"/>
      <c r="K253" s="51"/>
      <c r="L253" s="51"/>
      <c r="M253" s="51"/>
      <c r="N253" s="51"/>
      <c r="O253" s="51"/>
      <c r="P253" s="51"/>
      <c r="Q253" s="51"/>
      <c r="R253" s="51"/>
    </row>
    <row r="254" spans="1:18" s="50" customFormat="1" x14ac:dyDescent="0.2">
      <c r="A254" s="63"/>
      <c r="B254" s="70"/>
      <c r="C254" s="70"/>
      <c r="D254" s="65"/>
      <c r="E254" s="63"/>
      <c r="F254" s="63"/>
      <c r="G254" s="63"/>
      <c r="H254" s="71"/>
      <c r="I254" s="49"/>
      <c r="K254" s="51"/>
      <c r="L254" s="51"/>
      <c r="M254" s="51"/>
      <c r="N254" s="51"/>
      <c r="O254" s="51"/>
      <c r="P254" s="51"/>
      <c r="Q254" s="51"/>
      <c r="R254" s="51"/>
    </row>
    <row r="255" spans="1:18" s="50" customFormat="1" x14ac:dyDescent="0.2">
      <c r="A255" s="63"/>
      <c r="B255" s="70"/>
      <c r="C255" s="70"/>
      <c r="D255" s="65"/>
      <c r="E255" s="63"/>
      <c r="F255" s="63"/>
      <c r="G255" s="63"/>
      <c r="H255" s="71"/>
      <c r="I255" s="49"/>
      <c r="K255" s="51"/>
      <c r="L255" s="51"/>
      <c r="M255" s="51"/>
      <c r="N255" s="51"/>
      <c r="O255" s="51"/>
      <c r="P255" s="51"/>
      <c r="Q255" s="51"/>
      <c r="R255" s="51"/>
    </row>
    <row r="256" spans="1:18" s="50" customFormat="1" x14ac:dyDescent="0.2">
      <c r="A256" s="63"/>
      <c r="B256" s="70"/>
      <c r="C256" s="70"/>
      <c r="D256" s="65"/>
      <c r="E256" s="63"/>
      <c r="F256" s="63"/>
      <c r="G256" s="63"/>
      <c r="H256" s="71"/>
      <c r="I256" s="49"/>
      <c r="K256" s="51"/>
      <c r="L256" s="51"/>
      <c r="M256" s="51"/>
      <c r="N256" s="51"/>
      <c r="O256" s="51"/>
      <c r="P256" s="51"/>
      <c r="Q256" s="51"/>
      <c r="R256" s="51"/>
    </row>
    <row r="257" spans="1:18" s="50" customFormat="1" x14ac:dyDescent="0.2">
      <c r="A257" s="63"/>
      <c r="B257" s="70"/>
      <c r="C257" s="70"/>
      <c r="D257" s="65"/>
      <c r="E257" s="63"/>
      <c r="F257" s="63"/>
      <c r="G257" s="63"/>
      <c r="H257" s="71"/>
      <c r="I257" s="49"/>
      <c r="K257" s="51"/>
      <c r="L257" s="51"/>
      <c r="M257" s="51"/>
      <c r="N257" s="51"/>
      <c r="O257" s="51"/>
      <c r="P257" s="51"/>
      <c r="Q257" s="51"/>
      <c r="R257" s="51"/>
    </row>
    <row r="258" spans="1:18" s="50" customFormat="1" x14ac:dyDescent="0.2">
      <c r="A258" s="63"/>
      <c r="B258" s="70"/>
      <c r="C258" s="70"/>
      <c r="D258" s="65"/>
      <c r="E258" s="63"/>
      <c r="F258" s="63"/>
      <c r="G258" s="63"/>
      <c r="H258" s="71"/>
      <c r="I258" s="49"/>
      <c r="K258" s="51"/>
      <c r="L258" s="51"/>
      <c r="M258" s="51"/>
      <c r="N258" s="51"/>
      <c r="O258" s="51"/>
      <c r="P258" s="51"/>
      <c r="Q258" s="51"/>
      <c r="R258" s="51"/>
    </row>
    <row r="259" spans="1:18" s="50" customFormat="1" x14ac:dyDescent="0.2">
      <c r="A259" s="63"/>
      <c r="B259" s="70"/>
      <c r="C259" s="70"/>
      <c r="D259" s="65"/>
      <c r="E259" s="63"/>
      <c r="F259" s="63"/>
      <c r="G259" s="63"/>
      <c r="H259" s="71"/>
      <c r="I259" s="49"/>
      <c r="K259" s="51"/>
      <c r="L259" s="51"/>
      <c r="M259" s="51"/>
      <c r="N259" s="51"/>
      <c r="O259" s="51"/>
      <c r="P259" s="51"/>
      <c r="Q259" s="51"/>
      <c r="R259" s="51"/>
    </row>
    <row r="260" spans="1:18" s="50" customFormat="1" x14ac:dyDescent="0.2">
      <c r="A260" s="63"/>
      <c r="B260" s="70"/>
      <c r="C260" s="70"/>
      <c r="D260" s="65"/>
      <c r="E260" s="63"/>
      <c r="F260" s="63"/>
      <c r="G260" s="63"/>
      <c r="H260" s="71"/>
      <c r="I260" s="49"/>
      <c r="K260" s="51"/>
      <c r="L260" s="51"/>
      <c r="M260" s="51"/>
      <c r="N260" s="51"/>
      <c r="O260" s="51"/>
      <c r="P260" s="51"/>
      <c r="Q260" s="51"/>
      <c r="R260" s="51"/>
    </row>
    <row r="261" spans="1:18" s="50" customFormat="1" x14ac:dyDescent="0.2">
      <c r="A261" s="63"/>
      <c r="B261" s="70"/>
      <c r="C261" s="70"/>
      <c r="D261" s="65"/>
      <c r="E261" s="63"/>
      <c r="F261" s="63"/>
      <c r="G261" s="63"/>
      <c r="H261" s="71"/>
      <c r="I261" s="49"/>
      <c r="K261" s="51"/>
      <c r="L261" s="51"/>
      <c r="M261" s="51"/>
      <c r="N261" s="51"/>
      <c r="O261" s="51"/>
      <c r="P261" s="51"/>
      <c r="Q261" s="51"/>
      <c r="R261" s="51"/>
    </row>
    <row r="262" spans="1:18" s="50" customFormat="1" x14ac:dyDescent="0.2">
      <c r="A262" s="63"/>
      <c r="B262" s="70"/>
      <c r="C262" s="70"/>
      <c r="D262" s="65"/>
      <c r="E262" s="63"/>
      <c r="F262" s="63"/>
      <c r="G262" s="63"/>
      <c r="H262" s="71"/>
      <c r="I262" s="49"/>
      <c r="K262" s="51"/>
      <c r="L262" s="51"/>
      <c r="M262" s="51"/>
      <c r="N262" s="51"/>
      <c r="O262" s="51"/>
      <c r="P262" s="51"/>
      <c r="Q262" s="51"/>
      <c r="R262" s="51"/>
    </row>
    <row r="263" spans="1:18" s="50" customFormat="1" x14ac:dyDescent="0.2">
      <c r="A263" s="63"/>
      <c r="B263" s="70"/>
      <c r="C263" s="70"/>
      <c r="D263" s="65"/>
      <c r="E263" s="63"/>
      <c r="F263" s="63"/>
      <c r="G263" s="63"/>
      <c r="H263" s="71"/>
      <c r="I263" s="49"/>
      <c r="K263" s="51"/>
      <c r="L263" s="51"/>
      <c r="M263" s="51"/>
      <c r="N263" s="51"/>
      <c r="O263" s="51"/>
      <c r="P263" s="51"/>
      <c r="Q263" s="51"/>
      <c r="R263" s="51"/>
    </row>
    <row r="264" spans="1:18" s="50" customFormat="1" x14ac:dyDescent="0.2">
      <c r="A264" s="63"/>
      <c r="B264" s="70"/>
      <c r="C264" s="70"/>
      <c r="D264" s="65"/>
      <c r="E264" s="63"/>
      <c r="F264" s="63"/>
      <c r="G264" s="63"/>
      <c r="H264" s="71"/>
      <c r="I264" s="49"/>
      <c r="K264" s="51"/>
      <c r="L264" s="51"/>
      <c r="M264" s="51"/>
      <c r="N264" s="51"/>
      <c r="O264" s="51"/>
      <c r="P264" s="51"/>
      <c r="Q264" s="51"/>
      <c r="R264" s="51"/>
    </row>
    <row r="265" spans="1:18" s="50" customFormat="1" x14ac:dyDescent="0.2">
      <c r="A265" s="63"/>
      <c r="B265" s="70"/>
      <c r="C265" s="70"/>
      <c r="D265" s="65"/>
      <c r="E265" s="63"/>
      <c r="F265" s="63"/>
      <c r="G265" s="63"/>
      <c r="H265" s="71"/>
      <c r="I265" s="49"/>
      <c r="K265" s="51"/>
      <c r="L265" s="51"/>
      <c r="M265" s="51"/>
      <c r="N265" s="51"/>
      <c r="O265" s="51"/>
      <c r="P265" s="51"/>
      <c r="Q265" s="51"/>
      <c r="R265" s="51"/>
    </row>
    <row r="266" spans="1:18" s="50" customFormat="1" x14ac:dyDescent="0.2">
      <c r="A266" s="63"/>
      <c r="B266" s="70"/>
      <c r="C266" s="70"/>
      <c r="D266" s="65"/>
      <c r="E266" s="63"/>
      <c r="F266" s="63"/>
      <c r="G266" s="63"/>
      <c r="H266" s="71"/>
      <c r="I266" s="49"/>
      <c r="K266" s="51"/>
      <c r="L266" s="51"/>
      <c r="M266" s="51"/>
      <c r="N266" s="51"/>
      <c r="O266" s="51"/>
      <c r="P266" s="51"/>
      <c r="Q266" s="51"/>
      <c r="R266" s="51"/>
    </row>
    <row r="267" spans="1:18" s="50" customFormat="1" x14ac:dyDescent="0.2">
      <c r="A267" s="63"/>
      <c r="B267" s="70"/>
      <c r="C267" s="70"/>
      <c r="D267" s="65"/>
      <c r="E267" s="63"/>
      <c r="F267" s="63"/>
      <c r="G267" s="63"/>
      <c r="H267" s="71"/>
      <c r="I267" s="49"/>
      <c r="K267" s="51"/>
      <c r="L267" s="51"/>
      <c r="M267" s="51"/>
      <c r="N267" s="51"/>
      <c r="O267" s="51"/>
      <c r="P267" s="51"/>
      <c r="Q267" s="51"/>
      <c r="R267" s="51"/>
    </row>
    <row r="268" spans="1:18" s="50" customFormat="1" x14ac:dyDescent="0.2">
      <c r="A268" s="63"/>
      <c r="B268" s="70"/>
      <c r="C268" s="70"/>
      <c r="D268" s="65"/>
      <c r="E268" s="63"/>
      <c r="F268" s="63"/>
      <c r="G268" s="63"/>
      <c r="H268" s="71"/>
      <c r="I268" s="49"/>
      <c r="K268" s="51"/>
      <c r="L268" s="51"/>
      <c r="M268" s="51"/>
      <c r="N268" s="51"/>
      <c r="O268" s="51"/>
      <c r="P268" s="51"/>
      <c r="Q268" s="51"/>
      <c r="R268" s="51"/>
    </row>
    <row r="269" spans="1:18" s="50" customFormat="1" x14ac:dyDescent="0.2">
      <c r="A269" s="63"/>
      <c r="B269" s="70"/>
      <c r="C269" s="70"/>
      <c r="D269" s="65"/>
      <c r="E269" s="63"/>
      <c r="F269" s="63"/>
      <c r="G269" s="63"/>
      <c r="H269" s="71"/>
      <c r="I269" s="49"/>
      <c r="K269" s="51"/>
      <c r="L269" s="51"/>
      <c r="M269" s="51"/>
      <c r="N269" s="51"/>
      <c r="O269" s="51"/>
      <c r="P269" s="51"/>
      <c r="Q269" s="51"/>
      <c r="R269" s="51"/>
    </row>
    <row r="270" spans="1:18" s="50" customFormat="1" x14ac:dyDescent="0.2">
      <c r="A270" s="63"/>
      <c r="B270" s="70"/>
      <c r="C270" s="70"/>
      <c r="D270" s="65"/>
      <c r="E270" s="63"/>
      <c r="F270" s="63"/>
      <c r="G270" s="63"/>
      <c r="H270" s="71"/>
      <c r="I270" s="49"/>
      <c r="K270" s="51"/>
      <c r="L270" s="51"/>
      <c r="M270" s="51"/>
      <c r="N270" s="51"/>
      <c r="O270" s="51"/>
      <c r="P270" s="51"/>
      <c r="Q270" s="51"/>
      <c r="R270" s="51"/>
    </row>
    <row r="271" spans="1:18" s="50" customFormat="1" x14ac:dyDescent="0.2">
      <c r="A271" s="63"/>
      <c r="B271" s="70"/>
      <c r="C271" s="70"/>
      <c r="D271" s="65"/>
      <c r="E271" s="63"/>
      <c r="F271" s="63"/>
      <c r="G271" s="63"/>
      <c r="H271" s="71"/>
      <c r="I271" s="49"/>
      <c r="K271" s="51"/>
      <c r="L271" s="51"/>
      <c r="M271" s="51"/>
      <c r="N271" s="51"/>
      <c r="O271" s="51"/>
      <c r="P271" s="51"/>
      <c r="Q271" s="51"/>
      <c r="R271" s="51"/>
    </row>
    <row r="272" spans="1:18" s="50" customFormat="1" x14ac:dyDescent="0.2">
      <c r="A272" s="63"/>
      <c r="B272" s="70"/>
      <c r="C272" s="70"/>
      <c r="D272" s="65"/>
      <c r="E272" s="63"/>
      <c r="F272" s="63"/>
      <c r="G272" s="63"/>
      <c r="H272" s="71"/>
      <c r="I272" s="49"/>
      <c r="K272" s="51"/>
      <c r="L272" s="51"/>
      <c r="M272" s="51"/>
      <c r="N272" s="51"/>
      <c r="O272" s="51"/>
      <c r="P272" s="51"/>
      <c r="Q272" s="51"/>
      <c r="R272" s="51"/>
    </row>
    <row r="273" spans="1:18" s="50" customFormat="1" x14ac:dyDescent="0.2">
      <c r="A273" s="63"/>
      <c r="B273" s="70"/>
      <c r="C273" s="70"/>
      <c r="D273" s="65"/>
      <c r="E273" s="63"/>
      <c r="F273" s="63"/>
      <c r="G273" s="63"/>
      <c r="H273" s="71"/>
      <c r="I273" s="49"/>
      <c r="K273" s="51"/>
      <c r="L273" s="51"/>
      <c r="M273" s="51"/>
      <c r="N273" s="51"/>
      <c r="O273" s="51"/>
      <c r="P273" s="51"/>
      <c r="Q273" s="51"/>
      <c r="R273" s="51"/>
    </row>
    <row r="274" spans="1:18" s="50" customFormat="1" x14ac:dyDescent="0.2">
      <c r="A274" s="63"/>
      <c r="B274" s="70"/>
      <c r="C274" s="70"/>
      <c r="D274" s="65"/>
      <c r="E274" s="63"/>
      <c r="F274" s="63"/>
      <c r="G274" s="63"/>
      <c r="H274" s="71"/>
      <c r="I274" s="49"/>
      <c r="K274" s="51"/>
      <c r="L274" s="51"/>
      <c r="M274" s="51"/>
      <c r="N274" s="51"/>
      <c r="O274" s="51"/>
      <c r="P274" s="51"/>
      <c r="Q274" s="51"/>
      <c r="R274" s="51"/>
    </row>
    <row r="275" spans="1:18" s="50" customFormat="1" x14ac:dyDescent="0.2">
      <c r="A275" s="63"/>
      <c r="B275" s="70"/>
      <c r="C275" s="70"/>
      <c r="D275" s="65"/>
      <c r="E275" s="63"/>
      <c r="F275" s="63"/>
      <c r="G275" s="63"/>
      <c r="H275" s="71"/>
      <c r="I275" s="49"/>
      <c r="K275" s="51"/>
      <c r="L275" s="51"/>
      <c r="M275" s="51"/>
      <c r="N275" s="51"/>
      <c r="O275" s="51"/>
      <c r="P275" s="51"/>
      <c r="Q275" s="51"/>
      <c r="R275" s="51"/>
    </row>
    <row r="276" spans="1:18" s="50" customFormat="1" x14ac:dyDescent="0.2">
      <c r="A276" s="63"/>
      <c r="B276" s="70"/>
      <c r="C276" s="70"/>
      <c r="D276" s="65"/>
      <c r="E276" s="63"/>
      <c r="F276" s="63"/>
      <c r="G276" s="63"/>
      <c r="H276" s="71"/>
      <c r="I276" s="49"/>
      <c r="K276" s="51"/>
      <c r="L276" s="51"/>
      <c r="M276" s="51"/>
      <c r="N276" s="51"/>
      <c r="O276" s="51"/>
      <c r="P276" s="51"/>
      <c r="Q276" s="51"/>
      <c r="R276" s="51"/>
    </row>
    <row r="277" spans="1:18" s="50" customFormat="1" x14ac:dyDescent="0.2">
      <c r="A277" s="63"/>
      <c r="B277" s="70"/>
      <c r="C277" s="70"/>
      <c r="D277" s="65"/>
      <c r="E277" s="63"/>
      <c r="F277" s="63"/>
      <c r="G277" s="63"/>
      <c r="H277" s="71"/>
      <c r="I277" s="49"/>
      <c r="K277" s="51"/>
      <c r="L277" s="51"/>
      <c r="M277" s="51"/>
      <c r="N277" s="51"/>
      <c r="O277" s="51"/>
      <c r="P277" s="51"/>
      <c r="Q277" s="51"/>
      <c r="R277" s="51"/>
    </row>
    <row r="278" spans="1:18" s="50" customFormat="1" x14ac:dyDescent="0.2">
      <c r="A278" s="63"/>
      <c r="B278" s="70"/>
      <c r="C278" s="70"/>
      <c r="D278" s="65"/>
      <c r="E278" s="63"/>
      <c r="F278" s="63"/>
      <c r="G278" s="63"/>
      <c r="H278" s="71"/>
      <c r="I278" s="49"/>
      <c r="K278" s="51"/>
      <c r="L278" s="51"/>
      <c r="M278" s="51"/>
      <c r="N278" s="51"/>
      <c r="O278" s="51"/>
      <c r="P278" s="51"/>
      <c r="Q278" s="51"/>
      <c r="R278" s="51"/>
    </row>
    <row r="279" spans="1:18" s="50" customFormat="1" x14ac:dyDescent="0.2">
      <c r="A279" s="63"/>
      <c r="B279" s="70"/>
      <c r="C279" s="70"/>
      <c r="D279" s="65"/>
      <c r="E279" s="63"/>
      <c r="F279" s="63"/>
      <c r="G279" s="63"/>
      <c r="H279" s="71"/>
      <c r="I279" s="49"/>
      <c r="K279" s="51"/>
      <c r="L279" s="51"/>
      <c r="M279" s="51"/>
      <c r="N279" s="51"/>
      <c r="O279" s="51"/>
      <c r="P279" s="51"/>
      <c r="Q279" s="51"/>
      <c r="R279" s="51"/>
    </row>
    <row r="280" spans="1:18" s="50" customFormat="1" x14ac:dyDescent="0.2">
      <c r="A280" s="63"/>
      <c r="B280" s="70"/>
      <c r="C280" s="70"/>
      <c r="D280" s="65"/>
      <c r="E280" s="63"/>
      <c r="F280" s="63"/>
      <c r="G280" s="63"/>
      <c r="H280" s="71"/>
      <c r="I280" s="49"/>
      <c r="K280" s="51"/>
      <c r="L280" s="51"/>
      <c r="M280" s="51"/>
      <c r="N280" s="51"/>
      <c r="O280" s="51"/>
      <c r="P280" s="51"/>
      <c r="Q280" s="51"/>
      <c r="R280" s="51"/>
    </row>
    <row r="281" spans="1:18" s="50" customFormat="1" x14ac:dyDescent="0.2">
      <c r="A281" s="63"/>
      <c r="B281" s="70"/>
      <c r="C281" s="70"/>
      <c r="D281" s="65"/>
      <c r="E281" s="63"/>
      <c r="F281" s="63"/>
      <c r="G281" s="63"/>
      <c r="H281" s="71"/>
      <c r="I281" s="49"/>
      <c r="K281" s="51"/>
      <c r="L281" s="51"/>
      <c r="M281" s="51"/>
      <c r="N281" s="51"/>
      <c r="O281" s="51"/>
      <c r="P281" s="51"/>
      <c r="Q281" s="51"/>
      <c r="R281" s="51"/>
    </row>
    <row r="282" spans="1:18" s="50" customFormat="1" x14ac:dyDescent="0.2">
      <c r="A282" s="63"/>
      <c r="B282" s="70"/>
      <c r="C282" s="70"/>
      <c r="D282" s="65"/>
      <c r="E282" s="63"/>
      <c r="F282" s="63"/>
      <c r="G282" s="63"/>
      <c r="H282" s="71"/>
      <c r="I282" s="49"/>
      <c r="K282" s="51"/>
      <c r="L282" s="51"/>
      <c r="M282" s="51"/>
      <c r="N282" s="51"/>
      <c r="O282" s="51"/>
      <c r="P282" s="51"/>
      <c r="Q282" s="51"/>
      <c r="R282" s="51"/>
    </row>
    <row r="283" spans="1:18" s="50" customFormat="1" x14ac:dyDescent="0.2">
      <c r="A283" s="63"/>
      <c r="B283" s="70"/>
      <c r="C283" s="70"/>
      <c r="D283" s="65"/>
      <c r="E283" s="63"/>
      <c r="F283" s="63"/>
      <c r="G283" s="63"/>
      <c r="H283" s="71"/>
      <c r="I283" s="49"/>
      <c r="K283" s="51"/>
      <c r="L283" s="51"/>
      <c r="M283" s="51"/>
      <c r="N283" s="51"/>
      <c r="O283" s="51"/>
      <c r="P283" s="51"/>
      <c r="Q283" s="51"/>
      <c r="R283" s="51"/>
    </row>
    <row r="284" spans="1:18" s="50" customFormat="1" x14ac:dyDescent="0.2">
      <c r="A284" s="63"/>
      <c r="B284" s="70"/>
      <c r="C284" s="70"/>
      <c r="D284" s="65"/>
      <c r="E284" s="63"/>
      <c r="F284" s="63"/>
      <c r="G284" s="63"/>
      <c r="H284" s="71"/>
      <c r="I284" s="49"/>
      <c r="K284" s="51"/>
      <c r="L284" s="51"/>
      <c r="M284" s="51"/>
      <c r="N284" s="51"/>
      <c r="O284" s="51"/>
      <c r="P284" s="51"/>
      <c r="Q284" s="51"/>
      <c r="R284" s="51"/>
    </row>
    <row r="285" spans="1:18" s="50" customFormat="1" x14ac:dyDescent="0.2">
      <c r="A285" s="63"/>
      <c r="B285" s="70"/>
      <c r="C285" s="70"/>
      <c r="D285" s="65"/>
      <c r="E285" s="63"/>
      <c r="F285" s="63"/>
      <c r="G285" s="63"/>
      <c r="H285" s="71"/>
      <c r="I285" s="49"/>
      <c r="K285" s="51"/>
      <c r="L285" s="51"/>
      <c r="M285" s="51"/>
      <c r="N285" s="51"/>
      <c r="O285" s="51"/>
      <c r="P285" s="51"/>
      <c r="Q285" s="51"/>
      <c r="R285" s="51"/>
    </row>
    <row r="286" spans="1:18" s="50" customFormat="1" x14ac:dyDescent="0.2">
      <c r="A286" s="63"/>
      <c r="B286" s="70"/>
      <c r="C286" s="70"/>
      <c r="D286" s="65"/>
      <c r="E286" s="63"/>
      <c r="F286" s="63"/>
      <c r="G286" s="63"/>
      <c r="H286" s="71"/>
      <c r="I286" s="49"/>
      <c r="K286" s="51"/>
      <c r="L286" s="51"/>
      <c r="M286" s="51"/>
      <c r="N286" s="51"/>
      <c r="O286" s="51"/>
      <c r="P286" s="51"/>
      <c r="Q286" s="51"/>
      <c r="R286" s="51"/>
    </row>
    <row r="287" spans="1:18" s="50" customFormat="1" x14ac:dyDescent="0.2">
      <c r="A287" s="63"/>
      <c r="B287" s="70"/>
      <c r="C287" s="70"/>
      <c r="D287" s="65"/>
      <c r="E287" s="63"/>
      <c r="F287" s="63"/>
      <c r="G287" s="63"/>
      <c r="H287" s="71"/>
      <c r="I287" s="49"/>
      <c r="K287" s="51"/>
      <c r="L287" s="51"/>
      <c r="M287" s="51"/>
      <c r="N287" s="51"/>
      <c r="O287" s="51"/>
      <c r="P287" s="51"/>
      <c r="Q287" s="51"/>
      <c r="R287" s="51"/>
    </row>
    <row r="288" spans="1:18" s="50" customFormat="1" x14ac:dyDescent="0.2">
      <c r="A288" s="63"/>
      <c r="B288" s="70"/>
      <c r="C288" s="70"/>
      <c r="D288" s="65"/>
      <c r="E288" s="63"/>
      <c r="F288" s="63"/>
      <c r="G288" s="63"/>
      <c r="H288" s="71"/>
      <c r="I288" s="49"/>
      <c r="K288" s="51"/>
      <c r="L288" s="51"/>
      <c r="M288" s="51"/>
      <c r="N288" s="51"/>
      <c r="O288" s="51"/>
      <c r="P288" s="51"/>
      <c r="Q288" s="51"/>
      <c r="R288" s="51"/>
    </row>
    <row r="289" spans="1:18" s="50" customFormat="1" x14ac:dyDescent="0.2">
      <c r="A289" s="63"/>
      <c r="B289" s="70"/>
      <c r="C289" s="70"/>
      <c r="D289" s="65"/>
      <c r="E289" s="63"/>
      <c r="F289" s="63"/>
      <c r="G289" s="63"/>
      <c r="H289" s="71"/>
      <c r="I289" s="49"/>
      <c r="K289" s="51"/>
      <c r="L289" s="51"/>
      <c r="M289" s="51"/>
      <c r="N289" s="51"/>
      <c r="O289" s="51"/>
      <c r="P289" s="51"/>
      <c r="Q289" s="51"/>
      <c r="R289" s="51"/>
    </row>
    <row r="290" spans="1:18" s="50" customFormat="1" x14ac:dyDescent="0.2">
      <c r="A290" s="63"/>
      <c r="B290" s="70"/>
      <c r="C290" s="70"/>
      <c r="D290" s="65"/>
      <c r="E290" s="63"/>
      <c r="F290" s="63"/>
      <c r="G290" s="63"/>
      <c r="H290" s="71"/>
      <c r="I290" s="49"/>
      <c r="K290" s="51"/>
      <c r="L290" s="51"/>
      <c r="M290" s="51"/>
      <c r="N290" s="51"/>
      <c r="O290" s="51"/>
      <c r="P290" s="51"/>
      <c r="Q290" s="51"/>
      <c r="R290" s="51"/>
    </row>
    <row r="291" spans="1:18" s="50" customFormat="1" x14ac:dyDescent="0.2">
      <c r="A291" s="63"/>
      <c r="B291" s="70"/>
      <c r="C291" s="70"/>
      <c r="D291" s="65"/>
      <c r="E291" s="63"/>
      <c r="F291" s="63"/>
      <c r="G291" s="63"/>
      <c r="H291" s="71"/>
      <c r="I291" s="49"/>
      <c r="K291" s="51"/>
      <c r="L291" s="51"/>
      <c r="M291" s="51"/>
      <c r="N291" s="51"/>
      <c r="O291" s="51"/>
      <c r="P291" s="51"/>
      <c r="Q291" s="51"/>
      <c r="R291" s="51"/>
    </row>
    <row r="292" spans="1:18" s="50" customFormat="1" x14ac:dyDescent="0.2">
      <c r="A292" s="63"/>
      <c r="B292" s="70"/>
      <c r="C292" s="70"/>
      <c r="D292" s="65"/>
      <c r="E292" s="63"/>
      <c r="F292" s="63"/>
      <c r="G292" s="63"/>
      <c r="H292" s="71"/>
      <c r="I292" s="49"/>
      <c r="K292" s="51"/>
      <c r="L292" s="51"/>
      <c r="M292" s="51"/>
      <c r="N292" s="51"/>
      <c r="O292" s="51"/>
      <c r="P292" s="51"/>
      <c r="Q292" s="51"/>
      <c r="R292" s="51"/>
    </row>
    <row r="293" spans="1:18" s="50" customFormat="1" x14ac:dyDescent="0.2">
      <c r="A293" s="63"/>
      <c r="B293" s="70"/>
      <c r="C293" s="70"/>
      <c r="D293" s="65"/>
      <c r="E293" s="63"/>
      <c r="F293" s="63"/>
      <c r="G293" s="63"/>
      <c r="H293" s="71"/>
      <c r="I293" s="49"/>
      <c r="K293" s="51"/>
      <c r="L293" s="51"/>
      <c r="M293" s="51"/>
      <c r="N293" s="51"/>
      <c r="O293" s="51"/>
      <c r="P293" s="51"/>
      <c r="Q293" s="51"/>
      <c r="R293" s="51"/>
    </row>
    <row r="294" spans="1:18" s="50" customFormat="1" x14ac:dyDescent="0.2">
      <c r="A294" s="63"/>
      <c r="B294" s="70"/>
      <c r="C294" s="70"/>
      <c r="D294" s="65"/>
      <c r="E294" s="63"/>
      <c r="F294" s="63"/>
      <c r="G294" s="63"/>
      <c r="H294" s="71"/>
      <c r="I294" s="49"/>
      <c r="K294" s="51"/>
      <c r="L294" s="51"/>
      <c r="M294" s="51"/>
      <c r="N294" s="51"/>
      <c r="O294" s="51"/>
      <c r="P294" s="51"/>
      <c r="Q294" s="51"/>
      <c r="R294" s="51"/>
    </row>
    <row r="295" spans="1:18" s="50" customFormat="1" x14ac:dyDescent="0.2">
      <c r="A295" s="63"/>
      <c r="B295" s="70"/>
      <c r="C295" s="70"/>
      <c r="D295" s="65"/>
      <c r="E295" s="63"/>
      <c r="F295" s="63"/>
      <c r="G295" s="63"/>
      <c r="H295" s="71"/>
      <c r="I295" s="49"/>
      <c r="K295" s="51"/>
      <c r="L295" s="51"/>
      <c r="M295" s="51"/>
      <c r="N295" s="51"/>
      <c r="O295" s="51"/>
      <c r="P295" s="51"/>
      <c r="Q295" s="51"/>
      <c r="R295" s="51"/>
    </row>
    <row r="296" spans="1:18" s="50" customFormat="1" x14ac:dyDescent="0.2">
      <c r="A296" s="63"/>
      <c r="B296" s="70"/>
      <c r="C296" s="70"/>
      <c r="D296" s="65"/>
      <c r="E296" s="63"/>
      <c r="F296" s="63"/>
      <c r="G296" s="63"/>
      <c r="H296" s="71"/>
      <c r="I296" s="49"/>
      <c r="K296" s="51"/>
      <c r="L296" s="51"/>
      <c r="M296" s="51"/>
      <c r="N296" s="51"/>
      <c r="O296" s="51"/>
      <c r="P296" s="51"/>
      <c r="Q296" s="51"/>
      <c r="R296" s="51"/>
    </row>
    <row r="297" spans="1:18" s="50" customFormat="1" x14ac:dyDescent="0.2">
      <c r="A297" s="63"/>
      <c r="B297" s="70"/>
      <c r="C297" s="70"/>
      <c r="D297" s="65"/>
      <c r="E297" s="63"/>
      <c r="F297" s="63"/>
      <c r="G297" s="63"/>
      <c r="H297" s="71"/>
      <c r="I297" s="49"/>
      <c r="K297" s="51"/>
      <c r="L297" s="51"/>
      <c r="M297" s="51"/>
      <c r="N297" s="51"/>
      <c r="O297" s="51"/>
      <c r="P297" s="51"/>
      <c r="Q297" s="51"/>
      <c r="R297" s="51"/>
    </row>
    <row r="298" spans="1:18" s="50" customFormat="1" x14ac:dyDescent="0.2">
      <c r="A298" s="63"/>
      <c r="B298" s="70"/>
      <c r="C298" s="70"/>
      <c r="D298" s="65"/>
      <c r="E298" s="63"/>
      <c r="F298" s="63"/>
      <c r="G298" s="63"/>
      <c r="H298" s="71"/>
      <c r="I298" s="49"/>
      <c r="K298" s="51"/>
      <c r="L298" s="51"/>
      <c r="M298" s="51"/>
      <c r="N298" s="51"/>
      <c r="O298" s="51"/>
      <c r="P298" s="51"/>
      <c r="Q298" s="51"/>
      <c r="R298" s="51"/>
    </row>
    <row r="299" spans="1:18" s="50" customFormat="1" x14ac:dyDescent="0.2">
      <c r="A299" s="63"/>
      <c r="B299" s="70"/>
      <c r="C299" s="70"/>
      <c r="D299" s="65"/>
      <c r="E299" s="63"/>
      <c r="F299" s="63"/>
      <c r="G299" s="63"/>
      <c r="H299" s="71"/>
      <c r="I299" s="49"/>
      <c r="K299" s="51"/>
      <c r="L299" s="51"/>
      <c r="M299" s="51"/>
      <c r="N299" s="51"/>
      <c r="O299" s="51"/>
      <c r="P299" s="51"/>
      <c r="Q299" s="51"/>
      <c r="R299" s="51"/>
    </row>
    <row r="300" spans="1:18" s="50" customFormat="1" x14ac:dyDescent="0.2">
      <c r="A300" s="63"/>
      <c r="B300" s="70"/>
      <c r="C300" s="70"/>
      <c r="D300" s="65"/>
      <c r="E300" s="63"/>
      <c r="F300" s="63"/>
      <c r="G300" s="63"/>
      <c r="H300" s="71"/>
      <c r="I300" s="49"/>
      <c r="K300" s="51"/>
      <c r="L300" s="51"/>
      <c r="M300" s="51"/>
      <c r="N300" s="51"/>
      <c r="O300" s="51"/>
      <c r="P300" s="51"/>
      <c r="Q300" s="51"/>
      <c r="R300" s="51"/>
    </row>
    <row r="301" spans="1:18" s="50" customFormat="1" x14ac:dyDescent="0.2">
      <c r="A301" s="63"/>
      <c r="B301" s="70"/>
      <c r="C301" s="70"/>
      <c r="D301" s="65"/>
      <c r="E301" s="63"/>
      <c r="F301" s="63"/>
      <c r="G301" s="63"/>
      <c r="H301" s="71"/>
      <c r="I301" s="49"/>
      <c r="K301" s="51"/>
      <c r="L301" s="51"/>
      <c r="M301" s="51"/>
      <c r="N301" s="51"/>
      <c r="O301" s="51"/>
      <c r="P301" s="51"/>
      <c r="Q301" s="51"/>
      <c r="R301" s="51"/>
    </row>
    <row r="302" spans="1:18" s="50" customFormat="1" x14ac:dyDescent="0.2">
      <c r="A302" s="63"/>
      <c r="B302" s="70"/>
      <c r="C302" s="70"/>
      <c r="D302" s="65"/>
      <c r="E302" s="63"/>
      <c r="F302" s="63"/>
      <c r="G302" s="63"/>
      <c r="H302" s="71"/>
      <c r="I302" s="49"/>
      <c r="K302" s="51"/>
      <c r="L302" s="51"/>
      <c r="M302" s="51"/>
      <c r="N302" s="51"/>
      <c r="O302" s="51"/>
      <c r="P302" s="51"/>
      <c r="Q302" s="51"/>
      <c r="R302" s="51"/>
    </row>
    <row r="303" spans="1:18" s="50" customFormat="1" x14ac:dyDescent="0.2">
      <c r="A303" s="63"/>
      <c r="B303" s="70"/>
      <c r="C303" s="70"/>
      <c r="D303" s="65"/>
      <c r="E303" s="63"/>
      <c r="F303" s="63"/>
      <c r="G303" s="63"/>
      <c r="H303" s="71"/>
      <c r="I303" s="49"/>
      <c r="K303" s="51"/>
      <c r="L303" s="51"/>
      <c r="M303" s="51"/>
      <c r="N303" s="51"/>
      <c r="O303" s="51"/>
      <c r="P303" s="51"/>
      <c r="Q303" s="51"/>
      <c r="R303" s="51"/>
    </row>
    <row r="304" spans="1:18" s="50" customFormat="1" x14ac:dyDescent="0.2">
      <c r="A304" s="63"/>
      <c r="B304" s="70"/>
      <c r="C304" s="70"/>
      <c r="D304" s="65"/>
      <c r="E304" s="63"/>
      <c r="F304" s="63"/>
      <c r="G304" s="63"/>
      <c r="H304" s="71"/>
      <c r="I304" s="49"/>
      <c r="K304" s="51"/>
      <c r="L304" s="51"/>
      <c r="M304" s="51"/>
      <c r="N304" s="51"/>
      <c r="O304" s="51"/>
      <c r="P304" s="51"/>
      <c r="Q304" s="51"/>
      <c r="R304" s="51"/>
    </row>
    <row r="305" spans="1:18" s="50" customFormat="1" x14ac:dyDescent="0.2">
      <c r="A305" s="63"/>
      <c r="B305" s="70"/>
      <c r="C305" s="70"/>
      <c r="D305" s="65"/>
      <c r="E305" s="63"/>
      <c r="F305" s="63"/>
      <c r="G305" s="63"/>
      <c r="H305" s="71"/>
      <c r="I305" s="49"/>
      <c r="K305" s="51"/>
      <c r="L305" s="51"/>
      <c r="M305" s="51"/>
      <c r="N305" s="51"/>
      <c r="O305" s="51"/>
      <c r="P305" s="51"/>
      <c r="Q305" s="51"/>
      <c r="R305" s="51"/>
    </row>
    <row r="306" spans="1:18" s="50" customFormat="1" x14ac:dyDescent="0.2">
      <c r="A306" s="63"/>
      <c r="B306" s="70"/>
      <c r="C306" s="70"/>
      <c r="D306" s="65"/>
      <c r="E306" s="63"/>
      <c r="F306" s="63"/>
      <c r="G306" s="63"/>
      <c r="H306" s="71"/>
      <c r="I306" s="49"/>
      <c r="K306" s="51"/>
      <c r="L306" s="51"/>
      <c r="M306" s="51"/>
      <c r="N306" s="51"/>
      <c r="O306" s="51"/>
      <c r="P306" s="51"/>
      <c r="Q306" s="51"/>
      <c r="R306" s="51"/>
    </row>
    <row r="307" spans="1:18" s="50" customFormat="1" x14ac:dyDescent="0.2">
      <c r="A307" s="63"/>
      <c r="B307" s="70"/>
      <c r="C307" s="70"/>
      <c r="D307" s="65"/>
      <c r="E307" s="63"/>
      <c r="F307" s="63"/>
      <c r="G307" s="63"/>
      <c r="H307" s="71"/>
      <c r="I307" s="49"/>
      <c r="K307" s="51"/>
      <c r="L307" s="51"/>
      <c r="M307" s="51"/>
      <c r="N307" s="51"/>
      <c r="O307" s="51"/>
      <c r="P307" s="51"/>
      <c r="Q307" s="51"/>
      <c r="R307" s="51"/>
    </row>
    <row r="308" spans="1:18" s="50" customFormat="1" x14ac:dyDescent="0.2">
      <c r="A308" s="63"/>
      <c r="B308" s="70"/>
      <c r="C308" s="70"/>
      <c r="D308" s="65"/>
      <c r="E308" s="63"/>
      <c r="F308" s="63"/>
      <c r="G308" s="63"/>
      <c r="H308" s="71"/>
      <c r="I308" s="49"/>
      <c r="K308" s="51"/>
      <c r="L308" s="51"/>
      <c r="M308" s="51"/>
      <c r="N308" s="51"/>
      <c r="O308" s="51"/>
      <c r="P308" s="51"/>
      <c r="Q308" s="51"/>
      <c r="R308" s="51"/>
    </row>
    <row r="309" spans="1:18" s="50" customFormat="1" x14ac:dyDescent="0.2">
      <c r="A309" s="63"/>
      <c r="B309" s="70"/>
      <c r="C309" s="70"/>
      <c r="D309" s="65"/>
      <c r="E309" s="63"/>
      <c r="F309" s="63"/>
      <c r="G309" s="63"/>
      <c r="H309" s="71"/>
      <c r="I309" s="49"/>
      <c r="K309" s="51"/>
      <c r="L309" s="51"/>
      <c r="M309" s="51"/>
      <c r="N309" s="51"/>
      <c r="O309" s="51"/>
      <c r="P309" s="51"/>
      <c r="Q309" s="51"/>
      <c r="R309" s="51"/>
    </row>
    <row r="310" spans="1:18" s="50" customFormat="1" x14ac:dyDescent="0.2">
      <c r="A310" s="63"/>
      <c r="B310" s="70"/>
      <c r="C310" s="70"/>
      <c r="D310" s="65"/>
      <c r="E310" s="63"/>
      <c r="F310" s="63"/>
      <c r="G310" s="63"/>
      <c r="H310" s="71"/>
      <c r="I310" s="49"/>
      <c r="K310" s="51"/>
      <c r="L310" s="51"/>
      <c r="M310" s="51"/>
      <c r="N310" s="51"/>
      <c r="O310" s="51"/>
      <c r="P310" s="51"/>
      <c r="Q310" s="51"/>
      <c r="R310" s="51"/>
    </row>
    <row r="311" spans="1:18" s="50" customFormat="1" x14ac:dyDescent="0.2">
      <c r="A311" s="63"/>
      <c r="B311" s="70"/>
      <c r="C311" s="70"/>
      <c r="D311" s="65"/>
      <c r="E311" s="63"/>
      <c r="F311" s="63"/>
      <c r="G311" s="63"/>
      <c r="H311" s="71"/>
      <c r="I311" s="49"/>
      <c r="K311" s="51"/>
      <c r="L311" s="51"/>
      <c r="M311" s="51"/>
      <c r="N311" s="51"/>
      <c r="O311" s="51"/>
      <c r="P311" s="51"/>
      <c r="Q311" s="51"/>
      <c r="R311" s="51"/>
    </row>
    <row r="312" spans="1:18" s="50" customFormat="1" x14ac:dyDescent="0.2">
      <c r="A312" s="63"/>
      <c r="B312" s="70"/>
      <c r="C312" s="70"/>
      <c r="D312" s="65"/>
      <c r="E312" s="63"/>
      <c r="F312" s="63"/>
      <c r="G312" s="63"/>
      <c r="H312" s="71"/>
      <c r="I312" s="49"/>
      <c r="K312" s="51"/>
      <c r="L312" s="51"/>
      <c r="M312" s="51"/>
      <c r="N312" s="51"/>
      <c r="O312" s="51"/>
      <c r="P312" s="51"/>
      <c r="Q312" s="51"/>
      <c r="R312" s="51"/>
    </row>
    <row r="313" spans="1:18" s="50" customFormat="1" x14ac:dyDescent="0.2">
      <c r="A313" s="63"/>
      <c r="B313" s="70"/>
      <c r="C313" s="70"/>
      <c r="D313" s="65"/>
      <c r="E313" s="63"/>
      <c r="F313" s="63"/>
      <c r="G313" s="63"/>
      <c r="H313" s="71"/>
      <c r="I313" s="49"/>
      <c r="K313" s="51"/>
      <c r="L313" s="51"/>
      <c r="M313" s="51"/>
      <c r="N313" s="51"/>
      <c r="O313" s="51"/>
      <c r="P313" s="51"/>
      <c r="Q313" s="51"/>
      <c r="R313" s="51"/>
    </row>
    <row r="314" spans="1:18" s="50" customFormat="1" x14ac:dyDescent="0.2">
      <c r="A314" s="63"/>
      <c r="B314" s="70"/>
      <c r="C314" s="70"/>
      <c r="D314" s="65"/>
      <c r="E314" s="63"/>
      <c r="F314" s="63"/>
      <c r="G314" s="63"/>
      <c r="H314" s="71"/>
      <c r="I314" s="49"/>
      <c r="K314" s="51"/>
      <c r="L314" s="51"/>
      <c r="M314" s="51"/>
      <c r="N314" s="51"/>
      <c r="O314" s="51"/>
      <c r="P314" s="51"/>
      <c r="Q314" s="51"/>
      <c r="R314" s="51"/>
    </row>
    <row r="315" spans="1:18" s="50" customFormat="1" x14ac:dyDescent="0.2">
      <c r="A315" s="63"/>
      <c r="B315" s="70"/>
      <c r="C315" s="70"/>
      <c r="D315" s="65"/>
      <c r="E315" s="63"/>
      <c r="F315" s="63"/>
      <c r="G315" s="63"/>
      <c r="H315" s="71"/>
      <c r="I315" s="49"/>
      <c r="K315" s="51"/>
      <c r="L315" s="51"/>
      <c r="M315" s="51"/>
      <c r="N315" s="51"/>
      <c r="O315" s="51"/>
      <c r="P315" s="51"/>
      <c r="Q315" s="51"/>
      <c r="R315" s="51"/>
    </row>
    <row r="316" spans="1:18" s="50" customFormat="1" x14ac:dyDescent="0.2">
      <c r="A316" s="63"/>
      <c r="B316" s="70"/>
      <c r="C316" s="70"/>
      <c r="D316" s="65"/>
      <c r="E316" s="63"/>
      <c r="F316" s="63"/>
      <c r="G316" s="63"/>
      <c r="H316" s="71"/>
      <c r="I316" s="49"/>
      <c r="K316" s="51"/>
      <c r="L316" s="51"/>
      <c r="M316" s="51"/>
      <c r="N316" s="51"/>
      <c r="O316" s="51"/>
      <c r="P316" s="51"/>
      <c r="Q316" s="51"/>
      <c r="R316" s="51"/>
    </row>
    <row r="317" spans="1:18" s="50" customFormat="1" x14ac:dyDescent="0.2">
      <c r="A317" s="63"/>
      <c r="B317" s="70"/>
      <c r="C317" s="70"/>
      <c r="D317" s="65"/>
      <c r="E317" s="63"/>
      <c r="F317" s="63"/>
      <c r="G317" s="63"/>
      <c r="H317" s="71"/>
      <c r="I317" s="49"/>
      <c r="K317" s="51"/>
      <c r="L317" s="51"/>
      <c r="M317" s="51"/>
      <c r="N317" s="51"/>
      <c r="O317" s="51"/>
      <c r="P317" s="51"/>
      <c r="Q317" s="51"/>
      <c r="R317" s="51"/>
    </row>
    <row r="318" spans="1:18" s="50" customFormat="1" x14ac:dyDescent="0.2">
      <c r="A318" s="63"/>
      <c r="B318" s="70"/>
      <c r="C318" s="70"/>
      <c r="D318" s="65"/>
      <c r="E318" s="63"/>
      <c r="F318" s="63"/>
      <c r="G318" s="63"/>
      <c r="H318" s="71"/>
      <c r="I318" s="49"/>
      <c r="K318" s="51"/>
      <c r="L318" s="51"/>
      <c r="M318" s="51"/>
      <c r="N318" s="51"/>
      <c r="O318" s="51"/>
      <c r="P318" s="51"/>
      <c r="Q318" s="51"/>
      <c r="R318" s="51"/>
    </row>
    <row r="319" spans="1:18" s="50" customFormat="1" x14ac:dyDescent="0.2">
      <c r="A319" s="63"/>
      <c r="B319" s="70"/>
      <c r="C319" s="70"/>
      <c r="D319" s="65"/>
      <c r="E319" s="63"/>
      <c r="F319" s="63"/>
      <c r="G319" s="63"/>
      <c r="H319" s="71"/>
      <c r="I319" s="49"/>
      <c r="K319" s="51"/>
      <c r="L319" s="51"/>
      <c r="M319" s="51"/>
      <c r="N319" s="51"/>
      <c r="O319" s="51"/>
      <c r="P319" s="51"/>
      <c r="Q319" s="51"/>
      <c r="R319" s="51"/>
    </row>
    <row r="320" spans="1:18" s="50" customFormat="1" x14ac:dyDescent="0.2">
      <c r="A320" s="63"/>
      <c r="B320" s="70"/>
      <c r="C320" s="70"/>
      <c r="D320" s="65"/>
      <c r="E320" s="63"/>
      <c r="F320" s="63"/>
      <c r="G320" s="63"/>
      <c r="H320" s="71"/>
      <c r="I320" s="49"/>
      <c r="K320" s="51"/>
      <c r="L320" s="51"/>
      <c r="M320" s="51"/>
      <c r="N320" s="51"/>
      <c r="O320" s="51"/>
      <c r="P320" s="51"/>
      <c r="Q320" s="51"/>
      <c r="R320" s="51"/>
    </row>
    <row r="321" spans="1:18" s="50" customFormat="1" x14ac:dyDescent="0.2">
      <c r="A321" s="63"/>
      <c r="B321" s="70"/>
      <c r="C321" s="70"/>
      <c r="D321" s="65"/>
      <c r="E321" s="63"/>
      <c r="F321" s="63"/>
      <c r="G321" s="63"/>
      <c r="H321" s="71"/>
      <c r="I321" s="49"/>
      <c r="K321" s="51"/>
      <c r="L321" s="51"/>
      <c r="M321" s="51"/>
      <c r="N321" s="51"/>
      <c r="O321" s="51"/>
      <c r="P321" s="51"/>
      <c r="Q321" s="51"/>
      <c r="R321" s="51"/>
    </row>
    <row r="322" spans="1:18" s="50" customFormat="1" x14ac:dyDescent="0.2">
      <c r="A322" s="63"/>
      <c r="B322" s="70"/>
      <c r="C322" s="70"/>
      <c r="D322" s="65"/>
      <c r="E322" s="63"/>
      <c r="F322" s="63"/>
      <c r="G322" s="63"/>
      <c r="H322" s="71"/>
      <c r="I322" s="49"/>
      <c r="K322" s="51"/>
      <c r="L322" s="51"/>
      <c r="M322" s="51"/>
      <c r="N322" s="51"/>
      <c r="O322" s="51"/>
      <c r="P322" s="51"/>
      <c r="Q322" s="51"/>
      <c r="R322" s="51"/>
    </row>
    <row r="323" spans="1:18" s="50" customFormat="1" x14ac:dyDescent="0.2">
      <c r="A323" s="63"/>
      <c r="B323" s="70"/>
      <c r="C323" s="70"/>
      <c r="D323" s="65"/>
      <c r="E323" s="63"/>
      <c r="F323" s="63"/>
      <c r="G323" s="63"/>
      <c r="H323" s="71"/>
      <c r="I323" s="49"/>
      <c r="K323" s="51"/>
      <c r="L323" s="51"/>
      <c r="M323" s="51"/>
      <c r="N323" s="51"/>
      <c r="O323" s="51"/>
      <c r="P323" s="51"/>
      <c r="Q323" s="51"/>
      <c r="R323" s="51"/>
    </row>
    <row r="324" spans="1:18" s="50" customFormat="1" x14ac:dyDescent="0.2">
      <c r="A324" s="63"/>
      <c r="B324" s="70"/>
      <c r="C324" s="70"/>
      <c r="D324" s="65"/>
      <c r="E324" s="63"/>
      <c r="F324" s="63"/>
      <c r="G324" s="63"/>
      <c r="H324" s="71"/>
      <c r="I324" s="49"/>
      <c r="K324" s="51"/>
      <c r="L324" s="51"/>
      <c r="M324" s="51"/>
      <c r="N324" s="51"/>
      <c r="O324" s="51"/>
      <c r="P324" s="51"/>
      <c r="Q324" s="51"/>
      <c r="R324" s="51"/>
    </row>
    <row r="325" spans="1:18" s="50" customFormat="1" x14ac:dyDescent="0.2">
      <c r="A325" s="63"/>
      <c r="B325" s="70"/>
      <c r="C325" s="70"/>
      <c r="D325" s="65"/>
      <c r="E325" s="63"/>
      <c r="F325" s="63"/>
      <c r="G325" s="63"/>
      <c r="H325" s="71"/>
      <c r="I325" s="49"/>
      <c r="K325" s="51"/>
      <c r="L325" s="51"/>
      <c r="M325" s="51"/>
      <c r="N325" s="51"/>
      <c r="O325" s="51"/>
      <c r="P325" s="51"/>
      <c r="Q325" s="51"/>
      <c r="R325" s="51"/>
    </row>
    <row r="326" spans="1:18" s="50" customFormat="1" x14ac:dyDescent="0.2">
      <c r="A326" s="63"/>
      <c r="B326" s="70"/>
      <c r="C326" s="70"/>
      <c r="D326" s="65"/>
      <c r="E326" s="63"/>
      <c r="F326" s="63"/>
      <c r="G326" s="63"/>
      <c r="H326" s="71"/>
      <c r="I326" s="49"/>
      <c r="K326" s="51"/>
      <c r="L326" s="51"/>
      <c r="M326" s="51"/>
      <c r="N326" s="51"/>
      <c r="O326" s="51"/>
      <c r="P326" s="51"/>
      <c r="Q326" s="51"/>
      <c r="R326" s="51"/>
    </row>
    <row r="327" spans="1:18" s="50" customFormat="1" x14ac:dyDescent="0.2">
      <c r="A327" s="63"/>
      <c r="B327" s="70"/>
      <c r="C327" s="70"/>
      <c r="D327" s="65"/>
      <c r="E327" s="63"/>
      <c r="F327" s="63"/>
      <c r="G327" s="63"/>
      <c r="H327" s="71"/>
      <c r="I327" s="49"/>
      <c r="K327" s="51"/>
      <c r="L327" s="51"/>
      <c r="M327" s="51"/>
      <c r="N327" s="51"/>
      <c r="O327" s="51"/>
      <c r="P327" s="51"/>
      <c r="Q327" s="51"/>
      <c r="R327" s="51"/>
    </row>
    <row r="328" spans="1:18" s="50" customFormat="1" x14ac:dyDescent="0.2">
      <c r="A328" s="63"/>
      <c r="B328" s="70"/>
      <c r="C328" s="70"/>
      <c r="D328" s="65"/>
      <c r="E328" s="63"/>
      <c r="F328" s="63"/>
      <c r="G328" s="63"/>
      <c r="H328" s="71"/>
      <c r="I328" s="49"/>
      <c r="K328" s="51"/>
      <c r="L328" s="51"/>
      <c r="M328" s="51"/>
      <c r="N328" s="51"/>
      <c r="O328" s="51"/>
      <c r="P328" s="51"/>
      <c r="Q328" s="51"/>
      <c r="R328" s="51"/>
    </row>
    <row r="329" spans="1:18" s="50" customFormat="1" x14ac:dyDescent="0.2">
      <c r="A329" s="63"/>
      <c r="B329" s="70"/>
      <c r="C329" s="70"/>
      <c r="D329" s="65"/>
      <c r="E329" s="63"/>
      <c r="F329" s="63"/>
      <c r="G329" s="63"/>
      <c r="H329" s="71"/>
      <c r="I329" s="49"/>
      <c r="K329" s="51"/>
      <c r="L329" s="51"/>
      <c r="M329" s="51"/>
      <c r="N329" s="51"/>
      <c r="O329" s="51"/>
      <c r="P329" s="51"/>
      <c r="Q329" s="51"/>
      <c r="R329" s="51"/>
    </row>
    <row r="330" spans="1:18" s="50" customFormat="1" x14ac:dyDescent="0.2">
      <c r="A330" s="63"/>
      <c r="B330" s="70"/>
      <c r="C330" s="70"/>
      <c r="D330" s="65"/>
      <c r="E330" s="63"/>
      <c r="F330" s="63"/>
      <c r="G330" s="63"/>
      <c r="H330" s="71"/>
      <c r="I330" s="49"/>
      <c r="K330" s="51"/>
      <c r="L330" s="51"/>
      <c r="M330" s="51"/>
      <c r="N330" s="51"/>
      <c r="O330" s="51"/>
      <c r="P330" s="51"/>
      <c r="Q330" s="51"/>
      <c r="R330" s="51"/>
    </row>
    <row r="331" spans="1:18" s="50" customFormat="1" x14ac:dyDescent="0.2">
      <c r="A331" s="63"/>
      <c r="B331" s="70"/>
      <c r="C331" s="70"/>
      <c r="D331" s="65"/>
      <c r="E331" s="63"/>
      <c r="F331" s="63"/>
      <c r="G331" s="63"/>
      <c r="H331" s="71"/>
      <c r="I331" s="49"/>
      <c r="K331" s="51"/>
      <c r="L331" s="51"/>
      <c r="M331" s="51"/>
      <c r="N331" s="51"/>
      <c r="O331" s="51"/>
      <c r="P331" s="51"/>
      <c r="Q331" s="51"/>
      <c r="R331" s="51"/>
    </row>
    <row r="332" spans="1:18" s="50" customFormat="1" x14ac:dyDescent="0.2">
      <c r="A332" s="63"/>
      <c r="B332" s="70"/>
      <c r="C332" s="70"/>
      <c r="D332" s="65"/>
      <c r="E332" s="63"/>
      <c r="F332" s="63"/>
      <c r="G332" s="63"/>
      <c r="H332" s="71"/>
      <c r="I332" s="49"/>
      <c r="K332" s="51"/>
      <c r="L332" s="51"/>
      <c r="M332" s="51"/>
      <c r="N332" s="51"/>
      <c r="O332" s="51"/>
      <c r="P332" s="51"/>
      <c r="Q332" s="51"/>
      <c r="R332" s="51"/>
    </row>
    <row r="333" spans="1:18" s="50" customFormat="1" x14ac:dyDescent="0.2">
      <c r="A333" s="63"/>
      <c r="B333" s="70"/>
      <c r="C333" s="70"/>
      <c r="D333" s="65"/>
      <c r="E333" s="63"/>
      <c r="F333" s="63"/>
      <c r="G333" s="63"/>
      <c r="H333" s="71"/>
      <c r="I333" s="49"/>
      <c r="K333" s="51"/>
      <c r="L333" s="51"/>
      <c r="M333" s="51"/>
      <c r="N333" s="51"/>
      <c r="O333" s="51"/>
      <c r="P333" s="51"/>
      <c r="Q333" s="51"/>
      <c r="R333" s="51"/>
    </row>
    <row r="334" spans="1:18" s="50" customFormat="1" x14ac:dyDescent="0.2">
      <c r="A334" s="63"/>
      <c r="B334" s="70"/>
      <c r="C334" s="70"/>
      <c r="D334" s="65"/>
      <c r="E334" s="63"/>
      <c r="F334" s="63"/>
      <c r="G334" s="63"/>
      <c r="H334" s="71"/>
      <c r="I334" s="49"/>
      <c r="K334" s="51"/>
      <c r="L334" s="51"/>
      <c r="M334" s="51"/>
      <c r="N334" s="51"/>
      <c r="O334" s="51"/>
      <c r="P334" s="51"/>
      <c r="Q334" s="51"/>
      <c r="R334" s="51"/>
    </row>
    <row r="335" spans="1:18" s="50" customFormat="1" x14ac:dyDescent="0.2">
      <c r="A335" s="63"/>
      <c r="B335" s="70"/>
      <c r="C335" s="70"/>
      <c r="D335" s="65"/>
      <c r="E335" s="63"/>
      <c r="F335" s="63"/>
      <c r="G335" s="63"/>
      <c r="H335" s="71"/>
      <c r="I335" s="49"/>
      <c r="K335" s="51"/>
      <c r="L335" s="51"/>
      <c r="M335" s="51"/>
      <c r="N335" s="51"/>
      <c r="O335" s="51"/>
      <c r="P335" s="51"/>
      <c r="Q335" s="51"/>
      <c r="R335" s="51"/>
    </row>
    <row r="336" spans="1:18" s="50" customFormat="1" x14ac:dyDescent="0.2">
      <c r="A336" s="63"/>
      <c r="B336" s="70"/>
      <c r="C336" s="70"/>
      <c r="D336" s="65"/>
      <c r="E336" s="63"/>
      <c r="F336" s="63"/>
      <c r="G336" s="63"/>
      <c r="H336" s="71"/>
      <c r="I336" s="49"/>
      <c r="K336" s="51"/>
      <c r="L336" s="51"/>
      <c r="M336" s="51"/>
      <c r="N336" s="51"/>
      <c r="O336" s="51"/>
      <c r="P336" s="51"/>
      <c r="Q336" s="51"/>
      <c r="R336" s="51"/>
    </row>
    <row r="337" spans="1:18" s="50" customFormat="1" x14ac:dyDescent="0.2">
      <c r="A337" s="63"/>
      <c r="B337" s="70"/>
      <c r="C337" s="70"/>
      <c r="D337" s="65"/>
      <c r="E337" s="63"/>
      <c r="F337" s="63"/>
      <c r="G337" s="63"/>
      <c r="H337" s="71"/>
      <c r="I337" s="49"/>
      <c r="K337" s="51"/>
      <c r="L337" s="51"/>
      <c r="M337" s="51"/>
      <c r="N337" s="51"/>
      <c r="O337" s="51"/>
      <c r="P337" s="51"/>
      <c r="Q337" s="51"/>
      <c r="R337" s="51"/>
    </row>
    <row r="338" spans="1:18" s="50" customFormat="1" x14ac:dyDescent="0.2">
      <c r="A338" s="63"/>
      <c r="B338" s="70"/>
      <c r="C338" s="70"/>
      <c r="D338" s="65"/>
      <c r="E338" s="63"/>
      <c r="F338" s="63"/>
      <c r="G338" s="63"/>
      <c r="H338" s="71"/>
      <c r="I338" s="49"/>
      <c r="K338" s="51"/>
      <c r="L338" s="51"/>
      <c r="M338" s="51"/>
      <c r="N338" s="51"/>
      <c r="O338" s="51"/>
      <c r="P338" s="51"/>
      <c r="Q338" s="51"/>
      <c r="R338" s="51"/>
    </row>
    <row r="339" spans="1:18" s="50" customFormat="1" x14ac:dyDescent="0.2">
      <c r="A339" s="63"/>
      <c r="B339" s="70"/>
      <c r="C339" s="70"/>
      <c r="D339" s="65"/>
      <c r="E339" s="63"/>
      <c r="F339" s="63"/>
      <c r="G339" s="63"/>
      <c r="H339" s="71"/>
      <c r="I339" s="49"/>
      <c r="K339" s="51"/>
      <c r="L339" s="51"/>
      <c r="M339" s="51"/>
      <c r="N339" s="51"/>
      <c r="O339" s="51"/>
      <c r="P339" s="51"/>
      <c r="Q339" s="51"/>
      <c r="R339" s="51"/>
    </row>
    <row r="340" spans="1:18" s="50" customFormat="1" x14ac:dyDescent="0.2">
      <c r="A340" s="63"/>
      <c r="B340" s="70"/>
      <c r="C340" s="70"/>
      <c r="D340" s="65"/>
      <c r="E340" s="63"/>
      <c r="F340" s="63"/>
      <c r="G340" s="63"/>
      <c r="H340" s="71"/>
      <c r="I340" s="49"/>
      <c r="K340" s="51"/>
      <c r="L340" s="51"/>
      <c r="M340" s="51"/>
      <c r="N340" s="51"/>
      <c r="O340" s="51"/>
      <c r="P340" s="51"/>
      <c r="Q340" s="51"/>
      <c r="R340" s="51"/>
    </row>
    <row r="341" spans="1:18" s="50" customFormat="1" x14ac:dyDescent="0.2">
      <c r="A341" s="63"/>
      <c r="B341" s="70"/>
      <c r="C341" s="70"/>
      <c r="D341" s="65"/>
      <c r="E341" s="63"/>
      <c r="F341" s="63"/>
      <c r="G341" s="63"/>
      <c r="H341" s="71"/>
      <c r="I341" s="49"/>
      <c r="K341" s="51"/>
      <c r="L341" s="51"/>
      <c r="M341" s="51"/>
      <c r="N341" s="51"/>
      <c r="O341" s="51"/>
      <c r="P341" s="51"/>
      <c r="Q341" s="51"/>
      <c r="R341" s="51"/>
    </row>
    <row r="342" spans="1:18" s="50" customFormat="1" x14ac:dyDescent="0.2">
      <c r="A342" s="63"/>
      <c r="B342" s="70"/>
      <c r="C342" s="70"/>
      <c r="D342" s="65"/>
      <c r="E342" s="63"/>
      <c r="F342" s="63"/>
      <c r="G342" s="63"/>
      <c r="H342" s="71"/>
      <c r="I342" s="49"/>
      <c r="K342" s="51"/>
      <c r="L342" s="51"/>
      <c r="M342" s="51"/>
      <c r="N342" s="51"/>
      <c r="O342" s="51"/>
      <c r="P342" s="51"/>
      <c r="Q342" s="51"/>
      <c r="R342" s="51"/>
    </row>
    <row r="343" spans="1:18" s="50" customFormat="1" x14ac:dyDescent="0.2">
      <c r="A343" s="63"/>
      <c r="B343" s="70"/>
      <c r="C343" s="70"/>
      <c r="D343" s="65"/>
      <c r="E343" s="63"/>
      <c r="F343" s="63"/>
      <c r="G343" s="63"/>
      <c r="H343" s="71"/>
      <c r="I343" s="49"/>
      <c r="K343" s="51"/>
      <c r="L343" s="51"/>
      <c r="M343" s="51"/>
      <c r="N343" s="51"/>
      <c r="O343" s="51"/>
      <c r="P343" s="51"/>
      <c r="Q343" s="51"/>
      <c r="R343" s="51"/>
    </row>
    <row r="344" spans="1:18" s="50" customFormat="1" x14ac:dyDescent="0.2">
      <c r="A344" s="63"/>
      <c r="B344" s="70"/>
      <c r="C344" s="70"/>
      <c r="D344" s="65"/>
      <c r="E344" s="63"/>
      <c r="F344" s="63"/>
      <c r="G344" s="63"/>
      <c r="H344" s="71"/>
      <c r="I344" s="49"/>
      <c r="K344" s="51"/>
      <c r="L344" s="51"/>
      <c r="M344" s="51"/>
      <c r="N344" s="51"/>
      <c r="O344" s="51"/>
      <c r="P344" s="51"/>
      <c r="Q344" s="51"/>
      <c r="R344" s="51"/>
    </row>
    <row r="345" spans="1:18" s="50" customFormat="1" x14ac:dyDescent="0.2">
      <c r="A345" s="63"/>
      <c r="B345" s="70"/>
      <c r="C345" s="70"/>
      <c r="D345" s="65"/>
      <c r="E345" s="63"/>
      <c r="F345" s="63"/>
      <c r="G345" s="63"/>
      <c r="H345" s="71"/>
      <c r="I345" s="49"/>
      <c r="K345" s="51"/>
      <c r="L345" s="51"/>
      <c r="M345" s="51"/>
      <c r="N345" s="51"/>
      <c r="O345" s="51"/>
      <c r="P345" s="51"/>
      <c r="Q345" s="51"/>
      <c r="R345" s="51"/>
    </row>
    <row r="346" spans="1:18" s="50" customFormat="1" x14ac:dyDescent="0.2">
      <c r="A346" s="63"/>
      <c r="B346" s="70"/>
      <c r="C346" s="70"/>
      <c r="D346" s="65"/>
      <c r="E346" s="63"/>
      <c r="F346" s="63"/>
      <c r="G346" s="63"/>
      <c r="H346" s="71"/>
      <c r="I346" s="49"/>
      <c r="K346" s="51"/>
      <c r="L346" s="51"/>
      <c r="M346" s="51"/>
      <c r="N346" s="51"/>
      <c r="O346" s="51"/>
      <c r="P346" s="51"/>
      <c r="Q346" s="51"/>
      <c r="R346" s="51"/>
    </row>
    <row r="347" spans="1:18" s="50" customFormat="1" x14ac:dyDescent="0.2">
      <c r="A347" s="63"/>
      <c r="B347" s="70"/>
      <c r="C347" s="70"/>
      <c r="D347" s="65"/>
      <c r="E347" s="63"/>
      <c r="F347" s="63"/>
      <c r="G347" s="63"/>
      <c r="H347" s="71"/>
      <c r="I347" s="49"/>
      <c r="K347" s="51"/>
      <c r="L347" s="51"/>
      <c r="M347" s="51"/>
      <c r="N347" s="51"/>
      <c r="O347" s="51"/>
      <c r="P347" s="51"/>
      <c r="Q347" s="51"/>
      <c r="R347" s="51"/>
    </row>
    <row r="348" spans="1:18" s="50" customFormat="1" x14ac:dyDescent="0.2">
      <c r="A348" s="63"/>
      <c r="B348" s="70"/>
      <c r="C348" s="70"/>
      <c r="D348" s="65"/>
      <c r="E348" s="63"/>
      <c r="F348" s="63"/>
      <c r="G348" s="63"/>
      <c r="H348" s="71"/>
      <c r="I348" s="49"/>
      <c r="K348" s="51"/>
      <c r="L348" s="51"/>
      <c r="M348" s="51"/>
      <c r="N348" s="51"/>
      <c r="O348" s="51"/>
      <c r="P348" s="51"/>
      <c r="Q348" s="51"/>
      <c r="R348" s="51"/>
    </row>
    <row r="349" spans="1:18" s="50" customFormat="1" x14ac:dyDescent="0.2">
      <c r="A349" s="63"/>
      <c r="B349" s="70"/>
      <c r="C349" s="70"/>
      <c r="D349" s="65"/>
      <c r="E349" s="63"/>
      <c r="F349" s="63"/>
      <c r="G349" s="63"/>
      <c r="H349" s="71"/>
      <c r="I349" s="49"/>
      <c r="K349" s="51"/>
      <c r="L349" s="51"/>
      <c r="M349" s="51"/>
      <c r="N349" s="51"/>
      <c r="O349" s="51"/>
      <c r="P349" s="51"/>
      <c r="Q349" s="51"/>
      <c r="R349" s="51"/>
    </row>
    <row r="350" spans="1:18" s="50" customFormat="1" x14ac:dyDescent="0.2">
      <c r="A350" s="63"/>
      <c r="B350" s="70"/>
      <c r="C350" s="70"/>
      <c r="D350" s="65"/>
      <c r="E350" s="63"/>
      <c r="F350" s="63"/>
      <c r="G350" s="63"/>
      <c r="H350" s="71"/>
      <c r="I350" s="49"/>
      <c r="K350" s="51"/>
      <c r="L350" s="51"/>
      <c r="M350" s="51"/>
      <c r="N350" s="51"/>
      <c r="O350" s="51"/>
      <c r="P350" s="51"/>
      <c r="Q350" s="51"/>
      <c r="R350" s="51"/>
    </row>
    <row r="351" spans="1:18" s="50" customFormat="1" x14ac:dyDescent="0.2">
      <c r="A351" s="63"/>
      <c r="B351" s="70"/>
      <c r="C351" s="70"/>
      <c r="D351" s="65"/>
      <c r="E351" s="63"/>
      <c r="F351" s="63"/>
      <c r="G351" s="63"/>
      <c r="H351" s="71"/>
      <c r="I351" s="49"/>
      <c r="K351" s="51"/>
      <c r="L351" s="51"/>
      <c r="M351" s="51"/>
      <c r="N351" s="51"/>
      <c r="O351" s="51"/>
      <c r="P351" s="51"/>
      <c r="Q351" s="51"/>
      <c r="R351" s="51"/>
    </row>
    <row r="352" spans="1:18" s="50" customFormat="1" x14ac:dyDescent="0.2">
      <c r="A352" s="63"/>
      <c r="B352" s="70"/>
      <c r="C352" s="70"/>
      <c r="D352" s="65"/>
      <c r="E352" s="63"/>
      <c r="F352" s="63"/>
      <c r="G352" s="63"/>
      <c r="H352" s="71"/>
      <c r="I352" s="49"/>
      <c r="K352" s="51"/>
      <c r="L352" s="51"/>
      <c r="M352" s="51"/>
      <c r="N352" s="51"/>
      <c r="O352" s="51"/>
      <c r="P352" s="51"/>
      <c r="Q352" s="51"/>
      <c r="R352" s="51"/>
    </row>
    <row r="353" spans="1:18" s="50" customFormat="1" x14ac:dyDescent="0.2">
      <c r="A353" s="63"/>
      <c r="B353" s="70"/>
      <c r="C353" s="70"/>
      <c r="D353" s="65"/>
      <c r="E353" s="63"/>
      <c r="F353" s="63"/>
      <c r="G353" s="63"/>
      <c r="H353" s="71"/>
      <c r="I353" s="49"/>
      <c r="K353" s="51"/>
      <c r="L353" s="51"/>
      <c r="M353" s="51"/>
      <c r="N353" s="51"/>
      <c r="O353" s="51"/>
      <c r="P353" s="51"/>
      <c r="Q353" s="51"/>
      <c r="R353" s="51"/>
    </row>
    <row r="354" spans="1:18" s="50" customFormat="1" x14ac:dyDescent="0.2">
      <c r="A354" s="63"/>
      <c r="B354" s="70"/>
      <c r="C354" s="70"/>
      <c r="D354" s="65"/>
      <c r="E354" s="63"/>
      <c r="F354" s="63"/>
      <c r="G354" s="63"/>
      <c r="H354" s="71"/>
      <c r="I354" s="49"/>
      <c r="K354" s="51"/>
      <c r="L354" s="51"/>
      <c r="M354" s="51"/>
      <c r="N354" s="51"/>
      <c r="O354" s="51"/>
      <c r="P354" s="51"/>
      <c r="Q354" s="51"/>
      <c r="R354" s="51"/>
    </row>
    <row r="355" spans="1:18" s="50" customFormat="1" x14ac:dyDescent="0.2">
      <c r="A355" s="63"/>
      <c r="B355" s="70"/>
      <c r="C355" s="70"/>
      <c r="D355" s="65"/>
      <c r="E355" s="63"/>
      <c r="F355" s="63"/>
      <c r="G355" s="63"/>
      <c r="H355" s="71"/>
      <c r="I355" s="49"/>
      <c r="K355" s="51"/>
      <c r="L355" s="51"/>
      <c r="M355" s="51"/>
      <c r="N355" s="51"/>
      <c r="O355" s="51"/>
      <c r="P355" s="51"/>
      <c r="Q355" s="51"/>
      <c r="R355" s="51"/>
    </row>
    <row r="356" spans="1:18" s="50" customFormat="1" x14ac:dyDescent="0.2">
      <c r="A356" s="63"/>
      <c r="B356" s="70"/>
      <c r="C356" s="70"/>
      <c r="D356" s="65"/>
      <c r="E356" s="63"/>
      <c r="F356" s="63"/>
      <c r="G356" s="63"/>
      <c r="H356" s="71"/>
      <c r="I356" s="49"/>
      <c r="K356" s="51"/>
      <c r="L356" s="51"/>
      <c r="M356" s="51"/>
      <c r="N356" s="51"/>
      <c r="O356" s="51"/>
      <c r="P356" s="51"/>
      <c r="Q356" s="51"/>
      <c r="R356" s="51"/>
    </row>
    <row r="357" spans="1:18" s="50" customFormat="1" x14ac:dyDescent="0.2">
      <c r="A357" s="63"/>
      <c r="B357" s="70"/>
      <c r="C357" s="70"/>
      <c r="D357" s="65"/>
      <c r="E357" s="63"/>
      <c r="F357" s="63"/>
      <c r="G357" s="63"/>
      <c r="H357" s="71"/>
      <c r="I357" s="49"/>
      <c r="K357" s="51"/>
      <c r="L357" s="51"/>
      <c r="M357" s="51"/>
      <c r="N357" s="51"/>
      <c r="O357" s="51"/>
      <c r="P357" s="51"/>
      <c r="Q357" s="51"/>
      <c r="R357" s="51"/>
    </row>
    <row r="358" spans="1:18" s="50" customFormat="1" x14ac:dyDescent="0.2">
      <c r="A358" s="63"/>
      <c r="B358" s="70"/>
      <c r="C358" s="70"/>
      <c r="D358" s="65"/>
      <c r="E358" s="63"/>
      <c r="F358" s="63"/>
      <c r="G358" s="63"/>
      <c r="H358" s="71"/>
      <c r="I358" s="49"/>
      <c r="K358" s="51"/>
      <c r="L358" s="51"/>
      <c r="M358" s="51"/>
      <c r="N358" s="51"/>
      <c r="O358" s="51"/>
      <c r="P358" s="51"/>
      <c r="Q358" s="51"/>
      <c r="R358" s="51"/>
    </row>
    <row r="359" spans="1:18" s="50" customFormat="1" x14ac:dyDescent="0.2">
      <c r="A359" s="63"/>
      <c r="B359" s="70"/>
      <c r="C359" s="70"/>
      <c r="D359" s="65"/>
      <c r="E359" s="63"/>
      <c r="F359" s="63"/>
      <c r="G359" s="63"/>
      <c r="H359" s="71"/>
      <c r="I359" s="49"/>
      <c r="K359" s="51"/>
      <c r="L359" s="51"/>
      <c r="M359" s="51"/>
      <c r="N359" s="51"/>
      <c r="O359" s="51"/>
      <c r="P359" s="51"/>
      <c r="Q359" s="51"/>
      <c r="R359" s="51"/>
    </row>
    <row r="360" spans="1:18" s="50" customFormat="1" x14ac:dyDescent="0.2">
      <c r="A360" s="63"/>
      <c r="B360" s="70"/>
      <c r="C360" s="70"/>
      <c r="D360" s="65"/>
      <c r="E360" s="63"/>
      <c r="F360" s="63"/>
      <c r="G360" s="63"/>
      <c r="H360" s="71"/>
      <c r="I360" s="49"/>
      <c r="K360" s="51"/>
      <c r="L360" s="51"/>
      <c r="M360" s="51"/>
      <c r="N360" s="51"/>
      <c r="O360" s="51"/>
      <c r="P360" s="51"/>
      <c r="Q360" s="51"/>
      <c r="R360" s="51"/>
    </row>
    <row r="361" spans="1:18" s="50" customFormat="1" x14ac:dyDescent="0.2">
      <c r="A361" s="63"/>
      <c r="B361" s="70"/>
      <c r="C361" s="70"/>
      <c r="D361" s="65"/>
      <c r="E361" s="63"/>
      <c r="F361" s="63"/>
      <c r="G361" s="63"/>
      <c r="H361" s="71"/>
      <c r="I361" s="49"/>
      <c r="K361" s="51"/>
      <c r="L361" s="51"/>
      <c r="M361" s="51"/>
      <c r="N361" s="51"/>
      <c r="O361" s="51"/>
      <c r="P361" s="51"/>
      <c r="Q361" s="51"/>
      <c r="R361" s="51"/>
    </row>
    <row r="362" spans="1:18" s="50" customFormat="1" x14ac:dyDescent="0.2">
      <c r="A362" s="63"/>
      <c r="B362" s="70"/>
      <c r="C362" s="70"/>
      <c r="D362" s="65"/>
      <c r="E362" s="63"/>
      <c r="F362" s="63"/>
      <c r="G362" s="63"/>
      <c r="H362" s="71"/>
      <c r="I362" s="49"/>
      <c r="K362" s="51"/>
      <c r="L362" s="51"/>
      <c r="M362" s="51"/>
      <c r="N362" s="51"/>
      <c r="O362" s="51"/>
      <c r="P362" s="51"/>
      <c r="Q362" s="51"/>
      <c r="R362" s="51"/>
    </row>
    <row r="363" spans="1:18" s="50" customFormat="1" x14ac:dyDescent="0.2">
      <c r="A363" s="63"/>
      <c r="B363" s="70"/>
      <c r="C363" s="70"/>
      <c r="D363" s="65"/>
      <c r="E363" s="63"/>
      <c r="F363" s="63"/>
      <c r="G363" s="63"/>
      <c r="H363" s="71"/>
      <c r="I363" s="49"/>
      <c r="K363" s="51"/>
      <c r="L363" s="51"/>
      <c r="M363" s="51"/>
      <c r="N363" s="51"/>
      <c r="O363" s="51"/>
      <c r="P363" s="51"/>
      <c r="Q363" s="51"/>
      <c r="R363" s="51"/>
    </row>
    <row r="364" spans="1:18" s="50" customFormat="1" x14ac:dyDescent="0.2">
      <c r="A364" s="63"/>
      <c r="B364" s="70"/>
      <c r="C364" s="70"/>
      <c r="D364" s="65"/>
      <c r="E364" s="63"/>
      <c r="F364" s="63"/>
      <c r="G364" s="63"/>
      <c r="H364" s="71"/>
      <c r="I364" s="49"/>
      <c r="K364" s="51"/>
      <c r="L364" s="51"/>
      <c r="M364" s="51"/>
      <c r="N364" s="51"/>
      <c r="O364" s="51"/>
      <c r="P364" s="51"/>
      <c r="Q364" s="51"/>
      <c r="R364" s="51"/>
    </row>
    <row r="365" spans="1:18" s="50" customFormat="1" x14ac:dyDescent="0.2">
      <c r="A365" s="63"/>
      <c r="B365" s="70"/>
      <c r="C365" s="70"/>
      <c r="D365" s="65"/>
      <c r="E365" s="63"/>
      <c r="F365" s="63"/>
      <c r="G365" s="63"/>
      <c r="H365" s="71"/>
      <c r="I365" s="49"/>
      <c r="K365" s="51"/>
      <c r="L365" s="51"/>
      <c r="M365" s="51"/>
      <c r="N365" s="51"/>
      <c r="O365" s="51"/>
      <c r="P365" s="51"/>
      <c r="Q365" s="51"/>
      <c r="R365" s="51"/>
    </row>
    <row r="366" spans="1:18" s="50" customFormat="1" x14ac:dyDescent="0.2">
      <c r="A366" s="63"/>
      <c r="B366" s="70"/>
      <c r="C366" s="70"/>
      <c r="D366" s="65"/>
      <c r="E366" s="63"/>
      <c r="F366" s="63"/>
      <c r="G366" s="63"/>
      <c r="H366" s="71"/>
      <c r="I366" s="49"/>
      <c r="K366" s="51"/>
      <c r="L366" s="51"/>
      <c r="M366" s="51"/>
      <c r="N366" s="51"/>
      <c r="O366" s="51"/>
      <c r="P366" s="51"/>
      <c r="Q366" s="51"/>
      <c r="R366" s="51"/>
    </row>
    <row r="367" spans="1:18" s="50" customFormat="1" x14ac:dyDescent="0.2">
      <c r="A367" s="63"/>
      <c r="B367" s="70"/>
      <c r="C367" s="70"/>
      <c r="D367" s="65"/>
      <c r="E367" s="63"/>
      <c r="F367" s="63"/>
      <c r="G367" s="63"/>
      <c r="H367" s="71"/>
      <c r="I367" s="49"/>
      <c r="K367" s="51"/>
      <c r="L367" s="51"/>
      <c r="M367" s="51"/>
      <c r="N367" s="51"/>
      <c r="O367" s="51"/>
      <c r="P367" s="51"/>
      <c r="Q367" s="51"/>
      <c r="R367" s="51"/>
    </row>
    <row r="368" spans="1:18" s="50" customFormat="1" x14ac:dyDescent="0.2">
      <c r="A368" s="63"/>
      <c r="B368" s="70"/>
      <c r="C368" s="70"/>
      <c r="D368" s="65"/>
      <c r="E368" s="63"/>
      <c r="F368" s="63"/>
      <c r="G368" s="63"/>
      <c r="H368" s="71"/>
      <c r="I368" s="49"/>
      <c r="K368" s="51"/>
      <c r="L368" s="51"/>
      <c r="M368" s="51"/>
      <c r="N368" s="51"/>
      <c r="O368" s="51"/>
      <c r="P368" s="51"/>
      <c r="Q368" s="51"/>
      <c r="R368" s="51"/>
    </row>
    <row r="369" spans="1:18" s="50" customFormat="1" x14ac:dyDescent="0.2">
      <c r="A369" s="63"/>
      <c r="B369" s="70"/>
      <c r="C369" s="70"/>
      <c r="D369" s="65"/>
      <c r="E369" s="63"/>
      <c r="F369" s="63"/>
      <c r="G369" s="63"/>
      <c r="H369" s="71"/>
      <c r="I369" s="49"/>
      <c r="K369" s="51"/>
      <c r="L369" s="51"/>
      <c r="M369" s="51"/>
      <c r="N369" s="51"/>
      <c r="O369" s="51"/>
      <c r="P369" s="51"/>
      <c r="Q369" s="51"/>
      <c r="R369" s="51"/>
    </row>
    <row r="370" spans="1:18" s="50" customFormat="1" x14ac:dyDescent="0.2">
      <c r="A370" s="63"/>
      <c r="B370" s="70"/>
      <c r="C370" s="70"/>
      <c r="D370" s="65"/>
      <c r="E370" s="63"/>
      <c r="F370" s="63"/>
      <c r="G370" s="63"/>
      <c r="H370" s="71"/>
      <c r="I370" s="49"/>
      <c r="K370" s="51"/>
      <c r="L370" s="51"/>
      <c r="M370" s="51"/>
      <c r="N370" s="51"/>
      <c r="O370" s="51"/>
      <c r="P370" s="51"/>
      <c r="Q370" s="51"/>
      <c r="R370" s="51"/>
    </row>
    <row r="371" spans="1:18" s="50" customFormat="1" x14ac:dyDescent="0.2">
      <c r="A371" s="63"/>
      <c r="B371" s="70"/>
      <c r="C371" s="70"/>
      <c r="D371" s="65"/>
      <c r="E371" s="63"/>
      <c r="F371" s="63"/>
      <c r="G371" s="63"/>
      <c r="H371" s="71"/>
      <c r="I371" s="49"/>
      <c r="K371" s="51"/>
      <c r="L371" s="51"/>
      <c r="M371" s="51"/>
      <c r="N371" s="51"/>
      <c r="O371" s="51"/>
      <c r="P371" s="51"/>
      <c r="Q371" s="51"/>
      <c r="R371" s="51"/>
    </row>
    <row r="372" spans="1:18" s="50" customFormat="1" x14ac:dyDescent="0.2">
      <c r="A372" s="63"/>
      <c r="B372" s="70"/>
      <c r="C372" s="70"/>
      <c r="D372" s="65"/>
      <c r="E372" s="63"/>
      <c r="F372" s="63"/>
      <c r="G372" s="63"/>
      <c r="H372" s="71"/>
      <c r="I372" s="49"/>
      <c r="K372" s="51"/>
      <c r="L372" s="51"/>
      <c r="M372" s="51"/>
      <c r="N372" s="51"/>
      <c r="O372" s="51"/>
      <c r="P372" s="51"/>
      <c r="Q372" s="51"/>
      <c r="R372" s="51"/>
    </row>
    <row r="373" spans="1:18" s="50" customFormat="1" x14ac:dyDescent="0.2">
      <c r="A373" s="63"/>
      <c r="B373" s="70"/>
      <c r="C373" s="70"/>
      <c r="D373" s="65"/>
      <c r="E373" s="63"/>
      <c r="F373" s="63"/>
      <c r="G373" s="63"/>
      <c r="H373" s="71"/>
      <c r="I373" s="49"/>
      <c r="K373" s="51"/>
      <c r="L373" s="51"/>
      <c r="M373" s="51"/>
      <c r="N373" s="51"/>
      <c r="O373" s="51"/>
      <c r="P373" s="51"/>
      <c r="Q373" s="51"/>
      <c r="R373" s="51"/>
    </row>
    <row r="374" spans="1:18" s="50" customFormat="1" x14ac:dyDescent="0.2">
      <c r="A374" s="63"/>
      <c r="B374" s="70"/>
      <c r="C374" s="70"/>
      <c r="D374" s="65"/>
      <c r="E374" s="63"/>
      <c r="F374" s="63"/>
      <c r="G374" s="63"/>
      <c r="H374" s="71"/>
      <c r="I374" s="49"/>
      <c r="K374" s="51"/>
      <c r="L374" s="51"/>
      <c r="M374" s="51"/>
      <c r="N374" s="51"/>
      <c r="O374" s="51"/>
      <c r="P374" s="51"/>
      <c r="Q374" s="51"/>
      <c r="R374" s="51"/>
    </row>
    <row r="375" spans="1:18" s="50" customFormat="1" x14ac:dyDescent="0.2">
      <c r="A375" s="63"/>
      <c r="B375" s="70"/>
      <c r="C375" s="70"/>
      <c r="D375" s="65"/>
      <c r="E375" s="63"/>
      <c r="F375" s="63"/>
      <c r="G375" s="63"/>
      <c r="H375" s="71"/>
      <c r="I375" s="49"/>
      <c r="K375" s="51"/>
      <c r="L375" s="51"/>
      <c r="M375" s="51"/>
      <c r="N375" s="51"/>
      <c r="O375" s="51"/>
      <c r="P375" s="51"/>
      <c r="Q375" s="51"/>
      <c r="R375" s="51"/>
    </row>
    <row r="376" spans="1:18" s="50" customFormat="1" x14ac:dyDescent="0.2">
      <c r="A376" s="63"/>
      <c r="B376" s="70"/>
      <c r="C376" s="70"/>
      <c r="D376" s="65"/>
      <c r="E376" s="63"/>
      <c r="F376" s="63"/>
      <c r="G376" s="63"/>
      <c r="H376" s="71"/>
      <c r="I376" s="49"/>
      <c r="K376" s="51"/>
      <c r="L376" s="51"/>
      <c r="M376" s="51"/>
      <c r="N376" s="51"/>
      <c r="O376" s="51"/>
      <c r="P376" s="51"/>
      <c r="Q376" s="51"/>
      <c r="R376" s="51"/>
    </row>
    <row r="377" spans="1:18" s="50" customFormat="1" x14ac:dyDescent="0.2">
      <c r="A377" s="63"/>
      <c r="B377" s="70"/>
      <c r="C377" s="70"/>
      <c r="D377" s="65"/>
      <c r="E377" s="63"/>
      <c r="F377" s="63"/>
      <c r="G377" s="63"/>
      <c r="H377" s="71"/>
      <c r="I377" s="49"/>
      <c r="K377" s="51"/>
      <c r="L377" s="51"/>
      <c r="M377" s="51"/>
      <c r="N377" s="51"/>
      <c r="O377" s="51"/>
      <c r="P377" s="51"/>
      <c r="Q377" s="51"/>
      <c r="R377" s="51"/>
    </row>
    <row r="378" spans="1:18" s="50" customFormat="1" x14ac:dyDescent="0.2">
      <c r="A378" s="63"/>
      <c r="B378" s="70"/>
      <c r="C378" s="70"/>
      <c r="D378" s="65"/>
      <c r="E378" s="63"/>
      <c r="F378" s="63"/>
      <c r="G378" s="63"/>
      <c r="H378" s="71"/>
      <c r="I378" s="49"/>
      <c r="K378" s="51"/>
      <c r="L378" s="51"/>
      <c r="M378" s="51"/>
      <c r="N378" s="51"/>
      <c r="O378" s="51"/>
      <c r="P378" s="51"/>
      <c r="Q378" s="51"/>
      <c r="R378" s="51"/>
    </row>
    <row r="379" spans="1:18" s="50" customFormat="1" x14ac:dyDescent="0.2">
      <c r="A379" s="63"/>
      <c r="B379" s="70"/>
      <c r="C379" s="70"/>
      <c r="D379" s="65"/>
      <c r="E379" s="63"/>
      <c r="F379" s="63"/>
      <c r="G379" s="63"/>
      <c r="H379" s="71"/>
      <c r="I379" s="49"/>
      <c r="K379" s="51"/>
      <c r="L379" s="51"/>
      <c r="M379" s="51"/>
      <c r="N379" s="51"/>
      <c r="O379" s="51"/>
      <c r="P379" s="51"/>
      <c r="Q379" s="51"/>
      <c r="R379" s="51"/>
    </row>
    <row r="380" spans="1:18" s="50" customFormat="1" x14ac:dyDescent="0.2">
      <c r="A380" s="63"/>
      <c r="B380" s="70"/>
      <c r="C380" s="70"/>
      <c r="D380" s="65"/>
      <c r="E380" s="63"/>
      <c r="F380" s="63"/>
      <c r="G380" s="63"/>
      <c r="H380" s="71"/>
      <c r="I380" s="49"/>
      <c r="K380" s="51"/>
      <c r="L380" s="51"/>
      <c r="M380" s="51"/>
      <c r="N380" s="51"/>
      <c r="O380" s="51"/>
      <c r="P380" s="51"/>
      <c r="Q380" s="51"/>
      <c r="R380" s="51"/>
    </row>
    <row r="381" spans="1:18" s="50" customFormat="1" x14ac:dyDescent="0.2">
      <c r="A381" s="63"/>
      <c r="B381" s="70"/>
      <c r="C381" s="70"/>
      <c r="D381" s="65"/>
      <c r="E381" s="63"/>
      <c r="F381" s="63"/>
      <c r="G381" s="63"/>
      <c r="H381" s="71"/>
      <c r="I381" s="49"/>
      <c r="K381" s="51"/>
      <c r="L381" s="51"/>
      <c r="M381" s="51"/>
      <c r="N381" s="51"/>
      <c r="O381" s="51"/>
      <c r="P381" s="51"/>
      <c r="Q381" s="51"/>
      <c r="R381" s="51"/>
    </row>
    <row r="382" spans="1:18" s="50" customFormat="1" x14ac:dyDescent="0.2">
      <c r="A382" s="63"/>
      <c r="B382" s="70"/>
      <c r="C382" s="70"/>
      <c r="D382" s="65"/>
      <c r="E382" s="63"/>
      <c r="F382" s="63"/>
      <c r="G382" s="63"/>
      <c r="H382" s="71"/>
      <c r="I382" s="49"/>
      <c r="K382" s="51"/>
      <c r="L382" s="51"/>
      <c r="M382" s="51"/>
      <c r="N382" s="51"/>
      <c r="O382" s="51"/>
      <c r="P382" s="51"/>
      <c r="Q382" s="51"/>
      <c r="R382" s="51"/>
    </row>
    <row r="383" spans="1:18" s="50" customFormat="1" x14ac:dyDescent="0.2">
      <c r="A383" s="63"/>
      <c r="B383" s="70"/>
      <c r="C383" s="70"/>
      <c r="D383" s="65"/>
      <c r="E383" s="63"/>
      <c r="F383" s="63"/>
      <c r="G383" s="63"/>
      <c r="H383" s="71"/>
      <c r="I383" s="49"/>
      <c r="K383" s="51"/>
      <c r="L383" s="51"/>
      <c r="M383" s="51"/>
      <c r="N383" s="51"/>
      <c r="O383" s="51"/>
      <c r="P383" s="51"/>
      <c r="Q383" s="51"/>
      <c r="R383" s="51"/>
    </row>
    <row r="384" spans="1:18" s="50" customFormat="1" x14ac:dyDescent="0.2">
      <c r="A384" s="63"/>
      <c r="B384" s="70"/>
      <c r="C384" s="70"/>
      <c r="D384" s="65"/>
      <c r="E384" s="63"/>
      <c r="F384" s="63"/>
      <c r="G384" s="63"/>
      <c r="H384" s="71"/>
      <c r="I384" s="49"/>
      <c r="K384" s="51"/>
      <c r="L384" s="51"/>
      <c r="M384" s="51"/>
      <c r="N384" s="51"/>
      <c r="O384" s="51"/>
      <c r="P384" s="51"/>
      <c r="Q384" s="51"/>
      <c r="R384" s="51"/>
    </row>
    <row r="385" spans="1:18" s="50" customFormat="1" x14ac:dyDescent="0.2">
      <c r="A385" s="63"/>
      <c r="B385" s="70"/>
      <c r="C385" s="70"/>
      <c r="D385" s="65"/>
      <c r="E385" s="63"/>
      <c r="F385" s="63"/>
      <c r="G385" s="63"/>
      <c r="H385" s="71"/>
      <c r="I385" s="49"/>
      <c r="K385" s="51"/>
      <c r="L385" s="51"/>
      <c r="M385" s="51"/>
      <c r="N385" s="51"/>
      <c r="O385" s="51"/>
      <c r="P385" s="51"/>
      <c r="Q385" s="51"/>
      <c r="R385" s="51"/>
    </row>
    <row r="386" spans="1:18" s="50" customFormat="1" x14ac:dyDescent="0.2">
      <c r="A386" s="63"/>
      <c r="B386" s="70"/>
      <c r="C386" s="70"/>
      <c r="D386" s="65"/>
      <c r="E386" s="63"/>
      <c r="F386" s="63"/>
      <c r="G386" s="63"/>
      <c r="H386" s="71"/>
      <c r="I386" s="49"/>
      <c r="K386" s="51"/>
      <c r="L386" s="51"/>
      <c r="M386" s="51"/>
      <c r="N386" s="51"/>
      <c r="O386" s="51"/>
      <c r="P386" s="51"/>
      <c r="Q386" s="51"/>
      <c r="R386" s="51"/>
    </row>
    <row r="387" spans="1:18" s="50" customFormat="1" x14ac:dyDescent="0.2">
      <c r="A387" s="63"/>
      <c r="B387" s="70"/>
      <c r="C387" s="70"/>
      <c r="D387" s="65"/>
      <c r="E387" s="63"/>
      <c r="F387" s="63"/>
      <c r="G387" s="63"/>
      <c r="H387" s="71"/>
      <c r="I387" s="49"/>
      <c r="K387" s="51"/>
      <c r="L387" s="51"/>
      <c r="M387" s="51"/>
      <c r="N387" s="51"/>
      <c r="O387" s="51"/>
      <c r="P387" s="51"/>
      <c r="Q387" s="51"/>
      <c r="R387" s="51"/>
    </row>
    <row r="388" spans="1:18" s="50" customFormat="1" x14ac:dyDescent="0.2">
      <c r="A388" s="63"/>
      <c r="B388" s="70"/>
      <c r="C388" s="70"/>
      <c r="D388" s="65"/>
      <c r="E388" s="63"/>
      <c r="F388" s="63"/>
      <c r="G388" s="63"/>
      <c r="H388" s="71"/>
      <c r="I388" s="49"/>
      <c r="K388" s="51"/>
      <c r="L388" s="51"/>
      <c r="M388" s="51"/>
      <c r="N388" s="51"/>
      <c r="O388" s="51"/>
      <c r="P388" s="51"/>
      <c r="Q388" s="51"/>
      <c r="R388" s="51"/>
    </row>
    <row r="389" spans="1:18" s="50" customFormat="1" x14ac:dyDescent="0.2">
      <c r="A389" s="63"/>
      <c r="B389" s="70"/>
      <c r="C389" s="70"/>
      <c r="D389" s="65"/>
      <c r="E389" s="63"/>
      <c r="F389" s="63"/>
      <c r="G389" s="63"/>
      <c r="H389" s="71"/>
      <c r="I389" s="49"/>
      <c r="K389" s="51"/>
      <c r="L389" s="51"/>
      <c r="M389" s="51"/>
      <c r="N389" s="51"/>
      <c r="O389" s="51"/>
      <c r="P389" s="51"/>
      <c r="Q389" s="51"/>
      <c r="R389" s="51"/>
    </row>
    <row r="390" spans="1:18" s="50" customFormat="1" x14ac:dyDescent="0.2">
      <c r="A390" s="63"/>
      <c r="B390" s="70"/>
      <c r="C390" s="70"/>
      <c r="D390" s="65"/>
      <c r="E390" s="63"/>
      <c r="F390" s="63"/>
      <c r="G390" s="63"/>
      <c r="H390" s="71"/>
      <c r="I390" s="49"/>
      <c r="K390" s="51"/>
      <c r="L390" s="51"/>
      <c r="M390" s="51"/>
      <c r="N390" s="51"/>
      <c r="O390" s="51"/>
      <c r="P390" s="51"/>
      <c r="Q390" s="51"/>
      <c r="R390" s="51"/>
    </row>
    <row r="391" spans="1:18" s="50" customFormat="1" x14ac:dyDescent="0.2">
      <c r="A391" s="63"/>
      <c r="B391" s="70"/>
      <c r="C391" s="70"/>
      <c r="D391" s="65"/>
      <c r="E391" s="63"/>
      <c r="F391" s="63"/>
      <c r="G391" s="63"/>
      <c r="H391" s="71"/>
      <c r="I391" s="49"/>
      <c r="K391" s="51"/>
      <c r="L391" s="51"/>
      <c r="M391" s="51"/>
      <c r="N391" s="51"/>
      <c r="O391" s="51"/>
      <c r="P391" s="51"/>
      <c r="Q391" s="51"/>
      <c r="R391" s="51"/>
    </row>
    <row r="392" spans="1:18" s="50" customFormat="1" x14ac:dyDescent="0.2">
      <c r="A392" s="63"/>
      <c r="B392" s="70"/>
      <c r="C392" s="70"/>
      <c r="D392" s="65"/>
      <c r="E392" s="63"/>
      <c r="F392" s="63"/>
      <c r="G392" s="63"/>
      <c r="H392" s="71"/>
      <c r="I392" s="49"/>
      <c r="K392" s="51"/>
      <c r="L392" s="51"/>
      <c r="M392" s="51"/>
      <c r="N392" s="51"/>
      <c r="O392" s="51"/>
      <c r="P392" s="51"/>
      <c r="Q392" s="51"/>
      <c r="R392" s="51"/>
    </row>
    <row r="393" spans="1:18" s="50" customFormat="1" x14ac:dyDescent="0.2">
      <c r="A393" s="63"/>
      <c r="B393" s="70"/>
      <c r="C393" s="70"/>
      <c r="D393" s="65"/>
      <c r="E393" s="63"/>
      <c r="F393" s="63"/>
      <c r="G393" s="63"/>
      <c r="H393" s="71"/>
      <c r="I393" s="49"/>
      <c r="K393" s="51"/>
      <c r="L393" s="51"/>
      <c r="M393" s="51"/>
      <c r="N393" s="51"/>
      <c r="O393" s="51"/>
      <c r="P393" s="51"/>
      <c r="Q393" s="51"/>
      <c r="R393" s="51"/>
    </row>
    <row r="394" spans="1:18" s="50" customFormat="1" x14ac:dyDescent="0.2">
      <c r="A394" s="63"/>
      <c r="B394" s="70"/>
      <c r="C394" s="70"/>
      <c r="D394" s="65"/>
      <c r="E394" s="63"/>
      <c r="F394" s="63"/>
      <c r="G394" s="63"/>
      <c r="H394" s="71"/>
      <c r="I394" s="49"/>
      <c r="K394" s="51"/>
      <c r="L394" s="51"/>
      <c r="M394" s="51"/>
      <c r="N394" s="51"/>
      <c r="O394" s="51"/>
      <c r="P394" s="51"/>
      <c r="Q394" s="51"/>
      <c r="R394" s="51"/>
    </row>
    <row r="395" spans="1:18" s="50" customFormat="1" x14ac:dyDescent="0.2">
      <c r="A395" s="63"/>
      <c r="B395" s="70"/>
      <c r="C395" s="70"/>
      <c r="D395" s="65"/>
      <c r="E395" s="63"/>
      <c r="F395" s="63"/>
      <c r="G395" s="63"/>
      <c r="H395" s="71"/>
      <c r="I395" s="49"/>
      <c r="K395" s="51"/>
      <c r="L395" s="51"/>
      <c r="M395" s="51"/>
      <c r="N395" s="51"/>
      <c r="O395" s="51"/>
      <c r="P395" s="51"/>
      <c r="Q395" s="51"/>
      <c r="R395" s="51"/>
    </row>
    <row r="396" spans="1:18" s="50" customFormat="1" x14ac:dyDescent="0.2">
      <c r="A396" s="63"/>
      <c r="B396" s="70"/>
      <c r="C396" s="70"/>
      <c r="D396" s="65"/>
      <c r="E396" s="63"/>
      <c r="F396" s="63"/>
      <c r="G396" s="63"/>
      <c r="H396" s="71"/>
      <c r="I396" s="49"/>
      <c r="K396" s="51"/>
      <c r="L396" s="51"/>
      <c r="M396" s="51"/>
      <c r="N396" s="51"/>
      <c r="O396" s="51"/>
      <c r="P396" s="51"/>
      <c r="Q396" s="51"/>
      <c r="R396" s="51"/>
    </row>
    <row r="397" spans="1:18" s="50" customFormat="1" x14ac:dyDescent="0.2">
      <c r="A397" s="63"/>
      <c r="B397" s="70"/>
      <c r="C397" s="70"/>
      <c r="D397" s="65"/>
      <c r="E397" s="63"/>
      <c r="F397" s="63"/>
      <c r="G397" s="63"/>
      <c r="H397" s="71"/>
      <c r="I397" s="49"/>
      <c r="K397" s="51"/>
      <c r="L397" s="51"/>
      <c r="M397" s="51"/>
      <c r="N397" s="51"/>
      <c r="O397" s="51"/>
      <c r="P397" s="51"/>
      <c r="Q397" s="51"/>
      <c r="R397" s="51"/>
    </row>
    <row r="398" spans="1:18" s="50" customFormat="1" x14ac:dyDescent="0.2">
      <c r="A398" s="63"/>
      <c r="B398" s="70"/>
      <c r="C398" s="70"/>
      <c r="D398" s="65"/>
      <c r="E398" s="63"/>
      <c r="F398" s="63"/>
      <c r="G398" s="63"/>
      <c r="H398" s="71"/>
      <c r="I398" s="49"/>
      <c r="K398" s="51"/>
      <c r="L398" s="51"/>
      <c r="M398" s="51"/>
      <c r="N398" s="51"/>
      <c r="O398" s="51"/>
      <c r="P398" s="51"/>
      <c r="Q398" s="51"/>
      <c r="R398" s="51"/>
    </row>
    <row r="399" spans="1:18" s="50" customFormat="1" x14ac:dyDescent="0.2">
      <c r="A399" s="63"/>
      <c r="B399" s="70"/>
      <c r="C399" s="70"/>
      <c r="D399" s="65"/>
      <c r="E399" s="63"/>
      <c r="F399" s="63"/>
      <c r="G399" s="63"/>
      <c r="H399" s="71"/>
      <c r="I399" s="49"/>
      <c r="K399" s="51"/>
      <c r="L399" s="51"/>
      <c r="M399" s="51"/>
      <c r="N399" s="51"/>
      <c r="O399" s="51"/>
      <c r="P399" s="51"/>
      <c r="Q399" s="51"/>
      <c r="R399" s="51"/>
    </row>
    <row r="400" spans="1:18" s="50" customFormat="1" x14ac:dyDescent="0.2">
      <c r="A400" s="63"/>
      <c r="B400" s="70"/>
      <c r="C400" s="70"/>
      <c r="D400" s="65"/>
      <c r="E400" s="63"/>
      <c r="F400" s="63"/>
      <c r="G400" s="63"/>
      <c r="H400" s="71"/>
      <c r="I400" s="49"/>
      <c r="K400" s="51"/>
      <c r="L400" s="51"/>
      <c r="M400" s="51"/>
      <c r="N400" s="51"/>
      <c r="O400" s="51"/>
      <c r="P400" s="51"/>
      <c r="Q400" s="51"/>
      <c r="R400" s="51"/>
    </row>
    <row r="401" spans="1:18" s="50" customFormat="1" x14ac:dyDescent="0.2">
      <c r="A401" s="63"/>
      <c r="B401" s="70"/>
      <c r="C401" s="70"/>
      <c r="D401" s="65"/>
      <c r="E401" s="63"/>
      <c r="F401" s="63"/>
      <c r="G401" s="63"/>
      <c r="H401" s="71"/>
      <c r="I401" s="49"/>
      <c r="K401" s="51"/>
      <c r="L401" s="51"/>
      <c r="M401" s="51"/>
      <c r="N401" s="51"/>
      <c r="O401" s="51"/>
      <c r="P401" s="51"/>
      <c r="Q401" s="51"/>
      <c r="R401" s="51"/>
    </row>
    <row r="402" spans="1:18" s="50" customFormat="1" x14ac:dyDescent="0.2">
      <c r="A402" s="63"/>
      <c r="B402" s="70"/>
      <c r="C402" s="70"/>
      <c r="D402" s="65"/>
      <c r="E402" s="63"/>
      <c r="F402" s="63"/>
      <c r="G402" s="63"/>
      <c r="H402" s="71"/>
      <c r="I402" s="49"/>
      <c r="K402" s="51"/>
      <c r="L402" s="51"/>
      <c r="M402" s="51"/>
      <c r="N402" s="51"/>
      <c r="O402" s="51"/>
      <c r="P402" s="51"/>
      <c r="Q402" s="51"/>
      <c r="R402" s="51"/>
    </row>
    <row r="403" spans="1:18" s="50" customFormat="1" x14ac:dyDescent="0.2">
      <c r="A403" s="63"/>
      <c r="B403" s="70"/>
      <c r="C403" s="70"/>
      <c r="D403" s="65"/>
      <c r="E403" s="63"/>
      <c r="F403" s="63"/>
      <c r="G403" s="63"/>
      <c r="H403" s="71"/>
      <c r="I403" s="49"/>
      <c r="K403" s="51"/>
      <c r="L403" s="51"/>
      <c r="M403" s="51"/>
      <c r="N403" s="51"/>
      <c r="O403" s="51"/>
      <c r="P403" s="51"/>
      <c r="Q403" s="51"/>
      <c r="R403" s="51"/>
    </row>
    <row r="404" spans="1:18" s="50" customFormat="1" x14ac:dyDescent="0.2">
      <c r="A404" s="63"/>
      <c r="B404" s="70"/>
      <c r="C404" s="70"/>
      <c r="D404" s="65"/>
      <c r="E404" s="63"/>
      <c r="F404" s="63"/>
      <c r="G404" s="63"/>
      <c r="H404" s="71"/>
      <c r="I404" s="49"/>
      <c r="K404" s="51"/>
      <c r="L404" s="51"/>
      <c r="M404" s="51"/>
      <c r="N404" s="51"/>
      <c r="O404" s="51"/>
      <c r="P404" s="51"/>
      <c r="Q404" s="51"/>
      <c r="R404" s="51"/>
    </row>
    <row r="405" spans="1:18" s="50" customFormat="1" x14ac:dyDescent="0.2">
      <c r="A405" s="63"/>
      <c r="B405" s="70"/>
      <c r="C405" s="70"/>
      <c r="D405" s="65"/>
      <c r="E405" s="63"/>
      <c r="F405" s="63"/>
      <c r="G405" s="63"/>
      <c r="H405" s="71"/>
      <c r="I405" s="49"/>
      <c r="K405" s="51"/>
      <c r="L405" s="51"/>
      <c r="M405" s="51"/>
      <c r="N405" s="51"/>
      <c r="O405" s="51"/>
      <c r="P405" s="51"/>
      <c r="Q405" s="51"/>
      <c r="R405" s="51"/>
    </row>
    <row r="406" spans="1:18" s="50" customFormat="1" x14ac:dyDescent="0.2">
      <c r="A406" s="63"/>
      <c r="B406" s="70"/>
      <c r="C406" s="70"/>
      <c r="D406" s="65"/>
      <c r="E406" s="63"/>
      <c r="F406" s="63"/>
      <c r="G406" s="63"/>
      <c r="H406" s="71"/>
      <c r="I406" s="49"/>
      <c r="K406" s="51"/>
      <c r="L406" s="51"/>
      <c r="M406" s="51"/>
      <c r="N406" s="51"/>
      <c r="O406" s="51"/>
      <c r="P406" s="51"/>
      <c r="Q406" s="51"/>
      <c r="R406" s="51"/>
    </row>
    <row r="407" spans="1:18" s="50" customFormat="1" x14ac:dyDescent="0.2">
      <c r="A407" s="63"/>
      <c r="B407" s="70"/>
      <c r="C407" s="70"/>
      <c r="D407" s="65"/>
      <c r="E407" s="63"/>
      <c r="F407" s="63"/>
      <c r="G407" s="63"/>
      <c r="H407" s="71"/>
      <c r="I407" s="49"/>
      <c r="K407" s="51"/>
      <c r="L407" s="51"/>
      <c r="M407" s="51"/>
      <c r="N407" s="51"/>
      <c r="O407" s="51"/>
      <c r="P407" s="51"/>
      <c r="Q407" s="51"/>
      <c r="R407" s="51"/>
    </row>
    <row r="408" spans="1:18" s="50" customFormat="1" x14ac:dyDescent="0.2">
      <c r="A408" s="63"/>
      <c r="B408" s="70"/>
      <c r="C408" s="70"/>
      <c r="D408" s="65"/>
      <c r="E408" s="63"/>
      <c r="F408" s="63"/>
      <c r="G408" s="63"/>
      <c r="H408" s="71"/>
      <c r="I408" s="49"/>
      <c r="K408" s="51"/>
      <c r="L408" s="51"/>
      <c r="M408" s="51"/>
      <c r="N408" s="51"/>
      <c r="O408" s="51"/>
      <c r="P408" s="51"/>
      <c r="Q408" s="51"/>
      <c r="R408" s="51"/>
    </row>
    <row r="409" spans="1:18" s="50" customFormat="1" x14ac:dyDescent="0.2">
      <c r="A409" s="63"/>
      <c r="B409" s="70"/>
      <c r="C409" s="70"/>
      <c r="D409" s="65"/>
      <c r="E409" s="63"/>
      <c r="F409" s="63"/>
      <c r="G409" s="63"/>
      <c r="H409" s="71"/>
      <c r="I409" s="49"/>
      <c r="K409" s="51"/>
      <c r="L409" s="51"/>
      <c r="M409" s="51"/>
      <c r="N409" s="51"/>
      <c r="O409" s="51"/>
      <c r="P409" s="51"/>
      <c r="Q409" s="51"/>
      <c r="R409" s="51"/>
    </row>
    <row r="410" spans="1:18" s="50" customFormat="1" x14ac:dyDescent="0.2">
      <c r="A410" s="63"/>
      <c r="B410" s="70"/>
      <c r="C410" s="70"/>
      <c r="D410" s="65"/>
      <c r="E410" s="63"/>
      <c r="F410" s="63"/>
      <c r="G410" s="63"/>
      <c r="H410" s="71"/>
      <c r="I410" s="49"/>
      <c r="K410" s="51"/>
      <c r="L410" s="51"/>
      <c r="M410" s="51"/>
      <c r="N410" s="51"/>
      <c r="O410" s="51"/>
      <c r="P410" s="51"/>
      <c r="Q410" s="51"/>
      <c r="R410" s="51"/>
    </row>
    <row r="411" spans="1:18" s="50" customFormat="1" x14ac:dyDescent="0.2">
      <c r="A411" s="63"/>
      <c r="B411" s="70"/>
      <c r="C411" s="70"/>
      <c r="D411" s="65"/>
      <c r="E411" s="63"/>
      <c r="F411" s="63"/>
      <c r="G411" s="63"/>
      <c r="H411" s="71"/>
      <c r="I411" s="49"/>
      <c r="K411" s="51"/>
      <c r="L411" s="51"/>
      <c r="M411" s="51"/>
      <c r="N411" s="51"/>
      <c r="O411" s="51"/>
      <c r="P411" s="51"/>
      <c r="Q411" s="51"/>
      <c r="R411" s="51"/>
    </row>
    <row r="412" spans="1:18" s="50" customFormat="1" x14ac:dyDescent="0.2">
      <c r="A412" s="63"/>
      <c r="B412" s="70"/>
      <c r="C412" s="70"/>
      <c r="D412" s="65"/>
      <c r="E412" s="63"/>
      <c r="F412" s="63"/>
      <c r="G412" s="63"/>
      <c r="H412" s="71"/>
      <c r="I412" s="49"/>
      <c r="K412" s="51"/>
      <c r="L412" s="51"/>
      <c r="M412" s="51"/>
      <c r="N412" s="51"/>
      <c r="O412" s="51"/>
      <c r="P412" s="51"/>
      <c r="Q412" s="51"/>
      <c r="R412" s="51"/>
    </row>
    <row r="413" spans="1:18" s="50" customFormat="1" x14ac:dyDescent="0.2">
      <c r="A413" s="63"/>
      <c r="B413" s="70"/>
      <c r="C413" s="70"/>
      <c r="D413" s="65"/>
      <c r="E413" s="63"/>
      <c r="F413" s="63"/>
      <c r="G413" s="63"/>
      <c r="H413" s="71"/>
      <c r="I413" s="49"/>
      <c r="K413" s="51"/>
      <c r="L413" s="51"/>
      <c r="M413" s="51"/>
      <c r="N413" s="51"/>
      <c r="O413" s="51"/>
      <c r="P413" s="51"/>
      <c r="Q413" s="51"/>
      <c r="R413" s="51"/>
    </row>
    <row r="414" spans="1:18" s="50" customFormat="1" x14ac:dyDescent="0.2">
      <c r="A414" s="63"/>
      <c r="B414" s="70"/>
      <c r="C414" s="70"/>
      <c r="D414" s="65"/>
      <c r="E414" s="63"/>
      <c r="F414" s="63"/>
      <c r="G414" s="63"/>
      <c r="H414" s="71"/>
      <c r="I414" s="49"/>
      <c r="K414" s="51"/>
      <c r="L414" s="51"/>
      <c r="M414" s="51"/>
      <c r="N414" s="51"/>
      <c r="O414" s="51"/>
      <c r="P414" s="51"/>
      <c r="Q414" s="51"/>
      <c r="R414" s="51"/>
    </row>
    <row r="415" spans="1:18" s="50" customFormat="1" x14ac:dyDescent="0.2">
      <c r="A415" s="63"/>
      <c r="B415" s="70"/>
      <c r="C415" s="70"/>
      <c r="D415" s="65"/>
      <c r="E415" s="63"/>
      <c r="F415" s="63"/>
      <c r="G415" s="63"/>
      <c r="H415" s="71"/>
      <c r="I415" s="49"/>
      <c r="K415" s="51"/>
      <c r="L415" s="51"/>
      <c r="M415" s="51"/>
      <c r="N415" s="51"/>
      <c r="O415" s="51"/>
      <c r="P415" s="51"/>
      <c r="Q415" s="51"/>
      <c r="R415" s="51"/>
    </row>
    <row r="416" spans="1:18" s="50" customFormat="1" x14ac:dyDescent="0.2">
      <c r="A416" s="63"/>
      <c r="B416" s="70"/>
      <c r="C416" s="70"/>
      <c r="D416" s="65"/>
      <c r="E416" s="63"/>
      <c r="F416" s="63"/>
      <c r="G416" s="63"/>
      <c r="H416" s="71"/>
      <c r="I416" s="49"/>
      <c r="K416" s="51"/>
      <c r="L416" s="51"/>
      <c r="M416" s="51"/>
      <c r="N416" s="51"/>
      <c r="O416" s="51"/>
      <c r="P416" s="51"/>
      <c r="Q416" s="51"/>
      <c r="R416" s="51"/>
    </row>
    <row r="417" spans="1:18" s="50" customFormat="1" x14ac:dyDescent="0.2">
      <c r="A417" s="63"/>
      <c r="B417" s="70"/>
      <c r="C417" s="70"/>
      <c r="D417" s="65"/>
      <c r="E417" s="63"/>
      <c r="F417" s="63"/>
      <c r="G417" s="63"/>
      <c r="H417" s="71"/>
      <c r="I417" s="49"/>
      <c r="K417" s="51"/>
      <c r="L417" s="51"/>
      <c r="M417" s="51"/>
      <c r="N417" s="51"/>
      <c r="O417" s="51"/>
      <c r="P417" s="51"/>
      <c r="Q417" s="51"/>
      <c r="R417" s="51"/>
    </row>
    <row r="418" spans="1:18" s="50" customFormat="1" x14ac:dyDescent="0.2">
      <c r="A418" s="63"/>
      <c r="B418" s="70"/>
      <c r="C418" s="70"/>
      <c r="D418" s="65"/>
      <c r="E418" s="63"/>
      <c r="F418" s="63"/>
      <c r="G418" s="63"/>
      <c r="H418" s="71"/>
      <c r="I418" s="49"/>
      <c r="K418" s="51"/>
      <c r="L418" s="51"/>
      <c r="M418" s="51"/>
      <c r="N418" s="51"/>
      <c r="O418" s="51"/>
      <c r="P418" s="51"/>
      <c r="Q418" s="51"/>
      <c r="R418" s="51"/>
    </row>
    <row r="419" spans="1:18" s="50" customFormat="1" x14ac:dyDescent="0.2">
      <c r="A419" s="63"/>
      <c r="B419" s="70"/>
      <c r="C419" s="70"/>
      <c r="D419" s="65"/>
      <c r="E419" s="63"/>
      <c r="F419" s="63"/>
      <c r="G419" s="63"/>
      <c r="H419" s="71"/>
      <c r="I419" s="49"/>
      <c r="K419" s="51"/>
      <c r="L419" s="51"/>
      <c r="M419" s="51"/>
      <c r="N419" s="51"/>
      <c r="O419" s="51"/>
      <c r="P419" s="51"/>
      <c r="Q419" s="51"/>
      <c r="R419" s="51"/>
    </row>
    <row r="420" spans="1:18" s="50" customFormat="1" x14ac:dyDescent="0.2">
      <c r="A420" s="63"/>
      <c r="B420" s="70"/>
      <c r="C420" s="70"/>
      <c r="D420" s="65"/>
      <c r="E420" s="63"/>
      <c r="F420" s="63"/>
      <c r="G420" s="63"/>
      <c r="H420" s="71"/>
      <c r="I420" s="49"/>
      <c r="K420" s="51"/>
      <c r="L420" s="51"/>
      <c r="M420" s="51"/>
      <c r="N420" s="51"/>
      <c r="O420" s="51"/>
      <c r="P420" s="51"/>
      <c r="Q420" s="51"/>
      <c r="R420" s="51"/>
    </row>
    <row r="421" spans="1:18" s="50" customFormat="1" x14ac:dyDescent="0.2">
      <c r="A421" s="63"/>
      <c r="B421" s="70"/>
      <c r="C421" s="70"/>
      <c r="D421" s="65"/>
      <c r="E421" s="63"/>
      <c r="F421" s="63"/>
      <c r="G421" s="63"/>
      <c r="H421" s="71"/>
      <c r="I421" s="49"/>
      <c r="K421" s="51"/>
      <c r="L421" s="51"/>
      <c r="M421" s="51"/>
      <c r="N421" s="51"/>
      <c r="O421" s="51"/>
      <c r="P421" s="51"/>
      <c r="Q421" s="51"/>
      <c r="R421" s="51"/>
    </row>
    <row r="422" spans="1:18" s="50" customFormat="1" x14ac:dyDescent="0.2">
      <c r="A422" s="63"/>
      <c r="B422" s="70"/>
      <c r="C422" s="70"/>
      <c r="D422" s="65"/>
      <c r="E422" s="63"/>
      <c r="F422" s="63"/>
      <c r="G422" s="63"/>
      <c r="H422" s="71"/>
      <c r="I422" s="49"/>
      <c r="K422" s="51"/>
      <c r="L422" s="51"/>
      <c r="M422" s="51"/>
      <c r="N422" s="51"/>
      <c r="O422" s="51"/>
      <c r="P422" s="51"/>
      <c r="Q422" s="51"/>
      <c r="R422" s="51"/>
    </row>
    <row r="423" spans="1:18" s="50" customFormat="1" x14ac:dyDescent="0.2">
      <c r="A423" s="63"/>
      <c r="B423" s="70"/>
      <c r="C423" s="70"/>
      <c r="D423" s="65"/>
      <c r="E423" s="63"/>
      <c r="F423" s="63"/>
      <c r="G423" s="63"/>
      <c r="H423" s="71"/>
      <c r="I423" s="49"/>
      <c r="K423" s="51"/>
      <c r="L423" s="51"/>
      <c r="M423" s="51"/>
      <c r="N423" s="51"/>
      <c r="O423" s="51"/>
      <c r="P423" s="51"/>
      <c r="Q423" s="51"/>
      <c r="R423" s="51"/>
    </row>
    <row r="424" spans="1:18" s="50" customFormat="1" x14ac:dyDescent="0.2">
      <c r="A424" s="63"/>
      <c r="B424" s="70"/>
      <c r="C424" s="70"/>
      <c r="D424" s="65"/>
      <c r="E424" s="63"/>
      <c r="F424" s="63"/>
      <c r="G424" s="63"/>
      <c r="H424" s="71"/>
      <c r="I424" s="49"/>
      <c r="K424" s="51"/>
      <c r="L424" s="51"/>
      <c r="M424" s="51"/>
      <c r="N424" s="51"/>
      <c r="O424" s="51"/>
      <c r="P424" s="51"/>
      <c r="Q424" s="51"/>
      <c r="R424" s="51"/>
    </row>
    <row r="425" spans="1:18" s="50" customFormat="1" x14ac:dyDescent="0.2">
      <c r="A425" s="63"/>
      <c r="B425" s="70"/>
      <c r="C425" s="70"/>
      <c r="D425" s="65"/>
      <c r="E425" s="63"/>
      <c r="F425" s="63"/>
      <c r="G425" s="63"/>
      <c r="H425" s="71"/>
      <c r="I425" s="49"/>
      <c r="K425" s="51"/>
      <c r="L425" s="51"/>
      <c r="M425" s="51"/>
      <c r="N425" s="51"/>
      <c r="O425" s="51"/>
      <c r="P425" s="51"/>
      <c r="Q425" s="51"/>
      <c r="R425" s="51"/>
    </row>
    <row r="426" spans="1:18" s="50" customFormat="1" x14ac:dyDescent="0.2">
      <c r="A426" s="63"/>
      <c r="B426" s="70"/>
      <c r="C426" s="70"/>
      <c r="D426" s="65"/>
      <c r="E426" s="63"/>
      <c r="F426" s="63"/>
      <c r="G426" s="63"/>
      <c r="H426" s="71"/>
      <c r="I426" s="49"/>
      <c r="K426" s="51"/>
      <c r="L426" s="51"/>
      <c r="M426" s="51"/>
      <c r="N426" s="51"/>
      <c r="O426" s="51"/>
      <c r="P426" s="51"/>
      <c r="Q426" s="51"/>
      <c r="R426" s="51"/>
    </row>
    <row r="427" spans="1:18" s="50" customFormat="1" x14ac:dyDescent="0.2">
      <c r="A427" s="63"/>
      <c r="B427" s="70"/>
      <c r="C427" s="70"/>
      <c r="D427" s="65"/>
      <c r="E427" s="63"/>
      <c r="F427" s="63"/>
      <c r="G427" s="63"/>
      <c r="H427" s="71"/>
      <c r="I427" s="49"/>
      <c r="K427" s="51"/>
      <c r="L427" s="51"/>
      <c r="M427" s="51"/>
      <c r="N427" s="51"/>
      <c r="O427" s="51"/>
      <c r="P427" s="51"/>
      <c r="Q427" s="51"/>
      <c r="R427" s="51"/>
    </row>
    <row r="428" spans="1:18" s="50" customFormat="1" x14ac:dyDescent="0.2">
      <c r="A428" s="63"/>
      <c r="B428" s="70"/>
      <c r="C428" s="70"/>
      <c r="D428" s="65"/>
      <c r="E428" s="63"/>
      <c r="F428" s="63"/>
      <c r="G428" s="63"/>
      <c r="H428" s="71"/>
      <c r="I428" s="49"/>
      <c r="K428" s="51"/>
      <c r="L428" s="51"/>
      <c r="M428" s="51"/>
      <c r="N428" s="51"/>
      <c r="O428" s="51"/>
      <c r="P428" s="51"/>
      <c r="Q428" s="51"/>
      <c r="R428" s="51"/>
    </row>
    <row r="429" spans="1:18" s="50" customFormat="1" x14ac:dyDescent="0.2">
      <c r="A429" s="63"/>
      <c r="B429" s="70"/>
      <c r="C429" s="70"/>
      <c r="D429" s="65"/>
      <c r="E429" s="63"/>
      <c r="F429" s="63"/>
      <c r="G429" s="63"/>
      <c r="H429" s="71"/>
      <c r="I429" s="49"/>
      <c r="K429" s="51"/>
      <c r="L429" s="51"/>
      <c r="M429" s="51"/>
      <c r="N429" s="51"/>
      <c r="O429" s="51"/>
      <c r="P429" s="51"/>
      <c r="Q429" s="51"/>
      <c r="R429" s="51"/>
    </row>
    <row r="430" spans="1:18" s="50" customFormat="1" x14ac:dyDescent="0.2">
      <c r="A430" s="63"/>
      <c r="B430" s="70"/>
      <c r="C430" s="70"/>
      <c r="D430" s="65"/>
      <c r="E430" s="63"/>
      <c r="F430" s="63"/>
      <c r="G430" s="63"/>
      <c r="H430" s="71"/>
      <c r="I430" s="49"/>
      <c r="K430" s="51"/>
      <c r="L430" s="51"/>
      <c r="M430" s="51"/>
      <c r="N430" s="51"/>
      <c r="O430" s="51"/>
      <c r="P430" s="51"/>
      <c r="Q430" s="51"/>
      <c r="R430" s="51"/>
    </row>
    <row r="431" spans="1:18" s="50" customFormat="1" x14ac:dyDescent="0.2">
      <c r="A431" s="63"/>
      <c r="B431" s="70"/>
      <c r="C431" s="70"/>
      <c r="D431" s="65"/>
      <c r="E431" s="63"/>
      <c r="F431" s="63"/>
      <c r="G431" s="63"/>
      <c r="H431" s="71"/>
      <c r="I431" s="49"/>
      <c r="K431" s="51"/>
      <c r="L431" s="51"/>
      <c r="M431" s="51"/>
      <c r="N431" s="51"/>
      <c r="O431" s="51"/>
      <c r="P431" s="51"/>
      <c r="Q431" s="51"/>
      <c r="R431" s="51"/>
    </row>
    <row r="432" spans="1:18" s="50" customFormat="1" x14ac:dyDescent="0.2">
      <c r="A432" s="63"/>
      <c r="B432" s="70"/>
      <c r="C432" s="70"/>
      <c r="D432" s="65"/>
      <c r="E432" s="63"/>
      <c r="F432" s="63"/>
      <c r="G432" s="63"/>
      <c r="H432" s="71"/>
      <c r="I432" s="49"/>
      <c r="K432" s="51"/>
      <c r="L432" s="51"/>
      <c r="M432" s="51"/>
      <c r="N432" s="51"/>
      <c r="O432" s="51"/>
      <c r="P432" s="51"/>
      <c r="Q432" s="51"/>
      <c r="R432" s="51"/>
    </row>
    <row r="433" spans="1:18" s="50" customFormat="1" x14ac:dyDescent="0.2">
      <c r="A433" s="63"/>
      <c r="B433" s="70"/>
      <c r="C433" s="70"/>
      <c r="D433" s="65"/>
      <c r="E433" s="63"/>
      <c r="F433" s="63"/>
      <c r="G433" s="63"/>
      <c r="H433" s="71"/>
      <c r="I433" s="49"/>
      <c r="K433" s="51"/>
      <c r="L433" s="51"/>
      <c r="M433" s="51"/>
      <c r="N433" s="51"/>
      <c r="O433" s="51"/>
      <c r="P433" s="51"/>
      <c r="Q433" s="51"/>
      <c r="R433" s="51"/>
    </row>
    <row r="434" spans="1:18" s="50" customFormat="1" x14ac:dyDescent="0.2">
      <c r="A434" s="63"/>
      <c r="B434" s="70"/>
      <c r="C434" s="70"/>
      <c r="D434" s="65"/>
      <c r="E434" s="63"/>
      <c r="F434" s="63"/>
      <c r="G434" s="63"/>
      <c r="H434" s="71"/>
      <c r="I434" s="49"/>
      <c r="K434" s="51"/>
      <c r="L434" s="51"/>
      <c r="M434" s="51"/>
      <c r="N434" s="51"/>
      <c r="O434" s="51"/>
      <c r="P434" s="51"/>
      <c r="Q434" s="51"/>
      <c r="R434" s="51"/>
    </row>
    <row r="435" spans="1:18" s="50" customFormat="1" x14ac:dyDescent="0.2">
      <c r="A435" s="63"/>
      <c r="B435" s="70"/>
      <c r="C435" s="70"/>
      <c r="D435" s="65"/>
      <c r="E435" s="63"/>
      <c r="F435" s="63"/>
      <c r="G435" s="63"/>
      <c r="H435" s="71"/>
      <c r="I435" s="49"/>
      <c r="K435" s="51"/>
      <c r="L435" s="51"/>
      <c r="M435" s="51"/>
      <c r="N435" s="51"/>
      <c r="O435" s="51"/>
      <c r="P435" s="51"/>
      <c r="Q435" s="51"/>
      <c r="R435" s="51"/>
    </row>
    <row r="436" spans="1:18" s="50" customFormat="1" x14ac:dyDescent="0.2">
      <c r="A436" s="63"/>
      <c r="B436" s="70"/>
      <c r="C436" s="70"/>
      <c r="D436" s="65"/>
      <c r="E436" s="63"/>
      <c r="F436" s="63"/>
      <c r="G436" s="63"/>
      <c r="H436" s="71"/>
      <c r="I436" s="49"/>
      <c r="K436" s="51"/>
      <c r="L436" s="51"/>
      <c r="M436" s="51"/>
      <c r="N436" s="51"/>
      <c r="O436" s="51"/>
      <c r="P436" s="51"/>
      <c r="Q436" s="51"/>
      <c r="R436" s="51"/>
    </row>
    <row r="437" spans="1:18" s="50" customFormat="1" x14ac:dyDescent="0.2">
      <c r="A437" s="63"/>
      <c r="B437" s="70"/>
      <c r="C437" s="70"/>
      <c r="D437" s="65"/>
      <c r="E437" s="63"/>
      <c r="F437" s="63"/>
      <c r="G437" s="63"/>
      <c r="H437" s="71"/>
      <c r="I437" s="49"/>
      <c r="K437" s="51"/>
      <c r="L437" s="51"/>
      <c r="M437" s="51"/>
      <c r="N437" s="51"/>
      <c r="O437" s="51"/>
      <c r="P437" s="51"/>
      <c r="Q437" s="51"/>
      <c r="R437" s="51"/>
    </row>
    <row r="438" spans="1:18" s="50" customFormat="1" x14ac:dyDescent="0.2">
      <c r="A438" s="63"/>
      <c r="B438" s="70"/>
      <c r="C438" s="70"/>
      <c r="D438" s="65"/>
      <c r="E438" s="63"/>
      <c r="F438" s="63"/>
      <c r="G438" s="63"/>
      <c r="H438" s="71"/>
      <c r="I438" s="49"/>
      <c r="K438" s="51"/>
      <c r="L438" s="51"/>
      <c r="M438" s="51"/>
      <c r="N438" s="51"/>
      <c r="O438" s="51"/>
      <c r="P438" s="51"/>
      <c r="Q438" s="51"/>
      <c r="R438" s="51"/>
    </row>
    <row r="439" spans="1:18" s="50" customFormat="1" x14ac:dyDescent="0.2">
      <c r="A439" s="63"/>
      <c r="B439" s="70"/>
      <c r="C439" s="70"/>
      <c r="D439" s="65"/>
      <c r="E439" s="63"/>
      <c r="F439" s="63"/>
      <c r="G439" s="63"/>
      <c r="H439" s="71"/>
      <c r="I439" s="49"/>
      <c r="K439" s="51"/>
      <c r="L439" s="51"/>
      <c r="M439" s="51"/>
      <c r="N439" s="51"/>
      <c r="O439" s="51"/>
      <c r="P439" s="51"/>
      <c r="Q439" s="51"/>
      <c r="R439" s="51"/>
    </row>
    <row r="440" spans="1:18" s="50" customFormat="1" x14ac:dyDescent="0.2">
      <c r="A440" s="63"/>
      <c r="B440" s="70"/>
      <c r="C440" s="70"/>
      <c r="D440" s="65"/>
      <c r="E440" s="63"/>
      <c r="F440" s="63"/>
      <c r="G440" s="63"/>
      <c r="H440" s="71"/>
      <c r="I440" s="49"/>
      <c r="K440" s="51"/>
      <c r="L440" s="51"/>
      <c r="M440" s="51"/>
      <c r="N440" s="51"/>
      <c r="O440" s="51"/>
      <c r="P440" s="51"/>
      <c r="Q440" s="51"/>
      <c r="R440" s="51"/>
    </row>
    <row r="441" spans="1:18" s="50" customFormat="1" x14ac:dyDescent="0.2">
      <c r="A441" s="63"/>
      <c r="B441" s="70"/>
      <c r="C441" s="70"/>
      <c r="D441" s="65"/>
      <c r="E441" s="63"/>
      <c r="F441" s="63"/>
      <c r="G441" s="63"/>
      <c r="H441" s="71"/>
      <c r="I441" s="49"/>
      <c r="K441" s="51"/>
      <c r="L441" s="51"/>
      <c r="M441" s="51"/>
      <c r="N441" s="51"/>
      <c r="O441" s="51"/>
      <c r="P441" s="51"/>
      <c r="Q441" s="51"/>
      <c r="R441" s="51"/>
    </row>
    <row r="442" spans="1:18" s="50" customFormat="1" x14ac:dyDescent="0.2">
      <c r="A442" s="63"/>
      <c r="B442" s="70"/>
      <c r="C442" s="70"/>
      <c r="D442" s="65"/>
      <c r="E442" s="63"/>
      <c r="F442" s="63"/>
      <c r="G442" s="63"/>
      <c r="H442" s="71"/>
      <c r="I442" s="49"/>
      <c r="K442" s="51"/>
      <c r="L442" s="51"/>
      <c r="M442" s="51"/>
      <c r="N442" s="51"/>
      <c r="O442" s="51"/>
      <c r="P442" s="51"/>
      <c r="Q442" s="51"/>
      <c r="R442" s="51"/>
    </row>
    <row r="443" spans="1:18" s="50" customFormat="1" x14ac:dyDescent="0.2">
      <c r="A443" s="63"/>
      <c r="B443" s="70"/>
      <c r="C443" s="70"/>
      <c r="D443" s="65"/>
      <c r="E443" s="63"/>
      <c r="F443" s="63"/>
      <c r="G443" s="63"/>
      <c r="H443" s="71"/>
      <c r="I443" s="49"/>
      <c r="K443" s="51"/>
      <c r="L443" s="51"/>
      <c r="M443" s="51"/>
      <c r="N443" s="51"/>
      <c r="O443" s="51"/>
      <c r="P443" s="51"/>
      <c r="Q443" s="51"/>
      <c r="R443" s="51"/>
    </row>
    <row r="444" spans="1:18" s="50" customFormat="1" x14ac:dyDescent="0.2">
      <c r="A444" s="63"/>
      <c r="B444" s="70"/>
      <c r="C444" s="70"/>
      <c r="D444" s="65"/>
      <c r="E444" s="63"/>
      <c r="F444" s="63"/>
      <c r="G444" s="63"/>
      <c r="H444" s="71"/>
      <c r="I444" s="49"/>
      <c r="K444" s="51"/>
      <c r="L444" s="51"/>
      <c r="M444" s="51"/>
      <c r="N444" s="51"/>
      <c r="O444" s="51"/>
      <c r="P444" s="51"/>
      <c r="Q444" s="51"/>
      <c r="R444" s="51"/>
    </row>
    <row r="445" spans="1:18" s="50" customFormat="1" x14ac:dyDescent="0.2">
      <c r="A445" s="63"/>
      <c r="B445" s="70"/>
      <c r="C445" s="70"/>
      <c r="D445" s="65"/>
      <c r="E445" s="63"/>
      <c r="F445" s="63"/>
      <c r="G445" s="63"/>
      <c r="H445" s="71"/>
      <c r="I445" s="49"/>
      <c r="K445" s="51"/>
      <c r="L445" s="51"/>
      <c r="M445" s="51"/>
      <c r="N445" s="51"/>
      <c r="O445" s="51"/>
      <c r="P445" s="51"/>
      <c r="Q445" s="51"/>
      <c r="R445" s="51"/>
    </row>
    <row r="446" spans="1:18" s="50" customFormat="1" x14ac:dyDescent="0.2">
      <c r="A446" s="63"/>
      <c r="B446" s="70"/>
      <c r="C446" s="70"/>
      <c r="D446" s="65"/>
      <c r="E446" s="63"/>
      <c r="F446" s="63"/>
      <c r="G446" s="63"/>
      <c r="H446" s="71"/>
      <c r="I446" s="49"/>
      <c r="K446" s="51"/>
      <c r="L446" s="51"/>
      <c r="M446" s="51"/>
      <c r="N446" s="51"/>
      <c r="O446" s="51"/>
      <c r="P446" s="51"/>
      <c r="Q446" s="51"/>
      <c r="R446" s="51"/>
    </row>
    <row r="447" spans="1:18" s="50" customFormat="1" x14ac:dyDescent="0.2">
      <c r="A447" s="63"/>
      <c r="B447" s="70"/>
      <c r="C447" s="70"/>
      <c r="D447" s="65"/>
      <c r="E447" s="63"/>
      <c r="F447" s="63"/>
      <c r="G447" s="63"/>
      <c r="H447" s="71"/>
      <c r="I447" s="49"/>
      <c r="K447" s="51"/>
      <c r="L447" s="51"/>
      <c r="M447" s="51"/>
      <c r="N447" s="51"/>
      <c r="O447" s="51"/>
      <c r="P447" s="51"/>
      <c r="Q447" s="51"/>
      <c r="R447" s="51"/>
    </row>
    <row r="448" spans="1:18" s="50" customFormat="1" x14ac:dyDescent="0.2">
      <c r="A448" s="63"/>
      <c r="B448" s="70"/>
      <c r="C448" s="70"/>
      <c r="D448" s="65"/>
      <c r="E448" s="63"/>
      <c r="F448" s="63"/>
      <c r="G448" s="63"/>
      <c r="H448" s="71"/>
      <c r="I448" s="49"/>
      <c r="K448" s="51"/>
      <c r="L448" s="51"/>
      <c r="M448" s="51"/>
      <c r="N448" s="51"/>
      <c r="O448" s="51"/>
      <c r="P448" s="51"/>
      <c r="Q448" s="51"/>
      <c r="R448" s="51"/>
    </row>
    <row r="449" spans="1:18" s="50" customFormat="1" x14ac:dyDescent="0.2">
      <c r="A449" s="63"/>
      <c r="B449" s="70"/>
      <c r="C449" s="70"/>
      <c r="D449" s="65"/>
      <c r="E449" s="63"/>
      <c r="F449" s="63"/>
      <c r="G449" s="63"/>
      <c r="H449" s="71"/>
      <c r="I449" s="49"/>
      <c r="K449" s="51"/>
      <c r="L449" s="51"/>
      <c r="M449" s="51"/>
      <c r="N449" s="51"/>
      <c r="O449" s="51"/>
      <c r="P449" s="51"/>
      <c r="Q449" s="51"/>
      <c r="R449" s="51"/>
    </row>
    <row r="450" spans="1:18" s="50" customFormat="1" x14ac:dyDescent="0.2">
      <c r="A450" s="63"/>
      <c r="B450" s="70"/>
      <c r="C450" s="70"/>
      <c r="D450" s="65"/>
      <c r="E450" s="63"/>
      <c r="F450" s="63"/>
      <c r="G450" s="63"/>
      <c r="H450" s="71"/>
      <c r="I450" s="49"/>
      <c r="K450" s="51"/>
      <c r="L450" s="51"/>
      <c r="M450" s="51"/>
      <c r="N450" s="51"/>
      <c r="O450" s="51"/>
      <c r="P450" s="51"/>
      <c r="Q450" s="51"/>
      <c r="R450" s="51"/>
    </row>
    <row r="451" spans="1:18" s="50" customFormat="1" x14ac:dyDescent="0.2">
      <c r="A451" s="63"/>
      <c r="B451" s="70"/>
      <c r="C451" s="70"/>
      <c r="D451" s="65"/>
      <c r="E451" s="63"/>
      <c r="F451" s="63"/>
      <c r="G451" s="63"/>
      <c r="H451" s="71"/>
      <c r="I451" s="49"/>
      <c r="K451" s="51"/>
      <c r="L451" s="51"/>
      <c r="M451" s="51"/>
      <c r="N451" s="51"/>
      <c r="O451" s="51"/>
      <c r="P451" s="51"/>
      <c r="Q451" s="51"/>
      <c r="R451" s="51"/>
    </row>
    <row r="452" spans="1:18" s="50" customFormat="1" x14ac:dyDescent="0.2">
      <c r="A452" s="63"/>
      <c r="B452" s="70"/>
      <c r="C452" s="70"/>
      <c r="D452" s="65"/>
      <c r="E452" s="63"/>
      <c r="F452" s="63"/>
      <c r="G452" s="63"/>
      <c r="H452" s="71"/>
      <c r="I452" s="49"/>
      <c r="K452" s="51"/>
      <c r="L452" s="51"/>
      <c r="M452" s="51"/>
      <c r="N452" s="51"/>
      <c r="O452" s="51"/>
      <c r="P452" s="51"/>
      <c r="Q452" s="51"/>
      <c r="R452" s="51"/>
    </row>
    <row r="453" spans="1:18" s="50" customFormat="1" x14ac:dyDescent="0.2">
      <c r="A453" s="63"/>
      <c r="B453" s="70"/>
      <c r="C453" s="70"/>
      <c r="D453" s="65"/>
      <c r="E453" s="63"/>
      <c r="F453" s="63"/>
      <c r="G453" s="63"/>
      <c r="H453" s="71"/>
      <c r="I453" s="49"/>
      <c r="K453" s="51"/>
      <c r="L453" s="51"/>
      <c r="M453" s="51"/>
      <c r="N453" s="51"/>
      <c r="O453" s="51"/>
      <c r="P453" s="51"/>
      <c r="Q453" s="51"/>
      <c r="R453" s="51"/>
    </row>
    <row r="454" spans="1:18" s="50" customFormat="1" x14ac:dyDescent="0.2">
      <c r="A454" s="63"/>
      <c r="B454" s="70"/>
      <c r="C454" s="70"/>
      <c r="D454" s="65"/>
      <c r="E454" s="63"/>
      <c r="F454" s="63"/>
      <c r="G454" s="63"/>
      <c r="H454" s="71"/>
      <c r="I454" s="49"/>
      <c r="K454" s="51"/>
      <c r="L454" s="51"/>
      <c r="M454" s="51"/>
      <c r="N454" s="51"/>
      <c r="O454" s="51"/>
      <c r="P454" s="51"/>
      <c r="Q454" s="51"/>
      <c r="R454" s="51"/>
    </row>
    <row r="455" spans="1:18" s="50" customFormat="1" x14ac:dyDescent="0.2">
      <c r="A455" s="63"/>
      <c r="B455" s="70"/>
      <c r="C455" s="70"/>
      <c r="D455" s="65"/>
      <c r="E455" s="63"/>
      <c r="F455" s="63"/>
      <c r="G455" s="63"/>
      <c r="H455" s="71"/>
      <c r="I455" s="49"/>
      <c r="K455" s="51"/>
      <c r="L455" s="51"/>
      <c r="M455" s="51"/>
      <c r="N455" s="51"/>
      <c r="O455" s="51"/>
      <c r="P455" s="51"/>
      <c r="Q455" s="51"/>
      <c r="R455" s="51"/>
    </row>
    <row r="456" spans="1:18" s="50" customFormat="1" x14ac:dyDescent="0.2">
      <c r="A456" s="63"/>
      <c r="B456" s="70"/>
      <c r="C456" s="70"/>
      <c r="D456" s="65"/>
      <c r="E456" s="63"/>
      <c r="F456" s="63"/>
      <c r="G456" s="63"/>
      <c r="H456" s="71"/>
      <c r="I456" s="49"/>
      <c r="K456" s="51"/>
      <c r="L456" s="51"/>
      <c r="M456" s="51"/>
      <c r="N456" s="51"/>
      <c r="O456" s="51"/>
      <c r="P456" s="51"/>
      <c r="Q456" s="51"/>
      <c r="R456" s="51"/>
    </row>
    <row r="457" spans="1:18" s="50" customFormat="1" x14ac:dyDescent="0.2">
      <c r="A457" s="63"/>
      <c r="B457" s="70"/>
      <c r="C457" s="70"/>
      <c r="D457" s="65"/>
      <c r="E457" s="63"/>
      <c r="F457" s="63"/>
      <c r="G457" s="63"/>
      <c r="H457" s="71"/>
      <c r="I457" s="49"/>
      <c r="K457" s="51"/>
      <c r="L457" s="51"/>
      <c r="M457" s="51"/>
      <c r="N457" s="51"/>
      <c r="O457" s="51"/>
      <c r="P457" s="51"/>
      <c r="Q457" s="51"/>
      <c r="R457" s="51"/>
    </row>
    <row r="458" spans="1:18" s="50" customFormat="1" x14ac:dyDescent="0.2">
      <c r="A458" s="63"/>
      <c r="B458" s="70"/>
      <c r="C458" s="70"/>
      <c r="D458" s="65"/>
      <c r="E458" s="63"/>
      <c r="F458" s="63"/>
      <c r="G458" s="63"/>
      <c r="H458" s="71"/>
      <c r="I458" s="49"/>
      <c r="K458" s="51"/>
      <c r="L458" s="51"/>
      <c r="M458" s="51"/>
      <c r="N458" s="51"/>
      <c r="O458" s="51"/>
      <c r="P458" s="51"/>
      <c r="Q458" s="51"/>
      <c r="R458" s="51"/>
    </row>
    <row r="459" spans="1:18" s="50" customFormat="1" x14ac:dyDescent="0.2">
      <c r="A459" s="63"/>
      <c r="B459" s="70"/>
      <c r="C459" s="70"/>
      <c r="D459" s="65"/>
      <c r="E459" s="63"/>
      <c r="F459" s="63"/>
      <c r="G459" s="63"/>
      <c r="H459" s="71"/>
      <c r="I459" s="49"/>
      <c r="K459" s="51"/>
      <c r="L459" s="51"/>
      <c r="M459" s="51"/>
      <c r="N459" s="51"/>
      <c r="O459" s="51"/>
      <c r="P459" s="51"/>
      <c r="Q459" s="51"/>
      <c r="R459" s="51"/>
    </row>
    <row r="460" spans="1:18" s="50" customFormat="1" x14ac:dyDescent="0.2">
      <c r="A460" s="63"/>
      <c r="B460" s="70"/>
      <c r="C460" s="70"/>
      <c r="D460" s="65"/>
      <c r="E460" s="63"/>
      <c r="F460" s="63"/>
      <c r="G460" s="63"/>
      <c r="H460" s="71"/>
      <c r="I460" s="49"/>
      <c r="K460" s="51"/>
      <c r="L460" s="51"/>
      <c r="M460" s="51"/>
      <c r="N460" s="51"/>
      <c r="O460" s="51"/>
      <c r="P460" s="51"/>
      <c r="Q460" s="51"/>
      <c r="R460" s="51"/>
    </row>
    <row r="461" spans="1:18" s="50" customFormat="1" x14ac:dyDescent="0.2">
      <c r="A461" s="63"/>
      <c r="B461" s="70"/>
      <c r="C461" s="70"/>
      <c r="D461" s="65"/>
      <c r="E461" s="63"/>
      <c r="F461" s="63"/>
      <c r="G461" s="63"/>
      <c r="H461" s="71"/>
      <c r="I461" s="49"/>
      <c r="K461" s="51"/>
      <c r="L461" s="51"/>
      <c r="M461" s="51"/>
      <c r="N461" s="51"/>
      <c r="O461" s="51"/>
      <c r="P461" s="51"/>
      <c r="Q461" s="51"/>
      <c r="R461" s="51"/>
    </row>
    <row r="462" spans="1:18" s="50" customFormat="1" x14ac:dyDescent="0.2">
      <c r="A462" s="63"/>
      <c r="B462" s="70"/>
      <c r="C462" s="70"/>
      <c r="D462" s="65"/>
      <c r="E462" s="63"/>
      <c r="F462" s="63"/>
      <c r="G462" s="63"/>
      <c r="H462" s="71"/>
      <c r="I462" s="49"/>
      <c r="K462" s="51"/>
      <c r="L462" s="51"/>
      <c r="M462" s="51"/>
      <c r="N462" s="51"/>
      <c r="O462" s="51"/>
      <c r="P462" s="51"/>
      <c r="Q462" s="51"/>
      <c r="R462" s="51"/>
    </row>
    <row r="463" spans="1:18" s="50" customFormat="1" x14ac:dyDescent="0.2">
      <c r="A463" s="63"/>
      <c r="B463" s="70"/>
      <c r="C463" s="70"/>
      <c r="D463" s="65"/>
      <c r="E463" s="63"/>
      <c r="F463" s="63"/>
      <c r="G463" s="63"/>
      <c r="H463" s="71"/>
      <c r="I463" s="49"/>
      <c r="K463" s="51"/>
      <c r="L463" s="51"/>
      <c r="M463" s="51"/>
      <c r="N463" s="51"/>
      <c r="O463" s="51"/>
      <c r="P463" s="51"/>
      <c r="Q463" s="51"/>
      <c r="R463" s="51"/>
    </row>
    <row r="464" spans="1:18" s="50" customFormat="1" x14ac:dyDescent="0.2">
      <c r="A464" s="63"/>
      <c r="B464" s="70"/>
      <c r="C464" s="70"/>
      <c r="D464" s="65"/>
      <c r="E464" s="63"/>
      <c r="F464" s="63"/>
      <c r="G464" s="63"/>
      <c r="H464" s="71"/>
      <c r="I464" s="49"/>
      <c r="K464" s="51"/>
      <c r="L464" s="51"/>
      <c r="M464" s="51"/>
      <c r="N464" s="51"/>
      <c r="O464" s="51"/>
      <c r="P464" s="51"/>
      <c r="Q464" s="51"/>
      <c r="R464" s="51"/>
    </row>
    <row r="465" spans="1:18" s="50" customFormat="1" x14ac:dyDescent="0.2">
      <c r="A465" s="63"/>
      <c r="B465" s="70"/>
      <c r="C465" s="70"/>
      <c r="D465" s="65"/>
      <c r="E465" s="63"/>
      <c r="F465" s="63"/>
      <c r="G465" s="63"/>
      <c r="H465" s="71"/>
      <c r="I465" s="49"/>
      <c r="K465" s="51"/>
      <c r="L465" s="51"/>
      <c r="M465" s="51"/>
      <c r="N465" s="51"/>
      <c r="O465" s="51"/>
      <c r="P465" s="51"/>
      <c r="Q465" s="51"/>
      <c r="R465" s="51"/>
    </row>
    <row r="466" spans="1:18" s="50" customFormat="1" x14ac:dyDescent="0.2">
      <c r="A466" s="63"/>
      <c r="B466" s="70"/>
      <c r="C466" s="70"/>
      <c r="D466" s="65"/>
      <c r="E466" s="63"/>
      <c r="F466" s="63"/>
      <c r="G466" s="63"/>
      <c r="H466" s="71"/>
      <c r="I466" s="49"/>
      <c r="K466" s="51"/>
      <c r="L466" s="51"/>
      <c r="M466" s="51"/>
      <c r="N466" s="51"/>
      <c r="O466" s="51"/>
      <c r="P466" s="51"/>
      <c r="Q466" s="51"/>
      <c r="R466" s="51"/>
    </row>
    <row r="467" spans="1:18" s="50" customFormat="1" x14ac:dyDescent="0.2">
      <c r="A467" s="63"/>
      <c r="B467" s="70"/>
      <c r="C467" s="70"/>
      <c r="D467" s="65"/>
      <c r="E467" s="63"/>
      <c r="F467" s="63"/>
      <c r="G467" s="63"/>
      <c r="H467" s="71"/>
      <c r="I467" s="49"/>
      <c r="K467" s="51"/>
      <c r="L467" s="51"/>
      <c r="M467" s="51"/>
      <c r="N467" s="51"/>
      <c r="O467" s="51"/>
      <c r="P467" s="51"/>
      <c r="Q467" s="51"/>
      <c r="R467" s="51"/>
    </row>
    <row r="468" spans="1:18" s="50" customFormat="1" x14ac:dyDescent="0.2">
      <c r="A468" s="63"/>
      <c r="B468" s="70"/>
      <c r="C468" s="70"/>
      <c r="D468" s="65"/>
      <c r="E468" s="63"/>
      <c r="F468" s="63"/>
      <c r="G468" s="63"/>
      <c r="H468" s="71"/>
      <c r="I468" s="49"/>
      <c r="K468" s="51"/>
      <c r="L468" s="51"/>
      <c r="M468" s="51"/>
      <c r="N468" s="51"/>
      <c r="O468" s="51"/>
      <c r="P468" s="51"/>
      <c r="Q468" s="51"/>
      <c r="R468" s="51"/>
    </row>
    <row r="469" spans="1:18" s="50" customFormat="1" x14ac:dyDescent="0.2">
      <c r="A469" s="63"/>
      <c r="B469" s="70"/>
      <c r="C469" s="70"/>
      <c r="D469" s="65"/>
      <c r="E469" s="63"/>
      <c r="F469" s="63"/>
      <c r="G469" s="63"/>
      <c r="H469" s="71"/>
      <c r="I469" s="49"/>
      <c r="K469" s="51"/>
      <c r="L469" s="51"/>
      <c r="M469" s="51"/>
      <c r="N469" s="51"/>
      <c r="O469" s="51"/>
      <c r="P469" s="51"/>
      <c r="Q469" s="51"/>
      <c r="R469" s="51"/>
    </row>
    <row r="470" spans="1:18" s="50" customFormat="1" x14ac:dyDescent="0.2">
      <c r="A470" s="63"/>
      <c r="B470" s="70"/>
      <c r="C470" s="70"/>
      <c r="D470" s="65"/>
      <c r="E470" s="63"/>
      <c r="F470" s="63"/>
      <c r="G470" s="63"/>
      <c r="H470" s="71"/>
      <c r="I470" s="49"/>
      <c r="K470" s="51"/>
      <c r="L470" s="51"/>
      <c r="M470" s="51"/>
      <c r="N470" s="51"/>
      <c r="O470" s="51"/>
      <c r="P470" s="51"/>
      <c r="Q470" s="51"/>
      <c r="R470" s="51"/>
    </row>
    <row r="471" spans="1:18" s="50" customFormat="1" x14ac:dyDescent="0.2">
      <c r="A471" s="63"/>
      <c r="B471" s="70"/>
      <c r="C471" s="70"/>
      <c r="D471" s="65"/>
      <c r="E471" s="63"/>
      <c r="F471" s="63"/>
      <c r="G471" s="63"/>
      <c r="H471" s="71"/>
      <c r="I471" s="49"/>
      <c r="K471" s="51"/>
      <c r="L471" s="51"/>
      <c r="M471" s="51"/>
      <c r="N471" s="51"/>
      <c r="O471" s="51"/>
      <c r="P471" s="51"/>
      <c r="Q471" s="51"/>
      <c r="R471" s="51"/>
    </row>
    <row r="472" spans="1:18" s="50" customFormat="1" x14ac:dyDescent="0.2">
      <c r="A472" s="63"/>
      <c r="B472" s="70"/>
      <c r="C472" s="70"/>
      <c r="D472" s="65"/>
      <c r="E472" s="63"/>
      <c r="F472" s="63"/>
      <c r="G472" s="63"/>
      <c r="H472" s="71"/>
      <c r="I472" s="49"/>
      <c r="K472" s="51"/>
      <c r="L472" s="51"/>
      <c r="M472" s="51"/>
      <c r="N472" s="51"/>
      <c r="O472" s="51"/>
      <c r="P472" s="51"/>
      <c r="Q472" s="51"/>
      <c r="R472" s="51"/>
    </row>
    <row r="473" spans="1:18" s="50" customFormat="1" x14ac:dyDescent="0.2">
      <c r="A473" s="63"/>
      <c r="B473" s="70"/>
      <c r="C473" s="70"/>
      <c r="D473" s="65"/>
      <c r="E473" s="63"/>
      <c r="F473" s="63"/>
      <c r="G473" s="63"/>
      <c r="H473" s="71"/>
      <c r="I473" s="49"/>
      <c r="K473" s="51"/>
      <c r="L473" s="51"/>
      <c r="M473" s="51"/>
      <c r="N473" s="51"/>
      <c r="O473" s="51"/>
      <c r="P473" s="51"/>
      <c r="Q473" s="51"/>
      <c r="R473" s="51"/>
    </row>
    <row r="474" spans="1:18" s="50" customFormat="1" x14ac:dyDescent="0.2">
      <c r="A474" s="63"/>
      <c r="B474" s="70"/>
      <c r="C474" s="70"/>
      <c r="D474" s="65"/>
      <c r="E474" s="63"/>
      <c r="F474" s="63"/>
      <c r="G474" s="63"/>
      <c r="H474" s="71"/>
      <c r="I474" s="49"/>
      <c r="K474" s="51"/>
      <c r="L474" s="51"/>
      <c r="M474" s="51"/>
      <c r="N474" s="51"/>
      <c r="O474" s="51"/>
      <c r="P474" s="51"/>
      <c r="Q474" s="51"/>
      <c r="R474" s="51"/>
    </row>
    <row r="475" spans="1:18" s="50" customFormat="1" x14ac:dyDescent="0.2">
      <c r="A475" s="63"/>
      <c r="B475" s="70"/>
      <c r="C475" s="70"/>
      <c r="D475" s="65"/>
      <c r="E475" s="63"/>
      <c r="F475" s="63"/>
      <c r="G475" s="63"/>
      <c r="H475" s="71"/>
      <c r="I475" s="49"/>
      <c r="K475" s="51"/>
      <c r="L475" s="51"/>
      <c r="M475" s="51"/>
      <c r="N475" s="51"/>
      <c r="O475" s="51"/>
      <c r="P475" s="51"/>
      <c r="Q475" s="51"/>
      <c r="R475" s="51"/>
    </row>
    <row r="476" spans="1:18" s="50" customFormat="1" x14ac:dyDescent="0.2">
      <c r="A476" s="63"/>
      <c r="B476" s="70"/>
      <c r="C476" s="70"/>
      <c r="D476" s="65"/>
      <c r="E476" s="63"/>
      <c r="F476" s="63"/>
      <c r="G476" s="63"/>
      <c r="H476" s="71"/>
      <c r="I476" s="49"/>
      <c r="K476" s="51"/>
      <c r="L476" s="51"/>
      <c r="M476" s="51"/>
      <c r="N476" s="51"/>
      <c r="O476" s="51"/>
      <c r="P476" s="51"/>
      <c r="Q476" s="51"/>
      <c r="R476" s="51"/>
    </row>
    <row r="477" spans="1:18" s="50" customFormat="1" x14ac:dyDescent="0.2">
      <c r="A477" s="63"/>
      <c r="B477" s="70"/>
      <c r="C477" s="70"/>
      <c r="D477" s="65"/>
      <c r="E477" s="63"/>
      <c r="F477" s="63"/>
      <c r="G477" s="63"/>
      <c r="H477" s="71"/>
      <c r="I477" s="49"/>
      <c r="K477" s="51"/>
      <c r="L477" s="51"/>
      <c r="M477" s="51"/>
      <c r="N477" s="51"/>
      <c r="O477" s="51"/>
      <c r="P477" s="51"/>
      <c r="Q477" s="51"/>
      <c r="R477" s="51"/>
    </row>
    <row r="478" spans="1:18" s="50" customFormat="1" x14ac:dyDescent="0.2">
      <c r="A478" s="63"/>
      <c r="B478" s="70"/>
      <c r="C478" s="70"/>
      <c r="D478" s="65"/>
      <c r="E478" s="63"/>
      <c r="F478" s="63"/>
      <c r="G478" s="63"/>
      <c r="H478" s="71"/>
      <c r="I478" s="49"/>
      <c r="K478" s="51"/>
      <c r="L478" s="51"/>
      <c r="M478" s="51"/>
      <c r="N478" s="51"/>
      <c r="O478" s="51"/>
      <c r="P478" s="51"/>
      <c r="Q478" s="51"/>
      <c r="R478" s="51"/>
    </row>
    <row r="479" spans="1:18" s="50" customFormat="1" x14ac:dyDescent="0.2">
      <c r="A479" s="63"/>
      <c r="B479" s="70"/>
      <c r="C479" s="70"/>
      <c r="D479" s="65"/>
      <c r="E479" s="63"/>
      <c r="F479" s="63"/>
      <c r="G479" s="63"/>
      <c r="H479" s="71"/>
      <c r="I479" s="49"/>
      <c r="K479" s="51"/>
      <c r="L479" s="51"/>
      <c r="M479" s="51"/>
      <c r="N479" s="51"/>
      <c r="O479" s="51"/>
      <c r="P479" s="51"/>
      <c r="Q479" s="51"/>
      <c r="R479" s="51"/>
    </row>
    <row r="480" spans="1:18" s="50" customFormat="1" x14ac:dyDescent="0.2">
      <c r="A480" s="63"/>
      <c r="B480" s="70"/>
      <c r="C480" s="70"/>
      <c r="D480" s="65"/>
      <c r="E480" s="63"/>
      <c r="F480" s="63"/>
      <c r="G480" s="63"/>
      <c r="H480" s="71"/>
      <c r="I480" s="49"/>
      <c r="K480" s="51"/>
      <c r="L480" s="51"/>
      <c r="M480" s="51"/>
      <c r="N480" s="51"/>
      <c r="O480" s="51"/>
      <c r="P480" s="51"/>
      <c r="Q480" s="51"/>
      <c r="R480" s="51"/>
    </row>
    <row r="481" spans="1:18" s="50" customFormat="1" x14ac:dyDescent="0.2">
      <c r="A481" s="63"/>
      <c r="B481" s="70"/>
      <c r="C481" s="70"/>
      <c r="D481" s="65"/>
      <c r="E481" s="63"/>
      <c r="F481" s="63"/>
      <c r="G481" s="63"/>
      <c r="H481" s="71"/>
      <c r="I481" s="49"/>
      <c r="K481" s="51"/>
      <c r="L481" s="51"/>
      <c r="M481" s="51"/>
      <c r="N481" s="51"/>
      <c r="O481" s="51"/>
      <c r="P481" s="51"/>
      <c r="Q481" s="51"/>
      <c r="R481" s="51"/>
    </row>
    <row r="482" spans="1:18" s="50" customFormat="1" x14ac:dyDescent="0.2">
      <c r="A482" s="63"/>
      <c r="B482" s="70"/>
      <c r="C482" s="70"/>
      <c r="D482" s="65"/>
      <c r="E482" s="63"/>
      <c r="F482" s="63"/>
      <c r="G482" s="63"/>
      <c r="H482" s="71"/>
      <c r="I482" s="49"/>
      <c r="K482" s="51"/>
      <c r="L482" s="51"/>
      <c r="M482" s="51"/>
      <c r="N482" s="51"/>
      <c r="O482" s="51"/>
      <c r="P482" s="51"/>
      <c r="Q482" s="51"/>
      <c r="R482" s="51"/>
    </row>
    <row r="483" spans="1:18" s="50" customFormat="1" x14ac:dyDescent="0.2">
      <c r="A483" s="63"/>
      <c r="B483" s="70"/>
      <c r="C483" s="70"/>
      <c r="D483" s="65"/>
      <c r="E483" s="63"/>
      <c r="F483" s="63"/>
      <c r="G483" s="63"/>
      <c r="H483" s="71"/>
      <c r="I483" s="49"/>
      <c r="K483" s="51"/>
      <c r="L483" s="51"/>
      <c r="M483" s="51"/>
      <c r="N483" s="51"/>
      <c r="O483" s="51"/>
      <c r="P483" s="51"/>
      <c r="Q483" s="51"/>
      <c r="R483" s="51"/>
    </row>
    <row r="484" spans="1:18" s="50" customFormat="1" x14ac:dyDescent="0.2">
      <c r="A484" s="63"/>
      <c r="B484" s="70"/>
      <c r="C484" s="70"/>
      <c r="D484" s="65"/>
      <c r="E484" s="63"/>
      <c r="F484" s="63"/>
      <c r="G484" s="63"/>
      <c r="H484" s="71"/>
      <c r="I484" s="49"/>
      <c r="K484" s="51"/>
      <c r="L484" s="51"/>
      <c r="M484" s="51"/>
      <c r="N484" s="51"/>
      <c r="O484" s="51"/>
      <c r="P484" s="51"/>
      <c r="Q484" s="51"/>
      <c r="R484" s="51"/>
    </row>
    <row r="485" spans="1:18" s="50" customFormat="1" x14ac:dyDescent="0.2">
      <c r="A485" s="63"/>
      <c r="B485" s="70"/>
      <c r="C485" s="70"/>
      <c r="D485" s="65"/>
      <c r="E485" s="63"/>
      <c r="F485" s="63"/>
      <c r="G485" s="63"/>
      <c r="H485" s="71"/>
      <c r="I485" s="49"/>
      <c r="K485" s="51"/>
      <c r="L485" s="51"/>
      <c r="M485" s="51"/>
      <c r="N485" s="51"/>
      <c r="O485" s="51"/>
      <c r="P485" s="51"/>
      <c r="Q485" s="51"/>
      <c r="R485" s="51"/>
    </row>
    <row r="486" spans="1:18" s="50" customFormat="1" x14ac:dyDescent="0.2">
      <c r="A486" s="63"/>
      <c r="B486" s="70"/>
      <c r="C486" s="70"/>
      <c r="D486" s="65"/>
      <c r="E486" s="63"/>
      <c r="F486" s="63"/>
      <c r="G486" s="63"/>
      <c r="H486" s="71"/>
      <c r="I486" s="49"/>
      <c r="K486" s="51"/>
      <c r="L486" s="51"/>
      <c r="M486" s="51"/>
      <c r="N486" s="51"/>
      <c r="O486" s="51"/>
      <c r="P486" s="51"/>
      <c r="Q486" s="51"/>
      <c r="R486" s="51"/>
    </row>
    <row r="487" spans="1:18" s="50" customFormat="1" x14ac:dyDescent="0.2">
      <c r="A487" s="63"/>
      <c r="B487" s="70"/>
      <c r="C487" s="70"/>
      <c r="D487" s="65"/>
      <c r="E487" s="63"/>
      <c r="F487" s="63"/>
      <c r="G487" s="63"/>
      <c r="H487" s="71"/>
      <c r="I487" s="49"/>
      <c r="K487" s="51"/>
      <c r="L487" s="51"/>
      <c r="M487" s="51"/>
      <c r="N487" s="51"/>
      <c r="O487" s="51"/>
      <c r="P487" s="51"/>
      <c r="Q487" s="51"/>
      <c r="R487" s="51"/>
    </row>
    <row r="488" spans="1:18" s="50" customFormat="1" x14ac:dyDescent="0.2">
      <c r="A488" s="63"/>
      <c r="B488" s="70"/>
      <c r="C488" s="70"/>
      <c r="D488" s="65"/>
      <c r="E488" s="63"/>
      <c r="F488" s="63"/>
      <c r="G488" s="63"/>
      <c r="H488" s="71"/>
      <c r="I488" s="49"/>
      <c r="K488" s="51"/>
      <c r="L488" s="51"/>
      <c r="M488" s="51"/>
      <c r="N488" s="51"/>
      <c r="O488" s="51"/>
      <c r="P488" s="51"/>
      <c r="Q488" s="51"/>
      <c r="R488" s="51"/>
    </row>
    <row r="489" spans="1:18" s="50" customFormat="1" x14ac:dyDescent="0.2">
      <c r="A489" s="63"/>
      <c r="B489" s="70"/>
      <c r="C489" s="70"/>
      <c r="D489" s="65"/>
      <c r="E489" s="63"/>
      <c r="F489" s="63"/>
      <c r="G489" s="63"/>
      <c r="H489" s="71"/>
      <c r="I489" s="49"/>
      <c r="K489" s="51"/>
      <c r="L489" s="51"/>
      <c r="M489" s="51"/>
      <c r="N489" s="51"/>
      <c r="O489" s="51"/>
      <c r="P489" s="51"/>
      <c r="Q489" s="51"/>
      <c r="R489" s="51"/>
    </row>
    <row r="490" spans="1:18" s="50" customFormat="1" x14ac:dyDescent="0.2">
      <c r="A490" s="63"/>
      <c r="B490" s="70"/>
      <c r="C490" s="70"/>
      <c r="D490" s="65"/>
      <c r="E490" s="63"/>
      <c r="F490" s="63"/>
      <c r="G490" s="63"/>
      <c r="H490" s="71"/>
      <c r="I490" s="49"/>
      <c r="K490" s="51"/>
      <c r="L490" s="51"/>
      <c r="M490" s="51"/>
      <c r="N490" s="51"/>
      <c r="O490" s="51"/>
      <c r="P490" s="51"/>
      <c r="Q490" s="51"/>
      <c r="R490" s="51"/>
    </row>
    <row r="491" spans="1:18" s="50" customFormat="1" x14ac:dyDescent="0.2">
      <c r="A491" s="63"/>
      <c r="B491" s="70"/>
      <c r="C491" s="70"/>
      <c r="D491" s="65"/>
      <c r="E491" s="63"/>
      <c r="F491" s="63"/>
      <c r="G491" s="63"/>
      <c r="H491" s="71"/>
      <c r="I491" s="49"/>
      <c r="K491" s="51"/>
      <c r="L491" s="51"/>
      <c r="M491" s="51"/>
      <c r="N491" s="51"/>
      <c r="O491" s="51"/>
      <c r="P491" s="51"/>
      <c r="Q491" s="51"/>
      <c r="R491" s="51"/>
    </row>
    <row r="492" spans="1:18" s="50" customFormat="1" x14ac:dyDescent="0.2">
      <c r="A492" s="63"/>
      <c r="B492" s="70"/>
      <c r="C492" s="70"/>
      <c r="D492" s="65"/>
      <c r="E492" s="63"/>
      <c r="F492" s="63"/>
      <c r="G492" s="63"/>
      <c r="H492" s="71"/>
      <c r="I492" s="49"/>
      <c r="K492" s="51"/>
      <c r="L492" s="51"/>
      <c r="M492" s="51"/>
      <c r="N492" s="51"/>
      <c r="O492" s="51"/>
      <c r="P492" s="51"/>
      <c r="Q492" s="51"/>
      <c r="R492" s="51"/>
    </row>
    <row r="493" spans="1:18" s="50" customFormat="1" x14ac:dyDescent="0.2">
      <c r="A493" s="63"/>
      <c r="B493" s="70"/>
      <c r="C493" s="70"/>
      <c r="D493" s="65"/>
      <c r="E493" s="63"/>
      <c r="F493" s="63"/>
      <c r="G493" s="63"/>
      <c r="H493" s="71"/>
      <c r="I493" s="49"/>
      <c r="K493" s="51"/>
      <c r="L493" s="51"/>
      <c r="M493" s="51"/>
      <c r="N493" s="51"/>
      <c r="O493" s="51"/>
      <c r="P493" s="51"/>
      <c r="Q493" s="51"/>
      <c r="R493" s="51"/>
    </row>
    <row r="494" spans="1:18" s="50" customFormat="1" x14ac:dyDescent="0.2">
      <c r="A494" s="63"/>
      <c r="B494" s="70"/>
      <c r="C494" s="70"/>
      <c r="D494" s="65"/>
      <c r="E494" s="63"/>
      <c r="F494" s="63"/>
      <c r="G494" s="63"/>
      <c r="H494" s="71"/>
      <c r="I494" s="49"/>
      <c r="K494" s="51"/>
      <c r="L494" s="51"/>
      <c r="M494" s="51"/>
      <c r="N494" s="51"/>
      <c r="O494" s="51"/>
      <c r="P494" s="51"/>
      <c r="Q494" s="51"/>
      <c r="R494" s="51"/>
    </row>
    <row r="495" spans="1:18" s="50" customFormat="1" x14ac:dyDescent="0.2">
      <c r="A495" s="63"/>
      <c r="B495" s="70"/>
      <c r="C495" s="70"/>
      <c r="D495" s="65"/>
      <c r="E495" s="63"/>
      <c r="F495" s="63"/>
      <c r="G495" s="63"/>
      <c r="H495" s="71"/>
      <c r="I495" s="49"/>
      <c r="K495" s="51"/>
      <c r="L495" s="51"/>
      <c r="M495" s="51"/>
      <c r="N495" s="51"/>
      <c r="O495" s="51"/>
      <c r="P495" s="51"/>
      <c r="Q495" s="51"/>
      <c r="R495" s="51"/>
    </row>
    <row r="496" spans="1:18" s="50" customFormat="1" x14ac:dyDescent="0.2">
      <c r="A496" s="63"/>
      <c r="B496" s="70"/>
      <c r="C496" s="70"/>
      <c r="D496" s="65"/>
      <c r="E496" s="63"/>
      <c r="F496" s="63"/>
      <c r="G496" s="63"/>
      <c r="H496" s="71"/>
      <c r="I496" s="49"/>
      <c r="K496" s="51"/>
      <c r="L496" s="51"/>
      <c r="M496" s="51"/>
      <c r="N496" s="51"/>
      <c r="O496" s="51"/>
      <c r="P496" s="51"/>
      <c r="Q496" s="51"/>
      <c r="R496" s="51"/>
    </row>
    <row r="497" spans="1:18" s="50" customFormat="1" x14ac:dyDescent="0.2">
      <c r="A497" s="63"/>
      <c r="B497" s="70"/>
      <c r="C497" s="70"/>
      <c r="D497" s="65"/>
      <c r="E497" s="63"/>
      <c r="F497" s="63"/>
      <c r="G497" s="63"/>
      <c r="H497" s="71"/>
      <c r="I497" s="49"/>
      <c r="K497" s="51"/>
      <c r="L497" s="51"/>
      <c r="M497" s="51"/>
      <c r="N497" s="51"/>
      <c r="O497" s="51"/>
      <c r="P497" s="51"/>
      <c r="Q497" s="51"/>
      <c r="R497" s="51"/>
    </row>
    <row r="498" spans="1:18" s="50" customFormat="1" x14ac:dyDescent="0.2">
      <c r="A498" s="63"/>
      <c r="B498" s="70"/>
      <c r="C498" s="70"/>
      <c r="D498" s="65"/>
      <c r="E498" s="63"/>
      <c r="F498" s="63"/>
      <c r="G498" s="63"/>
      <c r="H498" s="71"/>
      <c r="I498" s="49"/>
      <c r="K498" s="51"/>
      <c r="L498" s="51"/>
      <c r="M498" s="51"/>
      <c r="N498" s="51"/>
      <c r="O498" s="51"/>
      <c r="P498" s="51"/>
      <c r="Q498" s="51"/>
      <c r="R498" s="51"/>
    </row>
    <row r="499" spans="1:18" s="50" customFormat="1" x14ac:dyDescent="0.2">
      <c r="A499" s="63"/>
      <c r="B499" s="70"/>
      <c r="C499" s="70"/>
      <c r="D499" s="65"/>
      <c r="E499" s="63"/>
      <c r="F499" s="63"/>
      <c r="G499" s="63"/>
      <c r="H499" s="71"/>
      <c r="I499" s="49"/>
      <c r="K499" s="51"/>
      <c r="L499" s="51"/>
      <c r="M499" s="51"/>
      <c r="N499" s="51"/>
      <c r="O499" s="51"/>
      <c r="P499" s="51"/>
      <c r="Q499" s="51"/>
      <c r="R499" s="51"/>
    </row>
    <row r="500" spans="1:18" s="50" customFormat="1" x14ac:dyDescent="0.2">
      <c r="A500" s="63"/>
      <c r="B500" s="70"/>
      <c r="C500" s="70"/>
      <c r="D500" s="65"/>
      <c r="E500" s="63"/>
      <c r="F500" s="63"/>
      <c r="G500" s="63"/>
      <c r="H500" s="71"/>
      <c r="I500" s="49"/>
      <c r="K500" s="51"/>
      <c r="L500" s="51"/>
      <c r="M500" s="51"/>
      <c r="N500" s="51"/>
      <c r="O500" s="51"/>
      <c r="P500" s="51"/>
      <c r="Q500" s="51"/>
      <c r="R500" s="51"/>
    </row>
    <row r="501" spans="1:18" s="50" customFormat="1" x14ac:dyDescent="0.2">
      <c r="A501" s="63"/>
      <c r="B501" s="70"/>
      <c r="C501" s="70"/>
      <c r="D501" s="65"/>
      <c r="E501" s="63"/>
      <c r="F501" s="63"/>
      <c r="G501" s="63"/>
      <c r="H501" s="71"/>
      <c r="I501" s="49"/>
      <c r="K501" s="51"/>
      <c r="L501" s="51"/>
      <c r="M501" s="51"/>
      <c r="N501" s="51"/>
      <c r="O501" s="51"/>
      <c r="P501" s="51"/>
      <c r="Q501" s="51"/>
      <c r="R501" s="51"/>
    </row>
    <row r="502" spans="1:18" s="50" customFormat="1" x14ac:dyDescent="0.2">
      <c r="A502" s="63"/>
      <c r="B502" s="70"/>
      <c r="C502" s="70"/>
      <c r="D502" s="65"/>
      <c r="E502" s="63"/>
      <c r="F502" s="63"/>
      <c r="G502" s="63"/>
      <c r="H502" s="71"/>
      <c r="I502" s="49"/>
      <c r="K502" s="51"/>
      <c r="L502" s="51"/>
      <c r="M502" s="51"/>
      <c r="N502" s="51"/>
      <c r="O502" s="51"/>
      <c r="P502" s="51"/>
      <c r="Q502" s="51"/>
      <c r="R502" s="51"/>
    </row>
    <row r="503" spans="1:18" s="50" customFormat="1" x14ac:dyDescent="0.2">
      <c r="A503" s="63"/>
      <c r="B503" s="70"/>
      <c r="C503" s="70"/>
      <c r="D503" s="65"/>
      <c r="E503" s="63"/>
      <c r="F503" s="63"/>
      <c r="G503" s="63"/>
      <c r="H503" s="71"/>
      <c r="I503" s="49"/>
      <c r="K503" s="51"/>
      <c r="L503" s="51"/>
      <c r="M503" s="51"/>
      <c r="N503" s="51"/>
      <c r="O503" s="51"/>
      <c r="P503" s="51"/>
      <c r="Q503" s="51"/>
      <c r="R503" s="51"/>
    </row>
    <row r="504" spans="1:18" s="50" customFormat="1" x14ac:dyDescent="0.2">
      <c r="A504" s="63"/>
      <c r="B504" s="70"/>
      <c r="C504" s="70"/>
      <c r="D504" s="65"/>
      <c r="E504" s="63"/>
      <c r="F504" s="63"/>
      <c r="G504" s="63"/>
      <c r="H504" s="71"/>
      <c r="I504" s="49"/>
      <c r="K504" s="51"/>
      <c r="L504" s="51"/>
      <c r="M504" s="51"/>
      <c r="N504" s="51"/>
      <c r="O504" s="51"/>
      <c r="P504" s="51"/>
      <c r="Q504" s="51"/>
      <c r="R504" s="51"/>
    </row>
    <row r="505" spans="1:18" s="50" customFormat="1" x14ac:dyDescent="0.2">
      <c r="A505" s="63"/>
      <c r="B505" s="70"/>
      <c r="C505" s="70"/>
      <c r="D505" s="65"/>
      <c r="E505" s="63"/>
      <c r="F505" s="63"/>
      <c r="G505" s="63"/>
      <c r="H505" s="71"/>
      <c r="I505" s="49"/>
      <c r="K505" s="51"/>
      <c r="L505" s="51"/>
      <c r="M505" s="51"/>
      <c r="N505" s="51"/>
      <c r="O505" s="51"/>
      <c r="P505" s="51"/>
      <c r="Q505" s="51"/>
      <c r="R505" s="51"/>
    </row>
    <row r="506" spans="1:18" s="50" customFormat="1" x14ac:dyDescent="0.2">
      <c r="A506" s="63"/>
      <c r="B506" s="70"/>
      <c r="C506" s="70"/>
      <c r="D506" s="65"/>
      <c r="E506" s="63"/>
      <c r="F506" s="63"/>
      <c r="G506" s="63"/>
      <c r="H506" s="71"/>
      <c r="I506" s="49"/>
      <c r="K506" s="51"/>
      <c r="L506" s="51"/>
      <c r="M506" s="51"/>
      <c r="N506" s="51"/>
      <c r="O506" s="51"/>
      <c r="P506" s="51"/>
      <c r="Q506" s="51"/>
      <c r="R506" s="51"/>
    </row>
    <row r="507" spans="1:18" s="50" customFormat="1" x14ac:dyDescent="0.2">
      <c r="A507" s="63"/>
      <c r="B507" s="70"/>
      <c r="C507" s="70"/>
      <c r="D507" s="65"/>
      <c r="E507" s="63"/>
      <c r="F507" s="63"/>
      <c r="G507" s="63"/>
      <c r="H507" s="71"/>
      <c r="I507" s="49"/>
      <c r="K507" s="51"/>
      <c r="L507" s="51"/>
      <c r="M507" s="51"/>
      <c r="N507" s="51"/>
      <c r="O507" s="51"/>
      <c r="P507" s="51"/>
      <c r="Q507" s="51"/>
      <c r="R507" s="51"/>
    </row>
    <row r="508" spans="1:18" s="50" customFormat="1" x14ac:dyDescent="0.2">
      <c r="A508" s="63"/>
      <c r="B508" s="70"/>
      <c r="C508" s="70"/>
      <c r="D508" s="65"/>
      <c r="E508" s="63"/>
      <c r="F508" s="63"/>
      <c r="G508" s="63"/>
      <c r="H508" s="71"/>
      <c r="I508" s="49"/>
      <c r="K508" s="51"/>
      <c r="L508" s="51"/>
      <c r="M508" s="51"/>
      <c r="N508" s="51"/>
      <c r="O508" s="51"/>
      <c r="P508" s="51"/>
      <c r="Q508" s="51"/>
      <c r="R508" s="51"/>
    </row>
    <row r="509" spans="1:18" s="50" customFormat="1" x14ac:dyDescent="0.2">
      <c r="A509" s="63"/>
      <c r="B509" s="70"/>
      <c r="C509" s="70"/>
      <c r="D509" s="65"/>
      <c r="E509" s="63"/>
      <c r="F509" s="63"/>
      <c r="G509" s="63"/>
      <c r="H509" s="71"/>
      <c r="I509" s="49"/>
      <c r="K509" s="51"/>
      <c r="L509" s="51"/>
      <c r="M509" s="51"/>
      <c r="N509" s="51"/>
      <c r="O509" s="51"/>
      <c r="P509" s="51"/>
      <c r="Q509" s="51"/>
      <c r="R509" s="51"/>
    </row>
    <row r="510" spans="1:18" s="50" customFormat="1" x14ac:dyDescent="0.2">
      <c r="A510" s="63"/>
      <c r="B510" s="70"/>
      <c r="C510" s="70"/>
      <c r="D510" s="65"/>
      <c r="E510" s="63"/>
      <c r="F510" s="63"/>
      <c r="G510" s="63"/>
      <c r="H510" s="71"/>
      <c r="I510" s="49"/>
      <c r="K510" s="51"/>
      <c r="L510" s="51"/>
      <c r="M510" s="51"/>
      <c r="N510" s="51"/>
      <c r="O510" s="51"/>
      <c r="P510" s="51"/>
      <c r="Q510" s="51"/>
      <c r="R510" s="51"/>
    </row>
    <row r="511" spans="1:18" s="50" customFormat="1" x14ac:dyDescent="0.2">
      <c r="A511" s="63"/>
      <c r="B511" s="70"/>
      <c r="C511" s="70"/>
      <c r="D511" s="65"/>
      <c r="E511" s="63"/>
      <c r="F511" s="63"/>
      <c r="G511" s="63"/>
      <c r="H511" s="71"/>
      <c r="I511" s="49"/>
      <c r="K511" s="51"/>
      <c r="L511" s="51"/>
      <c r="M511" s="51"/>
      <c r="N511" s="51"/>
      <c r="O511" s="51"/>
      <c r="P511" s="51"/>
      <c r="Q511" s="51"/>
      <c r="R511" s="51"/>
    </row>
    <row r="512" spans="1:18" s="50" customFormat="1" x14ac:dyDescent="0.2">
      <c r="A512" s="63"/>
      <c r="B512" s="70"/>
      <c r="C512" s="70"/>
      <c r="D512" s="65"/>
      <c r="E512" s="63"/>
      <c r="F512" s="63"/>
      <c r="G512" s="63"/>
      <c r="H512" s="71"/>
      <c r="I512" s="49"/>
      <c r="K512" s="51"/>
      <c r="L512" s="51"/>
      <c r="M512" s="51"/>
      <c r="N512" s="51"/>
      <c r="O512" s="51"/>
      <c r="P512" s="51"/>
      <c r="Q512" s="51"/>
      <c r="R512" s="51"/>
    </row>
    <row r="513" spans="1:18" s="50" customFormat="1" x14ac:dyDescent="0.2">
      <c r="A513" s="63"/>
      <c r="B513" s="70"/>
      <c r="C513" s="70"/>
      <c r="D513" s="65"/>
      <c r="E513" s="63"/>
      <c r="F513" s="63"/>
      <c r="G513" s="63"/>
      <c r="H513" s="71"/>
      <c r="I513" s="49"/>
      <c r="K513" s="51"/>
      <c r="L513" s="51"/>
      <c r="M513" s="51"/>
      <c r="N513" s="51"/>
      <c r="O513" s="51"/>
      <c r="P513" s="51"/>
      <c r="Q513" s="51"/>
      <c r="R513" s="51"/>
    </row>
    <row r="514" spans="1:18" s="50" customFormat="1" x14ac:dyDescent="0.2">
      <c r="A514" s="63"/>
      <c r="B514" s="70"/>
      <c r="C514" s="70"/>
      <c r="D514" s="65"/>
      <c r="E514" s="63"/>
      <c r="F514" s="63"/>
      <c r="G514" s="63"/>
      <c r="H514" s="71"/>
      <c r="I514" s="49"/>
      <c r="K514" s="51"/>
      <c r="L514" s="51"/>
      <c r="M514" s="51"/>
      <c r="N514" s="51"/>
      <c r="O514" s="51"/>
      <c r="P514" s="51"/>
      <c r="Q514" s="51"/>
      <c r="R514" s="51"/>
    </row>
    <row r="515" spans="1:18" s="50" customFormat="1" x14ac:dyDescent="0.2">
      <c r="A515" s="63"/>
      <c r="B515" s="70"/>
      <c r="C515" s="70"/>
      <c r="D515" s="65"/>
      <c r="E515" s="63"/>
      <c r="F515" s="63"/>
      <c r="G515" s="63"/>
      <c r="H515" s="71"/>
      <c r="I515" s="49"/>
      <c r="K515" s="51"/>
      <c r="L515" s="51"/>
      <c r="M515" s="51"/>
      <c r="N515" s="51"/>
      <c r="O515" s="51"/>
      <c r="P515" s="51"/>
      <c r="Q515" s="51"/>
      <c r="R515" s="51"/>
    </row>
    <row r="516" spans="1:18" s="50" customFormat="1" x14ac:dyDescent="0.2">
      <c r="A516" s="63"/>
      <c r="B516" s="70"/>
      <c r="C516" s="70"/>
      <c r="D516" s="65"/>
      <c r="E516" s="63"/>
      <c r="F516" s="63"/>
      <c r="G516" s="63"/>
      <c r="H516" s="71"/>
      <c r="I516" s="49"/>
      <c r="K516" s="51"/>
      <c r="L516" s="51"/>
      <c r="M516" s="51"/>
      <c r="N516" s="51"/>
      <c r="O516" s="51"/>
      <c r="P516" s="51"/>
      <c r="Q516" s="51"/>
      <c r="R516" s="51"/>
    </row>
    <row r="517" spans="1:18" s="50" customFormat="1" x14ac:dyDescent="0.2">
      <c r="A517" s="63"/>
      <c r="B517" s="70"/>
      <c r="C517" s="70"/>
      <c r="D517" s="65"/>
      <c r="E517" s="63"/>
      <c r="F517" s="63"/>
      <c r="G517" s="63"/>
      <c r="H517" s="71"/>
      <c r="I517" s="49"/>
      <c r="K517" s="51"/>
      <c r="L517" s="51"/>
      <c r="M517" s="51"/>
      <c r="N517" s="51"/>
      <c r="O517" s="51"/>
      <c r="P517" s="51"/>
      <c r="Q517" s="51"/>
      <c r="R517" s="51"/>
    </row>
    <row r="518" spans="1:18" s="50" customFormat="1" x14ac:dyDescent="0.2">
      <c r="A518" s="63"/>
      <c r="B518" s="70"/>
      <c r="C518" s="70"/>
      <c r="D518" s="65"/>
      <c r="E518" s="63"/>
      <c r="F518" s="63"/>
      <c r="G518" s="63"/>
      <c r="H518" s="71"/>
      <c r="I518" s="49"/>
      <c r="K518" s="51"/>
      <c r="L518" s="51"/>
      <c r="M518" s="51"/>
      <c r="N518" s="51"/>
      <c r="O518" s="51"/>
      <c r="P518" s="51"/>
      <c r="Q518" s="51"/>
      <c r="R518" s="51"/>
    </row>
    <row r="519" spans="1:18" s="50" customFormat="1" x14ac:dyDescent="0.2">
      <c r="A519" s="63"/>
      <c r="B519" s="70"/>
      <c r="C519" s="70"/>
      <c r="D519" s="65"/>
      <c r="E519" s="63"/>
      <c r="F519" s="63"/>
      <c r="G519" s="63"/>
      <c r="H519" s="71"/>
      <c r="I519" s="49"/>
      <c r="K519" s="51"/>
      <c r="L519" s="51"/>
      <c r="M519" s="51"/>
      <c r="N519" s="51"/>
      <c r="O519" s="51"/>
      <c r="P519" s="51"/>
      <c r="Q519" s="51"/>
      <c r="R519" s="51"/>
    </row>
    <row r="520" spans="1:18" s="50" customFormat="1" x14ac:dyDescent="0.2">
      <c r="A520" s="63"/>
      <c r="B520" s="70"/>
      <c r="C520" s="70"/>
      <c r="D520" s="65"/>
      <c r="E520" s="63"/>
      <c r="F520" s="63"/>
      <c r="G520" s="63"/>
      <c r="H520" s="71"/>
      <c r="I520" s="49"/>
      <c r="K520" s="51"/>
      <c r="L520" s="51"/>
      <c r="M520" s="51"/>
      <c r="N520" s="51"/>
      <c r="O520" s="51"/>
      <c r="P520" s="51"/>
      <c r="Q520" s="51"/>
      <c r="R520" s="51"/>
    </row>
    <row r="521" spans="1:18" s="50" customFormat="1" x14ac:dyDescent="0.2">
      <c r="A521" s="63"/>
      <c r="B521" s="70"/>
      <c r="C521" s="70"/>
      <c r="D521" s="65"/>
      <c r="E521" s="63"/>
      <c r="F521" s="63"/>
      <c r="G521" s="63"/>
      <c r="H521" s="71"/>
      <c r="I521" s="49"/>
      <c r="K521" s="51"/>
      <c r="L521" s="51"/>
      <c r="M521" s="51"/>
      <c r="N521" s="51"/>
      <c r="O521" s="51"/>
      <c r="P521" s="51"/>
      <c r="Q521" s="51"/>
      <c r="R521" s="51"/>
    </row>
    <row r="522" spans="1:18" s="50" customFormat="1" x14ac:dyDescent="0.2">
      <c r="A522" s="63"/>
      <c r="B522" s="70"/>
      <c r="C522" s="70"/>
      <c r="D522" s="65"/>
      <c r="E522" s="63"/>
      <c r="F522" s="63"/>
      <c r="G522" s="63"/>
      <c r="H522" s="71"/>
      <c r="I522" s="49"/>
      <c r="K522" s="51"/>
      <c r="L522" s="51"/>
      <c r="M522" s="51"/>
      <c r="N522" s="51"/>
      <c r="O522" s="51"/>
      <c r="P522" s="51"/>
      <c r="Q522" s="51"/>
      <c r="R522" s="51"/>
    </row>
    <row r="523" spans="1:18" s="50" customFormat="1" x14ac:dyDescent="0.2">
      <c r="A523" s="63"/>
      <c r="B523" s="70"/>
      <c r="C523" s="70"/>
      <c r="D523" s="65"/>
      <c r="E523" s="63"/>
      <c r="F523" s="63"/>
      <c r="G523" s="63"/>
      <c r="H523" s="71"/>
      <c r="I523" s="49"/>
      <c r="K523" s="51"/>
      <c r="L523" s="51"/>
      <c r="M523" s="51"/>
      <c r="N523" s="51"/>
      <c r="O523" s="51"/>
      <c r="P523" s="51"/>
      <c r="Q523" s="51"/>
      <c r="R523" s="51"/>
    </row>
    <row r="524" spans="1:18" s="50" customFormat="1" x14ac:dyDescent="0.2">
      <c r="A524" s="63"/>
      <c r="B524" s="70"/>
      <c r="C524" s="70"/>
      <c r="D524" s="65"/>
      <c r="E524" s="63"/>
      <c r="F524" s="63"/>
      <c r="G524" s="63"/>
      <c r="H524" s="71"/>
      <c r="I524" s="49"/>
      <c r="K524" s="51"/>
      <c r="L524" s="51"/>
      <c r="M524" s="51"/>
      <c r="N524" s="51"/>
      <c r="O524" s="51"/>
      <c r="P524" s="51"/>
      <c r="Q524" s="51"/>
      <c r="R524" s="51"/>
    </row>
    <row r="525" spans="1:18" s="50" customFormat="1" x14ac:dyDescent="0.2">
      <c r="A525" s="63"/>
      <c r="B525" s="70"/>
      <c r="C525" s="70"/>
      <c r="D525" s="65"/>
      <c r="E525" s="63"/>
      <c r="F525" s="63"/>
      <c r="G525" s="63"/>
      <c r="H525" s="71"/>
      <c r="I525" s="49"/>
      <c r="K525" s="51"/>
      <c r="L525" s="51"/>
      <c r="M525" s="51"/>
      <c r="N525" s="51"/>
      <c r="O525" s="51"/>
      <c r="P525" s="51"/>
      <c r="Q525" s="51"/>
      <c r="R525" s="51"/>
    </row>
    <row r="526" spans="1:18" s="50" customFormat="1" x14ac:dyDescent="0.2">
      <c r="A526" s="63"/>
      <c r="B526" s="70"/>
      <c r="C526" s="70"/>
      <c r="D526" s="65"/>
      <c r="E526" s="63"/>
      <c r="F526" s="63"/>
      <c r="G526" s="63"/>
      <c r="H526" s="71"/>
      <c r="I526" s="49"/>
      <c r="K526" s="51"/>
      <c r="L526" s="51"/>
      <c r="M526" s="51"/>
      <c r="N526" s="51"/>
      <c r="O526" s="51"/>
      <c r="P526" s="51"/>
      <c r="Q526" s="51"/>
      <c r="R526" s="51"/>
    </row>
    <row r="527" spans="1:18" s="50" customFormat="1" x14ac:dyDescent="0.2">
      <c r="A527" s="63"/>
      <c r="B527" s="70"/>
      <c r="C527" s="70"/>
      <c r="D527" s="65"/>
      <c r="E527" s="63"/>
      <c r="F527" s="63"/>
      <c r="G527" s="63"/>
      <c r="H527" s="71"/>
      <c r="I527" s="49"/>
      <c r="K527" s="51"/>
      <c r="L527" s="51"/>
      <c r="M527" s="51"/>
      <c r="N527" s="51"/>
      <c r="O527" s="51"/>
      <c r="P527" s="51"/>
      <c r="Q527" s="51"/>
      <c r="R527" s="51"/>
    </row>
    <row r="528" spans="1:18" s="50" customFormat="1" x14ac:dyDescent="0.2">
      <c r="A528" s="63"/>
      <c r="B528" s="70"/>
      <c r="C528" s="70"/>
      <c r="D528" s="65"/>
      <c r="E528" s="63"/>
      <c r="F528" s="63"/>
      <c r="G528" s="63"/>
      <c r="H528" s="71"/>
      <c r="I528" s="49"/>
      <c r="K528" s="51"/>
      <c r="L528" s="51"/>
      <c r="M528" s="51"/>
      <c r="N528" s="51"/>
      <c r="O528" s="51"/>
      <c r="P528" s="51"/>
      <c r="Q528" s="51"/>
      <c r="R528" s="51"/>
    </row>
    <row r="529" spans="1:18" s="50" customFormat="1" x14ac:dyDescent="0.2">
      <c r="A529" s="63"/>
      <c r="B529" s="70"/>
      <c r="C529" s="70"/>
      <c r="D529" s="65"/>
      <c r="E529" s="63"/>
      <c r="F529" s="63"/>
      <c r="G529" s="63"/>
      <c r="H529" s="71"/>
      <c r="I529" s="49"/>
      <c r="K529" s="51"/>
      <c r="L529" s="51"/>
      <c r="M529" s="51"/>
      <c r="N529" s="51"/>
      <c r="O529" s="51"/>
      <c r="P529" s="51"/>
      <c r="Q529" s="51"/>
      <c r="R529" s="51"/>
    </row>
    <row r="530" spans="1:18" s="50" customFormat="1" x14ac:dyDescent="0.2">
      <c r="A530" s="63"/>
      <c r="B530" s="70"/>
      <c r="C530" s="70"/>
      <c r="D530" s="65"/>
      <c r="E530" s="63"/>
      <c r="F530" s="63"/>
      <c r="G530" s="63"/>
      <c r="H530" s="71"/>
      <c r="I530" s="49"/>
      <c r="K530" s="51"/>
      <c r="L530" s="51"/>
      <c r="M530" s="51"/>
      <c r="N530" s="51"/>
      <c r="O530" s="51"/>
      <c r="P530" s="51"/>
      <c r="Q530" s="51"/>
      <c r="R530" s="51"/>
    </row>
    <row r="531" spans="1:18" s="50" customFormat="1" x14ac:dyDescent="0.2">
      <c r="A531" s="63"/>
      <c r="B531" s="70"/>
      <c r="C531" s="70"/>
      <c r="D531" s="65"/>
      <c r="E531" s="63"/>
      <c r="F531" s="63"/>
      <c r="G531" s="63"/>
      <c r="H531" s="71"/>
      <c r="I531" s="49"/>
      <c r="K531" s="51"/>
      <c r="L531" s="51"/>
      <c r="M531" s="51"/>
      <c r="N531" s="51"/>
      <c r="O531" s="51"/>
      <c r="P531" s="51"/>
      <c r="Q531" s="51"/>
      <c r="R531" s="51"/>
    </row>
    <row r="532" spans="1:18" s="50" customFormat="1" x14ac:dyDescent="0.2">
      <c r="A532" s="63"/>
      <c r="B532" s="70"/>
      <c r="C532" s="70"/>
      <c r="D532" s="65"/>
      <c r="E532" s="63"/>
      <c r="F532" s="63"/>
      <c r="G532" s="63"/>
      <c r="H532" s="71"/>
      <c r="I532" s="49"/>
      <c r="K532" s="51"/>
      <c r="L532" s="51"/>
      <c r="M532" s="51"/>
      <c r="N532" s="51"/>
      <c r="O532" s="51"/>
      <c r="P532" s="51"/>
      <c r="Q532" s="51"/>
      <c r="R532" s="51"/>
    </row>
    <row r="533" spans="1:18" s="50" customFormat="1" x14ac:dyDescent="0.2">
      <c r="A533" s="63"/>
      <c r="B533" s="70"/>
      <c r="C533" s="70"/>
      <c r="D533" s="65"/>
      <c r="E533" s="63"/>
      <c r="F533" s="63"/>
      <c r="G533" s="63"/>
      <c r="H533" s="71"/>
      <c r="I533" s="49"/>
      <c r="K533" s="51"/>
      <c r="L533" s="51"/>
      <c r="M533" s="51"/>
      <c r="N533" s="51"/>
      <c r="O533" s="51"/>
      <c r="P533" s="51"/>
      <c r="Q533" s="51"/>
      <c r="R533" s="51"/>
    </row>
    <row r="534" spans="1:18" s="50" customFormat="1" x14ac:dyDescent="0.2">
      <c r="A534" s="63"/>
      <c r="B534" s="70"/>
      <c r="C534" s="70"/>
      <c r="D534" s="65"/>
      <c r="E534" s="63"/>
      <c r="F534" s="63"/>
      <c r="G534" s="63"/>
      <c r="H534" s="71"/>
      <c r="I534" s="49"/>
      <c r="K534" s="51"/>
      <c r="L534" s="51"/>
      <c r="M534" s="51"/>
      <c r="N534" s="51"/>
      <c r="O534" s="51"/>
      <c r="P534" s="51"/>
      <c r="Q534" s="51"/>
      <c r="R534" s="51"/>
    </row>
    <row r="535" spans="1:18" s="50" customFormat="1" x14ac:dyDescent="0.2">
      <c r="A535" s="63"/>
      <c r="B535" s="70"/>
      <c r="C535" s="70"/>
      <c r="D535" s="65"/>
      <c r="E535" s="63"/>
      <c r="F535" s="63"/>
      <c r="G535" s="63"/>
      <c r="H535" s="71"/>
      <c r="I535" s="49"/>
      <c r="K535" s="51"/>
      <c r="L535" s="51"/>
      <c r="M535" s="51"/>
      <c r="N535" s="51"/>
      <c r="O535" s="51"/>
      <c r="P535" s="51"/>
      <c r="Q535" s="51"/>
      <c r="R535" s="51"/>
    </row>
    <row r="536" spans="1:18" s="50" customFormat="1" x14ac:dyDescent="0.2">
      <c r="A536" s="63"/>
      <c r="B536" s="70"/>
      <c r="C536" s="70"/>
      <c r="D536" s="65"/>
      <c r="E536" s="63"/>
      <c r="F536" s="63"/>
      <c r="G536" s="63"/>
      <c r="H536" s="71"/>
      <c r="I536" s="49"/>
      <c r="K536" s="51"/>
      <c r="L536" s="51"/>
      <c r="M536" s="51"/>
      <c r="N536" s="51"/>
      <c r="O536" s="51"/>
      <c r="P536" s="51"/>
      <c r="Q536" s="51"/>
      <c r="R536" s="51"/>
    </row>
    <row r="537" spans="1:18" s="50" customFormat="1" x14ac:dyDescent="0.2">
      <c r="A537" s="63"/>
      <c r="B537" s="70"/>
      <c r="C537" s="70"/>
      <c r="D537" s="65"/>
      <c r="E537" s="63"/>
      <c r="F537" s="63"/>
      <c r="G537" s="63"/>
      <c r="H537" s="71"/>
      <c r="I537" s="49"/>
      <c r="K537" s="51"/>
      <c r="L537" s="51"/>
      <c r="M537" s="51"/>
      <c r="N537" s="51"/>
      <c r="O537" s="51"/>
      <c r="P537" s="51"/>
      <c r="Q537" s="51"/>
      <c r="R537" s="51"/>
    </row>
    <row r="538" spans="1:18" s="50" customFormat="1" x14ac:dyDescent="0.2">
      <c r="A538" s="63"/>
      <c r="B538" s="70"/>
      <c r="C538" s="70"/>
      <c r="D538" s="65"/>
      <c r="E538" s="63"/>
      <c r="F538" s="63"/>
      <c r="G538" s="63"/>
      <c r="H538" s="71"/>
      <c r="I538" s="49"/>
      <c r="K538" s="51"/>
      <c r="L538" s="51"/>
      <c r="M538" s="51"/>
      <c r="N538" s="51"/>
      <c r="O538" s="51"/>
      <c r="P538" s="51"/>
      <c r="Q538" s="51"/>
      <c r="R538" s="51"/>
    </row>
    <row r="539" spans="1:18" s="50" customFormat="1" x14ac:dyDescent="0.2">
      <c r="A539" s="63"/>
      <c r="B539" s="70"/>
      <c r="C539" s="70"/>
      <c r="D539" s="65"/>
      <c r="E539" s="63"/>
      <c r="F539" s="63"/>
      <c r="G539" s="63"/>
      <c r="H539" s="71"/>
      <c r="I539" s="49"/>
      <c r="K539" s="51"/>
      <c r="L539" s="51"/>
      <c r="M539" s="51"/>
      <c r="N539" s="51"/>
      <c r="O539" s="51"/>
      <c r="P539" s="51"/>
      <c r="Q539" s="51"/>
      <c r="R539" s="51"/>
    </row>
    <row r="540" spans="1:18" s="50" customFormat="1" x14ac:dyDescent="0.2">
      <c r="A540" s="63"/>
      <c r="B540" s="70"/>
      <c r="C540" s="70"/>
      <c r="D540" s="65"/>
      <c r="E540" s="63"/>
      <c r="F540" s="63"/>
      <c r="G540" s="63"/>
      <c r="H540" s="71"/>
      <c r="I540" s="49"/>
      <c r="K540" s="51"/>
      <c r="L540" s="51"/>
      <c r="M540" s="51"/>
      <c r="N540" s="51"/>
      <c r="O540" s="51"/>
      <c r="P540" s="51"/>
      <c r="Q540" s="51"/>
      <c r="R540" s="51"/>
    </row>
    <row r="541" spans="1:18" s="50" customFormat="1" x14ac:dyDescent="0.2">
      <c r="A541" s="63"/>
      <c r="B541" s="70"/>
      <c r="C541" s="70"/>
      <c r="D541" s="65"/>
      <c r="E541" s="63"/>
      <c r="F541" s="63"/>
      <c r="G541" s="63"/>
      <c r="H541" s="71"/>
      <c r="I541" s="49"/>
      <c r="K541" s="51"/>
      <c r="L541" s="51"/>
      <c r="M541" s="51"/>
      <c r="N541" s="51"/>
      <c r="O541" s="51"/>
      <c r="P541" s="51"/>
      <c r="Q541" s="51"/>
      <c r="R541" s="51"/>
    </row>
    <row r="542" spans="1:18" s="50" customFormat="1" x14ac:dyDescent="0.2">
      <c r="A542" s="63"/>
      <c r="B542" s="70"/>
      <c r="C542" s="70"/>
      <c r="D542" s="65"/>
      <c r="E542" s="63"/>
      <c r="F542" s="63"/>
      <c r="G542" s="63"/>
      <c r="H542" s="71"/>
      <c r="I542" s="49"/>
      <c r="K542" s="51"/>
      <c r="L542" s="51"/>
      <c r="M542" s="51"/>
      <c r="N542" s="51"/>
      <c r="O542" s="51"/>
      <c r="P542" s="51"/>
      <c r="Q542" s="51"/>
      <c r="R542" s="51"/>
    </row>
    <row r="543" spans="1:18" s="50" customFormat="1" x14ac:dyDescent="0.2">
      <c r="A543" s="63"/>
      <c r="B543" s="70"/>
      <c r="C543" s="70"/>
      <c r="D543" s="65"/>
      <c r="E543" s="63"/>
      <c r="F543" s="63"/>
      <c r="G543" s="63"/>
      <c r="H543" s="71"/>
      <c r="I543" s="49"/>
      <c r="K543" s="51"/>
      <c r="L543" s="51"/>
      <c r="M543" s="51"/>
      <c r="N543" s="51"/>
      <c r="O543" s="51"/>
      <c r="P543" s="51"/>
      <c r="Q543" s="51"/>
      <c r="R543" s="51"/>
    </row>
    <row r="544" spans="1:18" s="50" customFormat="1" x14ac:dyDescent="0.2">
      <c r="A544" s="63"/>
      <c r="B544" s="70"/>
      <c r="C544" s="70"/>
      <c r="D544" s="65"/>
      <c r="E544" s="63"/>
      <c r="F544" s="63"/>
      <c r="G544" s="63"/>
      <c r="H544" s="71"/>
      <c r="I544" s="49"/>
      <c r="K544" s="51"/>
      <c r="L544" s="51"/>
      <c r="M544" s="51"/>
      <c r="N544" s="51"/>
      <c r="O544" s="51"/>
      <c r="P544" s="51"/>
      <c r="Q544" s="51"/>
      <c r="R544" s="51"/>
    </row>
    <row r="545" spans="1:18" s="50" customFormat="1" x14ac:dyDescent="0.2">
      <c r="A545" s="63"/>
      <c r="B545" s="70"/>
      <c r="C545" s="70"/>
      <c r="D545" s="65"/>
      <c r="E545" s="63"/>
      <c r="F545" s="63"/>
      <c r="G545" s="63"/>
      <c r="H545" s="71"/>
      <c r="I545" s="49"/>
      <c r="K545" s="51"/>
      <c r="L545" s="51"/>
      <c r="M545" s="51"/>
      <c r="N545" s="51"/>
      <c r="O545" s="51"/>
      <c r="P545" s="51"/>
      <c r="Q545" s="51"/>
      <c r="R545" s="51"/>
    </row>
    <row r="546" spans="1:18" s="50" customFormat="1" x14ac:dyDescent="0.2">
      <c r="A546" s="63"/>
      <c r="B546" s="70"/>
      <c r="C546" s="70"/>
      <c r="D546" s="65"/>
      <c r="E546" s="63"/>
      <c r="F546" s="63"/>
      <c r="G546" s="63"/>
      <c r="H546" s="71"/>
      <c r="I546" s="49"/>
      <c r="K546" s="51"/>
      <c r="L546" s="51"/>
      <c r="M546" s="51"/>
      <c r="N546" s="51"/>
      <c r="O546" s="51"/>
      <c r="P546" s="51"/>
      <c r="Q546" s="51"/>
      <c r="R546" s="51"/>
    </row>
    <row r="547" spans="1:18" s="50" customFormat="1" x14ac:dyDescent="0.2">
      <c r="A547" s="63"/>
      <c r="B547" s="70"/>
      <c r="C547" s="70"/>
      <c r="D547" s="65"/>
      <c r="E547" s="63"/>
      <c r="F547" s="63"/>
      <c r="G547" s="63"/>
      <c r="H547" s="71"/>
      <c r="I547" s="49"/>
      <c r="K547" s="51"/>
      <c r="L547" s="51"/>
      <c r="M547" s="51"/>
      <c r="N547" s="51"/>
      <c r="O547" s="51"/>
      <c r="P547" s="51"/>
      <c r="Q547" s="51"/>
      <c r="R547" s="51"/>
    </row>
    <row r="548" spans="1:18" s="50" customFormat="1" x14ac:dyDescent="0.2">
      <c r="A548" s="63"/>
      <c r="B548" s="70"/>
      <c r="C548" s="70"/>
      <c r="D548" s="65"/>
      <c r="E548" s="63"/>
      <c r="F548" s="63"/>
      <c r="G548" s="63"/>
      <c r="H548" s="71"/>
      <c r="I548" s="49"/>
      <c r="K548" s="51"/>
      <c r="L548" s="51"/>
      <c r="M548" s="51"/>
      <c r="N548" s="51"/>
      <c r="O548" s="51"/>
      <c r="P548" s="51"/>
      <c r="Q548" s="51"/>
      <c r="R548" s="51"/>
    </row>
    <row r="549" spans="1:18" s="50" customFormat="1" x14ac:dyDescent="0.2">
      <c r="A549" s="63"/>
      <c r="B549" s="70"/>
      <c r="C549" s="70"/>
      <c r="D549" s="65"/>
      <c r="E549" s="63"/>
      <c r="F549" s="63"/>
      <c r="G549" s="63"/>
      <c r="H549" s="71"/>
      <c r="I549" s="49"/>
      <c r="K549" s="51"/>
      <c r="L549" s="51"/>
      <c r="M549" s="51"/>
      <c r="N549" s="51"/>
      <c r="O549" s="51"/>
      <c r="P549" s="51"/>
      <c r="Q549" s="51"/>
      <c r="R549" s="51"/>
    </row>
    <row r="550" spans="1:18" s="50" customFormat="1" x14ac:dyDescent="0.2">
      <c r="A550" s="63"/>
      <c r="B550" s="70"/>
      <c r="C550" s="70"/>
      <c r="D550" s="65"/>
      <c r="E550" s="63"/>
      <c r="F550" s="63"/>
      <c r="G550" s="63"/>
      <c r="H550" s="71"/>
      <c r="I550" s="49"/>
      <c r="K550" s="51"/>
      <c r="L550" s="51"/>
      <c r="M550" s="51"/>
      <c r="N550" s="51"/>
      <c r="O550" s="51"/>
      <c r="P550" s="51"/>
      <c r="Q550" s="51"/>
      <c r="R550" s="51"/>
    </row>
    <row r="551" spans="1:18" s="50" customFormat="1" x14ac:dyDescent="0.2">
      <c r="A551" s="63"/>
      <c r="B551" s="70"/>
      <c r="C551" s="70"/>
      <c r="D551" s="65"/>
      <c r="E551" s="63"/>
      <c r="F551" s="63"/>
      <c r="G551" s="63"/>
      <c r="H551" s="71"/>
      <c r="I551" s="49"/>
      <c r="K551" s="51"/>
      <c r="L551" s="51"/>
      <c r="M551" s="51"/>
      <c r="N551" s="51"/>
      <c r="O551" s="51"/>
      <c r="P551" s="51"/>
      <c r="Q551" s="51"/>
      <c r="R551" s="51"/>
    </row>
    <row r="552" spans="1:18" s="50" customFormat="1" x14ac:dyDescent="0.2">
      <c r="A552" s="63"/>
      <c r="B552" s="70"/>
      <c r="C552" s="70"/>
      <c r="D552" s="65"/>
      <c r="E552" s="63"/>
      <c r="F552" s="63"/>
      <c r="G552" s="63"/>
      <c r="H552" s="71"/>
      <c r="I552" s="49"/>
      <c r="K552" s="51"/>
      <c r="L552" s="51"/>
      <c r="M552" s="51"/>
      <c r="N552" s="51"/>
      <c r="O552" s="51"/>
      <c r="P552" s="51"/>
      <c r="Q552" s="51"/>
      <c r="R552" s="51"/>
    </row>
    <row r="553" spans="1:18" s="50" customFormat="1" x14ac:dyDescent="0.2">
      <c r="A553" s="63"/>
      <c r="B553" s="70"/>
      <c r="C553" s="70"/>
      <c r="D553" s="65"/>
      <c r="E553" s="63"/>
      <c r="F553" s="63"/>
      <c r="G553" s="63"/>
      <c r="H553" s="71"/>
      <c r="I553" s="49"/>
      <c r="K553" s="51"/>
      <c r="L553" s="51"/>
      <c r="M553" s="51"/>
      <c r="N553" s="51"/>
      <c r="O553" s="51"/>
      <c r="P553" s="51"/>
      <c r="Q553" s="51"/>
      <c r="R553" s="51"/>
    </row>
    <row r="554" spans="1:18" s="50" customFormat="1" x14ac:dyDescent="0.2">
      <c r="A554" s="63"/>
      <c r="B554" s="70"/>
      <c r="C554" s="70"/>
      <c r="D554" s="65"/>
      <c r="E554" s="63"/>
      <c r="F554" s="63"/>
      <c r="G554" s="63"/>
      <c r="H554" s="71"/>
      <c r="I554" s="49"/>
      <c r="K554" s="51"/>
      <c r="L554" s="51"/>
      <c r="M554" s="51"/>
      <c r="N554" s="51"/>
      <c r="O554" s="51"/>
      <c r="P554" s="51"/>
      <c r="Q554" s="51"/>
      <c r="R554" s="51"/>
    </row>
    <row r="555" spans="1:18" s="50" customFormat="1" x14ac:dyDescent="0.2">
      <c r="A555" s="63"/>
      <c r="B555" s="70"/>
      <c r="C555" s="70"/>
      <c r="D555" s="65"/>
      <c r="E555" s="63"/>
      <c r="F555" s="63"/>
      <c r="G555" s="63"/>
      <c r="H555" s="71"/>
      <c r="I555" s="49"/>
      <c r="K555" s="51"/>
      <c r="L555" s="51"/>
      <c r="M555" s="51"/>
      <c r="N555" s="51"/>
      <c r="O555" s="51"/>
      <c r="P555" s="51"/>
      <c r="Q555" s="51"/>
      <c r="R555" s="51"/>
    </row>
    <row r="556" spans="1:18" s="50" customFormat="1" x14ac:dyDescent="0.2">
      <c r="A556" s="63"/>
      <c r="B556" s="70"/>
      <c r="C556" s="70"/>
      <c r="D556" s="65"/>
      <c r="E556" s="63"/>
      <c r="F556" s="63"/>
      <c r="G556" s="63"/>
      <c r="H556" s="71"/>
      <c r="I556" s="49"/>
      <c r="K556" s="51"/>
      <c r="L556" s="51"/>
      <c r="M556" s="51"/>
      <c r="N556" s="51"/>
      <c r="O556" s="51"/>
      <c r="P556" s="51"/>
      <c r="Q556" s="51"/>
      <c r="R556" s="51"/>
    </row>
    <row r="557" spans="1:18" s="50" customFormat="1" x14ac:dyDescent="0.2">
      <c r="A557" s="63"/>
      <c r="B557" s="70"/>
      <c r="C557" s="70"/>
      <c r="D557" s="65"/>
      <c r="E557" s="63"/>
      <c r="F557" s="63"/>
      <c r="G557" s="63"/>
      <c r="H557" s="71"/>
      <c r="I557" s="49"/>
      <c r="K557" s="51"/>
      <c r="L557" s="51"/>
      <c r="M557" s="51"/>
      <c r="N557" s="51"/>
      <c r="O557" s="51"/>
      <c r="P557" s="51"/>
      <c r="Q557" s="51"/>
      <c r="R557" s="51"/>
    </row>
    <row r="558" spans="1:18" s="50" customFormat="1" x14ac:dyDescent="0.2">
      <c r="A558" s="63"/>
      <c r="B558" s="70"/>
      <c r="C558" s="70"/>
      <c r="D558" s="65"/>
      <c r="E558" s="63"/>
      <c r="F558" s="63"/>
      <c r="G558" s="63"/>
      <c r="H558" s="71"/>
      <c r="I558" s="49"/>
      <c r="K558" s="51"/>
      <c r="L558" s="51"/>
      <c r="M558" s="51"/>
      <c r="N558" s="51"/>
      <c r="O558" s="51"/>
      <c r="P558" s="51"/>
      <c r="Q558" s="51"/>
      <c r="R558" s="51"/>
    </row>
    <row r="559" spans="1:18" s="50" customFormat="1" x14ac:dyDescent="0.2">
      <c r="A559" s="63"/>
      <c r="B559" s="70"/>
      <c r="C559" s="70"/>
      <c r="D559" s="65"/>
      <c r="E559" s="63"/>
      <c r="F559" s="63"/>
      <c r="G559" s="63"/>
      <c r="H559" s="71"/>
      <c r="I559" s="49"/>
      <c r="K559" s="51"/>
      <c r="L559" s="51"/>
      <c r="M559" s="51"/>
      <c r="N559" s="51"/>
      <c r="O559" s="51"/>
      <c r="P559" s="51"/>
      <c r="Q559" s="51"/>
      <c r="R559" s="51"/>
    </row>
    <row r="560" spans="1:18" s="50" customFormat="1" x14ac:dyDescent="0.2">
      <c r="A560" s="63"/>
      <c r="B560" s="70"/>
      <c r="C560" s="70"/>
      <c r="D560" s="65"/>
      <c r="E560" s="63"/>
      <c r="F560" s="63"/>
      <c r="G560" s="63"/>
      <c r="H560" s="71"/>
      <c r="I560" s="49"/>
      <c r="K560" s="51"/>
      <c r="L560" s="51"/>
      <c r="M560" s="51"/>
      <c r="N560" s="51"/>
      <c r="O560" s="51"/>
      <c r="P560" s="51"/>
      <c r="Q560" s="51"/>
      <c r="R560" s="51"/>
    </row>
    <row r="561" spans="1:18" s="50" customFormat="1" x14ac:dyDescent="0.2">
      <c r="A561" s="63"/>
      <c r="B561" s="70"/>
      <c r="C561" s="70"/>
      <c r="D561" s="65"/>
      <c r="E561" s="63"/>
      <c r="F561" s="63"/>
      <c r="G561" s="63"/>
      <c r="H561" s="71"/>
      <c r="I561" s="49"/>
      <c r="K561" s="51"/>
      <c r="L561" s="51"/>
      <c r="M561" s="51"/>
      <c r="N561" s="51"/>
      <c r="O561" s="51"/>
      <c r="P561" s="51"/>
      <c r="Q561" s="51"/>
      <c r="R561" s="51"/>
    </row>
    <row r="562" spans="1:18" s="50" customFormat="1" x14ac:dyDescent="0.2">
      <c r="A562" s="63"/>
      <c r="B562" s="70"/>
      <c r="C562" s="70"/>
      <c r="D562" s="65"/>
      <c r="E562" s="63"/>
      <c r="F562" s="63"/>
      <c r="G562" s="63"/>
      <c r="H562" s="71"/>
      <c r="I562" s="49"/>
      <c r="K562" s="51"/>
      <c r="L562" s="51"/>
      <c r="M562" s="51"/>
      <c r="N562" s="51"/>
      <c r="O562" s="51"/>
      <c r="P562" s="51"/>
      <c r="Q562" s="51"/>
      <c r="R562" s="51"/>
    </row>
    <row r="563" spans="1:18" s="50" customFormat="1" x14ac:dyDescent="0.2">
      <c r="A563" s="63"/>
      <c r="B563" s="70"/>
      <c r="C563" s="70"/>
      <c r="D563" s="65"/>
      <c r="E563" s="63"/>
      <c r="F563" s="63"/>
      <c r="G563" s="63"/>
      <c r="H563" s="71"/>
      <c r="I563" s="49"/>
      <c r="K563" s="51"/>
      <c r="L563" s="51"/>
      <c r="M563" s="51"/>
      <c r="N563" s="51"/>
      <c r="O563" s="51"/>
      <c r="P563" s="51"/>
      <c r="Q563" s="51"/>
      <c r="R563" s="51"/>
    </row>
    <row r="564" spans="1:18" s="50" customFormat="1" x14ac:dyDescent="0.2">
      <c r="A564" s="63"/>
      <c r="B564" s="70"/>
      <c r="C564" s="70"/>
      <c r="D564" s="65"/>
      <c r="E564" s="63"/>
      <c r="F564" s="63"/>
      <c r="G564" s="63"/>
      <c r="H564" s="71"/>
      <c r="I564" s="49"/>
      <c r="K564" s="51"/>
      <c r="L564" s="51"/>
      <c r="M564" s="51"/>
      <c r="N564" s="51"/>
      <c r="O564" s="51"/>
      <c r="P564" s="51"/>
      <c r="Q564" s="51"/>
      <c r="R564" s="51"/>
    </row>
    <row r="565" spans="1:18" s="50" customFormat="1" x14ac:dyDescent="0.2">
      <c r="A565" s="63"/>
      <c r="B565" s="70"/>
      <c r="C565" s="70"/>
      <c r="D565" s="65"/>
      <c r="E565" s="63"/>
      <c r="F565" s="63"/>
      <c r="G565" s="63"/>
      <c r="H565" s="71"/>
      <c r="I565" s="49"/>
      <c r="K565" s="51"/>
      <c r="L565" s="51"/>
      <c r="M565" s="51"/>
      <c r="N565" s="51"/>
      <c r="O565" s="51"/>
      <c r="P565" s="51"/>
      <c r="Q565" s="51"/>
      <c r="R565" s="51"/>
    </row>
    <row r="566" spans="1:18" s="50" customFormat="1" x14ac:dyDescent="0.2">
      <c r="A566" s="63"/>
      <c r="B566" s="70"/>
      <c r="C566" s="70"/>
      <c r="D566" s="65"/>
      <c r="E566" s="63"/>
      <c r="F566" s="63"/>
      <c r="G566" s="63"/>
      <c r="H566" s="71"/>
      <c r="I566" s="49"/>
      <c r="K566" s="51"/>
      <c r="L566" s="51"/>
      <c r="M566" s="51"/>
      <c r="N566" s="51"/>
      <c r="O566" s="51"/>
      <c r="P566" s="51"/>
      <c r="Q566" s="51"/>
      <c r="R566" s="51"/>
    </row>
    <row r="567" spans="1:18" s="50" customFormat="1" x14ac:dyDescent="0.2">
      <c r="A567" s="63"/>
      <c r="B567" s="70"/>
      <c r="C567" s="70"/>
      <c r="D567" s="65"/>
      <c r="E567" s="63"/>
      <c r="F567" s="63"/>
      <c r="G567" s="63"/>
      <c r="H567" s="71"/>
      <c r="I567" s="49"/>
      <c r="K567" s="51"/>
      <c r="L567" s="51"/>
      <c r="M567" s="51"/>
      <c r="N567" s="51"/>
      <c r="O567" s="51"/>
      <c r="P567" s="51"/>
      <c r="Q567" s="51"/>
      <c r="R567" s="51"/>
    </row>
    <row r="568" spans="1:18" s="50" customFormat="1" x14ac:dyDescent="0.2">
      <c r="A568" s="63"/>
      <c r="B568" s="70"/>
      <c r="C568" s="70"/>
      <c r="D568" s="65"/>
      <c r="E568" s="63"/>
      <c r="F568" s="63"/>
      <c r="G568" s="63"/>
      <c r="H568" s="71"/>
      <c r="I568" s="49"/>
      <c r="K568" s="51"/>
      <c r="L568" s="51"/>
      <c r="M568" s="51"/>
      <c r="N568" s="51"/>
      <c r="O568" s="51"/>
      <c r="P568" s="51"/>
      <c r="Q568" s="51"/>
      <c r="R568" s="51"/>
    </row>
    <row r="569" spans="1:18" s="50" customFormat="1" x14ac:dyDescent="0.2">
      <c r="A569" s="63"/>
      <c r="B569" s="70"/>
      <c r="C569" s="70"/>
      <c r="D569" s="65"/>
      <c r="E569" s="63"/>
      <c r="F569" s="63"/>
      <c r="G569" s="63"/>
      <c r="H569" s="71"/>
      <c r="I569" s="49"/>
      <c r="K569" s="51"/>
      <c r="L569" s="51"/>
      <c r="M569" s="51"/>
      <c r="N569" s="51"/>
      <c r="O569" s="51"/>
      <c r="P569" s="51"/>
      <c r="Q569" s="51"/>
      <c r="R569" s="51"/>
    </row>
    <row r="570" spans="1:18" s="50" customFormat="1" x14ac:dyDescent="0.2">
      <c r="A570" s="63"/>
      <c r="B570" s="70"/>
      <c r="C570" s="70"/>
      <c r="D570" s="65"/>
      <c r="E570" s="63"/>
      <c r="F570" s="63"/>
      <c r="G570" s="63"/>
      <c r="H570" s="71"/>
      <c r="I570" s="49"/>
      <c r="K570" s="51"/>
      <c r="L570" s="51"/>
      <c r="M570" s="51"/>
      <c r="N570" s="51"/>
      <c r="O570" s="51"/>
      <c r="P570" s="51"/>
      <c r="Q570" s="51"/>
      <c r="R570" s="51"/>
    </row>
    <row r="571" spans="1:18" s="50" customFormat="1" x14ac:dyDescent="0.2">
      <c r="A571" s="63"/>
      <c r="B571" s="70"/>
      <c r="C571" s="70"/>
      <c r="D571" s="65"/>
      <c r="E571" s="63"/>
      <c r="F571" s="63"/>
      <c r="G571" s="63"/>
      <c r="H571" s="71"/>
      <c r="I571" s="49"/>
      <c r="K571" s="51"/>
      <c r="L571" s="51"/>
      <c r="M571" s="51"/>
      <c r="N571" s="51"/>
      <c r="O571" s="51"/>
      <c r="P571" s="51"/>
      <c r="Q571" s="51"/>
      <c r="R571" s="51"/>
    </row>
    <row r="572" spans="1:18" s="50" customFormat="1" x14ac:dyDescent="0.2">
      <c r="A572" s="63"/>
      <c r="B572" s="70"/>
      <c r="C572" s="70"/>
      <c r="D572" s="65"/>
      <c r="E572" s="63"/>
      <c r="F572" s="63"/>
      <c r="G572" s="63"/>
      <c r="H572" s="71"/>
      <c r="I572" s="49"/>
      <c r="K572" s="51"/>
      <c r="L572" s="51"/>
      <c r="M572" s="51"/>
      <c r="N572" s="51"/>
      <c r="O572" s="51"/>
      <c r="P572" s="51"/>
      <c r="Q572" s="51"/>
      <c r="R572" s="51"/>
    </row>
    <row r="573" spans="1:18" s="50" customFormat="1" x14ac:dyDescent="0.2">
      <c r="A573" s="63"/>
      <c r="B573" s="70"/>
      <c r="C573" s="70"/>
      <c r="D573" s="65"/>
      <c r="E573" s="63"/>
      <c r="F573" s="63"/>
      <c r="G573" s="63"/>
      <c r="H573" s="71"/>
      <c r="I573" s="49"/>
      <c r="K573" s="51"/>
      <c r="L573" s="51"/>
      <c r="M573" s="51"/>
      <c r="N573" s="51"/>
      <c r="O573" s="51"/>
      <c r="P573" s="51"/>
      <c r="Q573" s="51"/>
      <c r="R573" s="51"/>
    </row>
    <row r="574" spans="1:18" s="50" customFormat="1" x14ac:dyDescent="0.2">
      <c r="A574" s="63"/>
      <c r="B574" s="70"/>
      <c r="C574" s="70"/>
      <c r="D574" s="65"/>
      <c r="E574" s="63"/>
      <c r="F574" s="63"/>
      <c r="G574" s="63"/>
      <c r="H574" s="71"/>
      <c r="I574" s="49"/>
      <c r="K574" s="51"/>
      <c r="L574" s="51"/>
      <c r="M574" s="51"/>
      <c r="N574" s="51"/>
      <c r="O574" s="51"/>
      <c r="P574" s="51"/>
      <c r="Q574" s="51"/>
      <c r="R574" s="51"/>
    </row>
    <row r="575" spans="1:18" s="50" customFormat="1" x14ac:dyDescent="0.2">
      <c r="A575" s="63"/>
      <c r="B575" s="70"/>
      <c r="C575" s="70"/>
      <c r="D575" s="65"/>
      <c r="E575" s="63"/>
      <c r="F575" s="63"/>
      <c r="G575" s="63"/>
      <c r="H575" s="71"/>
      <c r="I575" s="49"/>
      <c r="K575" s="51"/>
      <c r="L575" s="51"/>
      <c r="M575" s="51"/>
      <c r="N575" s="51"/>
      <c r="O575" s="51"/>
      <c r="P575" s="51"/>
      <c r="Q575" s="51"/>
      <c r="R575" s="51"/>
    </row>
    <row r="576" spans="1:18" s="50" customFormat="1" x14ac:dyDescent="0.2">
      <c r="A576" s="63"/>
      <c r="B576" s="70"/>
      <c r="C576" s="70"/>
      <c r="D576" s="65"/>
      <c r="E576" s="63"/>
      <c r="F576" s="63"/>
      <c r="G576" s="63"/>
      <c r="H576" s="71"/>
      <c r="I576" s="49"/>
      <c r="K576" s="51"/>
      <c r="L576" s="51"/>
      <c r="M576" s="51"/>
      <c r="N576" s="51"/>
      <c r="O576" s="51"/>
      <c r="P576" s="51"/>
      <c r="Q576" s="51"/>
      <c r="R576" s="51"/>
    </row>
    <row r="577" spans="1:18" s="50" customFormat="1" x14ac:dyDescent="0.2">
      <c r="A577" s="63"/>
      <c r="B577" s="70"/>
      <c r="C577" s="70"/>
      <c r="D577" s="65"/>
      <c r="E577" s="63"/>
      <c r="F577" s="63"/>
      <c r="G577" s="63"/>
      <c r="H577" s="71"/>
      <c r="I577" s="49"/>
      <c r="K577" s="51"/>
      <c r="L577" s="51"/>
      <c r="M577" s="51"/>
      <c r="N577" s="51"/>
      <c r="O577" s="51"/>
      <c r="P577" s="51"/>
      <c r="Q577" s="51"/>
      <c r="R577" s="51"/>
    </row>
    <row r="578" spans="1:18" s="50" customFormat="1" x14ac:dyDescent="0.2">
      <c r="A578" s="63"/>
      <c r="B578" s="70"/>
      <c r="C578" s="70"/>
      <c r="D578" s="65"/>
      <c r="E578" s="63"/>
      <c r="F578" s="63"/>
      <c r="G578" s="63"/>
      <c r="H578" s="71"/>
      <c r="I578" s="49"/>
      <c r="K578" s="51"/>
      <c r="L578" s="51"/>
      <c r="M578" s="51"/>
      <c r="N578" s="51"/>
      <c r="O578" s="51"/>
      <c r="P578" s="51"/>
      <c r="Q578" s="51"/>
      <c r="R578" s="51"/>
    </row>
    <row r="579" spans="1:18" s="50" customFormat="1" x14ac:dyDescent="0.2">
      <c r="A579" s="63"/>
      <c r="B579" s="70"/>
      <c r="C579" s="70"/>
      <c r="D579" s="65"/>
      <c r="E579" s="63"/>
      <c r="F579" s="63"/>
      <c r="G579" s="63"/>
      <c r="H579" s="71"/>
      <c r="I579" s="49"/>
      <c r="K579" s="51"/>
      <c r="L579" s="51"/>
      <c r="M579" s="51"/>
      <c r="N579" s="51"/>
      <c r="O579" s="51"/>
      <c r="P579" s="51"/>
      <c r="Q579" s="51"/>
      <c r="R579" s="51"/>
    </row>
    <row r="580" spans="1:18" s="50" customFormat="1" x14ac:dyDescent="0.2">
      <c r="A580" s="63"/>
      <c r="B580" s="70"/>
      <c r="C580" s="70"/>
      <c r="D580" s="65"/>
      <c r="E580" s="63"/>
      <c r="F580" s="63"/>
      <c r="G580" s="63"/>
      <c r="H580" s="71"/>
      <c r="I580" s="49"/>
      <c r="K580" s="51"/>
      <c r="L580" s="51"/>
      <c r="M580" s="51"/>
      <c r="N580" s="51"/>
      <c r="O580" s="51"/>
      <c r="P580" s="51"/>
      <c r="Q580" s="51"/>
      <c r="R580" s="51"/>
    </row>
    <row r="581" spans="1:18" s="50" customFormat="1" x14ac:dyDescent="0.2">
      <c r="A581" s="63"/>
      <c r="B581" s="70"/>
      <c r="C581" s="70"/>
      <c r="D581" s="65"/>
      <c r="E581" s="63"/>
      <c r="F581" s="63"/>
      <c r="G581" s="63"/>
      <c r="H581" s="71"/>
      <c r="I581" s="49"/>
      <c r="K581" s="51"/>
      <c r="L581" s="51"/>
      <c r="M581" s="51"/>
      <c r="N581" s="51"/>
      <c r="O581" s="51"/>
      <c r="P581" s="51"/>
      <c r="Q581" s="51"/>
      <c r="R581" s="51"/>
    </row>
    <row r="582" spans="1:18" s="50" customFormat="1" x14ac:dyDescent="0.2">
      <c r="A582" s="63"/>
      <c r="B582" s="70"/>
      <c r="C582" s="70"/>
      <c r="D582" s="65"/>
      <c r="E582" s="63"/>
      <c r="F582" s="63"/>
      <c r="G582" s="63"/>
      <c r="H582" s="71"/>
      <c r="I582" s="49"/>
      <c r="K582" s="51"/>
      <c r="L582" s="51"/>
      <c r="M582" s="51"/>
      <c r="N582" s="51"/>
      <c r="O582" s="51"/>
      <c r="P582" s="51"/>
      <c r="Q582" s="51"/>
      <c r="R582" s="51"/>
    </row>
    <row r="583" spans="1:18" s="50" customFormat="1" x14ac:dyDescent="0.2">
      <c r="A583" s="63"/>
      <c r="B583" s="70"/>
      <c r="C583" s="70"/>
      <c r="D583" s="65"/>
      <c r="E583" s="63"/>
      <c r="F583" s="63"/>
      <c r="G583" s="63"/>
      <c r="H583" s="71"/>
      <c r="I583" s="49"/>
      <c r="K583" s="51"/>
      <c r="L583" s="51"/>
      <c r="M583" s="51"/>
      <c r="N583" s="51"/>
      <c r="O583" s="51"/>
      <c r="P583" s="51"/>
      <c r="Q583" s="51"/>
      <c r="R583" s="51"/>
    </row>
    <row r="584" spans="1:18" s="50" customFormat="1" x14ac:dyDescent="0.2">
      <c r="A584" s="63"/>
      <c r="B584" s="70"/>
      <c r="C584" s="70"/>
      <c r="D584" s="65"/>
      <c r="E584" s="63"/>
      <c r="F584" s="63"/>
      <c r="G584" s="63"/>
      <c r="H584" s="71"/>
      <c r="I584" s="49"/>
      <c r="K584" s="51"/>
      <c r="L584" s="51"/>
      <c r="M584" s="51"/>
      <c r="N584" s="51"/>
      <c r="O584" s="51"/>
      <c r="P584" s="51"/>
      <c r="Q584" s="51"/>
      <c r="R584" s="51"/>
    </row>
    <row r="585" spans="1:18" s="50" customFormat="1" x14ac:dyDescent="0.2">
      <c r="A585" s="63"/>
      <c r="B585" s="70"/>
      <c r="C585" s="70"/>
      <c r="D585" s="65"/>
      <c r="E585" s="63"/>
      <c r="F585" s="63"/>
      <c r="G585" s="63"/>
      <c r="H585" s="71"/>
      <c r="I585" s="49"/>
      <c r="K585" s="51"/>
      <c r="L585" s="51"/>
      <c r="M585" s="51"/>
      <c r="N585" s="51"/>
      <c r="O585" s="51"/>
      <c r="P585" s="51"/>
      <c r="Q585" s="51"/>
      <c r="R585" s="51"/>
    </row>
    <row r="586" spans="1:18" s="50" customFormat="1" x14ac:dyDescent="0.2">
      <c r="A586" s="63"/>
      <c r="B586" s="70"/>
      <c r="C586" s="70"/>
      <c r="D586" s="65"/>
      <c r="E586" s="63"/>
      <c r="F586" s="63"/>
      <c r="G586" s="63"/>
      <c r="H586" s="71"/>
      <c r="I586" s="49"/>
      <c r="K586" s="51"/>
      <c r="L586" s="51"/>
      <c r="M586" s="51"/>
      <c r="N586" s="51"/>
      <c r="O586" s="51"/>
      <c r="P586" s="51"/>
      <c r="Q586" s="51"/>
      <c r="R586" s="51"/>
    </row>
    <row r="587" spans="1:18" s="50" customFormat="1" x14ac:dyDescent="0.2">
      <c r="A587" s="63"/>
      <c r="B587" s="70"/>
      <c r="C587" s="70"/>
      <c r="D587" s="65"/>
      <c r="E587" s="63"/>
      <c r="F587" s="63"/>
      <c r="G587" s="63"/>
      <c r="H587" s="71"/>
      <c r="I587" s="49"/>
      <c r="K587" s="51"/>
      <c r="L587" s="51"/>
      <c r="M587" s="51"/>
      <c r="N587" s="51"/>
      <c r="O587" s="51"/>
      <c r="P587" s="51"/>
      <c r="Q587" s="51"/>
      <c r="R587" s="51"/>
    </row>
    <row r="588" spans="1:18" s="50" customFormat="1" x14ac:dyDescent="0.2">
      <c r="A588" s="63"/>
      <c r="B588" s="70"/>
      <c r="C588" s="70"/>
      <c r="D588" s="65"/>
      <c r="E588" s="63"/>
      <c r="F588" s="63"/>
      <c r="G588" s="63"/>
      <c r="H588" s="71"/>
      <c r="I588" s="49"/>
      <c r="K588" s="51"/>
      <c r="L588" s="51"/>
      <c r="M588" s="51"/>
      <c r="N588" s="51"/>
      <c r="O588" s="51"/>
      <c r="P588" s="51"/>
      <c r="Q588" s="51"/>
      <c r="R588" s="51"/>
    </row>
    <row r="589" spans="1:18" s="50" customFormat="1" x14ac:dyDescent="0.2">
      <c r="A589" s="63"/>
      <c r="B589" s="70"/>
      <c r="C589" s="70"/>
      <c r="D589" s="65"/>
      <c r="E589" s="63"/>
      <c r="F589" s="63"/>
      <c r="G589" s="63"/>
      <c r="H589" s="71"/>
      <c r="I589" s="49"/>
      <c r="K589" s="51"/>
      <c r="L589" s="51"/>
      <c r="M589" s="51"/>
      <c r="N589" s="51"/>
      <c r="O589" s="51"/>
      <c r="P589" s="51"/>
      <c r="Q589" s="51"/>
      <c r="R589" s="51"/>
    </row>
    <row r="590" spans="1:18" s="50" customFormat="1" x14ac:dyDescent="0.2">
      <c r="A590" s="63"/>
      <c r="B590" s="70"/>
      <c r="C590" s="70"/>
      <c r="D590" s="65"/>
      <c r="E590" s="63"/>
      <c r="F590" s="63"/>
      <c r="G590" s="63"/>
      <c r="H590" s="71"/>
      <c r="I590" s="49"/>
      <c r="K590" s="51"/>
      <c r="L590" s="51"/>
      <c r="M590" s="51"/>
      <c r="N590" s="51"/>
      <c r="O590" s="51"/>
      <c r="P590" s="51"/>
      <c r="Q590" s="51"/>
      <c r="R590" s="51"/>
    </row>
    <row r="591" spans="1:18" s="50" customFormat="1" x14ac:dyDescent="0.2">
      <c r="A591" s="63"/>
      <c r="B591" s="70"/>
      <c r="C591" s="70"/>
      <c r="D591" s="65"/>
      <c r="E591" s="63"/>
      <c r="F591" s="63"/>
      <c r="G591" s="63"/>
      <c r="H591" s="71"/>
      <c r="I591" s="49"/>
      <c r="K591" s="51"/>
      <c r="L591" s="51"/>
      <c r="M591" s="51"/>
      <c r="N591" s="51"/>
      <c r="O591" s="51"/>
      <c r="P591" s="51"/>
      <c r="Q591" s="51"/>
      <c r="R591" s="51"/>
    </row>
    <row r="592" spans="1:18" s="50" customFormat="1" x14ac:dyDescent="0.2">
      <c r="A592" s="63"/>
      <c r="B592" s="70"/>
      <c r="C592" s="70"/>
      <c r="D592" s="65"/>
      <c r="E592" s="63"/>
      <c r="F592" s="63"/>
      <c r="G592" s="63"/>
      <c r="H592" s="71"/>
      <c r="I592" s="49"/>
      <c r="K592" s="51"/>
      <c r="L592" s="51"/>
      <c r="M592" s="51"/>
      <c r="N592" s="51"/>
      <c r="O592" s="51"/>
      <c r="P592" s="51"/>
      <c r="Q592" s="51"/>
      <c r="R592" s="51"/>
    </row>
    <row r="593" spans="1:18" s="50" customFormat="1" x14ac:dyDescent="0.2">
      <c r="A593" s="63"/>
      <c r="B593" s="70"/>
      <c r="C593" s="70"/>
      <c r="D593" s="65"/>
      <c r="E593" s="63"/>
      <c r="F593" s="63"/>
      <c r="G593" s="63"/>
      <c r="H593" s="71"/>
      <c r="I593" s="49"/>
      <c r="K593" s="51"/>
      <c r="L593" s="51"/>
      <c r="M593" s="51"/>
      <c r="N593" s="51"/>
      <c r="O593" s="51"/>
      <c r="P593" s="51"/>
      <c r="Q593" s="51"/>
      <c r="R593" s="51"/>
    </row>
    <row r="594" spans="1:18" s="50" customFormat="1" x14ac:dyDescent="0.2">
      <c r="A594" s="63"/>
      <c r="B594" s="70"/>
      <c r="C594" s="70"/>
      <c r="D594" s="65"/>
      <c r="E594" s="63"/>
      <c r="F594" s="63"/>
      <c r="G594" s="63"/>
      <c r="H594" s="71"/>
      <c r="I594" s="49"/>
      <c r="K594" s="51"/>
      <c r="L594" s="51"/>
      <c r="M594" s="51"/>
      <c r="N594" s="51"/>
      <c r="O594" s="51"/>
      <c r="P594" s="51"/>
      <c r="Q594" s="51"/>
      <c r="R594" s="51"/>
    </row>
    <row r="595" spans="1:18" s="50" customFormat="1" x14ac:dyDescent="0.2">
      <c r="A595" s="63"/>
      <c r="B595" s="70"/>
      <c r="C595" s="70"/>
      <c r="D595" s="65"/>
      <c r="E595" s="63"/>
      <c r="F595" s="63"/>
      <c r="G595" s="63"/>
      <c r="H595" s="71"/>
      <c r="I595" s="49"/>
      <c r="K595" s="51"/>
      <c r="L595" s="51"/>
      <c r="M595" s="51"/>
      <c r="N595" s="51"/>
      <c r="O595" s="51"/>
      <c r="P595" s="51"/>
      <c r="Q595" s="51"/>
      <c r="R595" s="51"/>
    </row>
    <row r="596" spans="1:18" s="50" customFormat="1" x14ac:dyDescent="0.2">
      <c r="A596" s="63"/>
      <c r="B596" s="70"/>
      <c r="C596" s="70"/>
      <c r="D596" s="65"/>
      <c r="E596" s="63"/>
      <c r="F596" s="63"/>
      <c r="G596" s="63"/>
      <c r="H596" s="71"/>
      <c r="I596" s="49"/>
      <c r="K596" s="51"/>
      <c r="L596" s="51"/>
      <c r="M596" s="51"/>
      <c r="N596" s="51"/>
      <c r="O596" s="51"/>
      <c r="P596" s="51"/>
      <c r="Q596" s="51"/>
      <c r="R596" s="51"/>
    </row>
    <row r="597" spans="1:18" s="50" customFormat="1" x14ac:dyDescent="0.2">
      <c r="A597" s="63"/>
      <c r="B597" s="70"/>
      <c r="C597" s="70"/>
      <c r="D597" s="65"/>
      <c r="E597" s="63"/>
      <c r="F597" s="63"/>
      <c r="G597" s="63"/>
      <c r="H597" s="71"/>
      <c r="I597" s="49"/>
      <c r="K597" s="51"/>
      <c r="L597" s="51"/>
      <c r="M597" s="51"/>
      <c r="N597" s="51"/>
      <c r="O597" s="51"/>
      <c r="P597" s="51"/>
      <c r="Q597" s="51"/>
      <c r="R597" s="51"/>
    </row>
    <row r="598" spans="1:18" s="50" customFormat="1" x14ac:dyDescent="0.2">
      <c r="A598" s="63"/>
      <c r="B598" s="70"/>
      <c r="C598" s="70"/>
      <c r="D598" s="65"/>
      <c r="E598" s="63"/>
      <c r="F598" s="63"/>
      <c r="G598" s="63"/>
      <c r="H598" s="71"/>
      <c r="I598" s="49"/>
      <c r="K598" s="51"/>
      <c r="L598" s="51"/>
      <c r="M598" s="51"/>
      <c r="N598" s="51"/>
      <c r="O598" s="51"/>
      <c r="P598" s="51"/>
      <c r="Q598" s="51"/>
      <c r="R598" s="51"/>
    </row>
    <row r="599" spans="1:18" s="50" customFormat="1" x14ac:dyDescent="0.2">
      <c r="A599" s="63"/>
      <c r="B599" s="70"/>
      <c r="C599" s="70"/>
      <c r="D599" s="65"/>
      <c r="E599" s="63"/>
      <c r="F599" s="63"/>
      <c r="G599" s="63"/>
      <c r="H599" s="71"/>
      <c r="I599" s="49"/>
      <c r="K599" s="51"/>
      <c r="L599" s="51"/>
      <c r="M599" s="51"/>
      <c r="N599" s="51"/>
      <c r="O599" s="51"/>
      <c r="P599" s="51"/>
      <c r="Q599" s="51"/>
      <c r="R599" s="51"/>
    </row>
    <row r="600" spans="1:18" s="50" customFormat="1" x14ac:dyDescent="0.2">
      <c r="A600" s="63"/>
      <c r="B600" s="70"/>
      <c r="C600" s="70"/>
      <c r="D600" s="65"/>
      <c r="E600" s="63"/>
      <c r="F600" s="63"/>
      <c r="G600" s="63"/>
      <c r="H600" s="71"/>
      <c r="I600" s="49"/>
      <c r="K600" s="51"/>
      <c r="L600" s="51"/>
      <c r="M600" s="51"/>
      <c r="N600" s="51"/>
      <c r="O600" s="51"/>
      <c r="P600" s="51"/>
      <c r="Q600" s="51"/>
      <c r="R600" s="51"/>
    </row>
    <row r="601" spans="1:18" s="50" customFormat="1" x14ac:dyDescent="0.2">
      <c r="A601" s="63"/>
      <c r="B601" s="70"/>
      <c r="C601" s="70"/>
      <c r="D601" s="65"/>
      <c r="E601" s="63"/>
      <c r="F601" s="63"/>
      <c r="G601" s="63"/>
      <c r="H601" s="71"/>
      <c r="I601" s="49"/>
      <c r="K601" s="51"/>
      <c r="L601" s="51"/>
      <c r="M601" s="51"/>
      <c r="N601" s="51"/>
      <c r="O601" s="51"/>
      <c r="P601" s="51"/>
      <c r="Q601" s="51"/>
      <c r="R601" s="51"/>
    </row>
    <row r="602" spans="1:18" s="50" customFormat="1" x14ac:dyDescent="0.2">
      <c r="A602" s="63"/>
      <c r="B602" s="70"/>
      <c r="C602" s="70"/>
      <c r="D602" s="65"/>
      <c r="E602" s="63"/>
      <c r="F602" s="63"/>
      <c r="G602" s="63"/>
      <c r="H602" s="71"/>
      <c r="I602" s="49"/>
      <c r="K602" s="51"/>
      <c r="L602" s="51"/>
      <c r="M602" s="51"/>
      <c r="N602" s="51"/>
      <c r="O602" s="51"/>
      <c r="P602" s="51"/>
      <c r="Q602" s="51"/>
      <c r="R602" s="51"/>
    </row>
    <row r="603" spans="1:18" s="50" customFormat="1" x14ac:dyDescent="0.2">
      <c r="A603" s="63"/>
      <c r="B603" s="70"/>
      <c r="C603" s="70"/>
      <c r="D603" s="65"/>
      <c r="E603" s="63"/>
      <c r="F603" s="63"/>
      <c r="G603" s="63"/>
      <c r="H603" s="71"/>
      <c r="I603" s="49"/>
      <c r="K603" s="51"/>
      <c r="L603" s="51"/>
      <c r="M603" s="51"/>
      <c r="N603" s="51"/>
      <c r="O603" s="51"/>
      <c r="P603" s="51"/>
      <c r="Q603" s="51"/>
      <c r="R603" s="51"/>
    </row>
    <row r="604" spans="1:18" s="50" customFormat="1" x14ac:dyDescent="0.2">
      <c r="A604" s="63"/>
      <c r="B604" s="70"/>
      <c r="C604" s="70"/>
      <c r="D604" s="65"/>
      <c r="E604" s="63"/>
      <c r="F604" s="63"/>
      <c r="G604" s="63"/>
      <c r="H604" s="71"/>
      <c r="I604" s="49"/>
      <c r="K604" s="51"/>
      <c r="L604" s="51"/>
      <c r="M604" s="51"/>
      <c r="N604" s="51"/>
      <c r="O604" s="51"/>
      <c r="P604" s="51"/>
      <c r="Q604" s="51"/>
      <c r="R604" s="51"/>
    </row>
    <row r="605" spans="1:18" s="50" customFormat="1" x14ac:dyDescent="0.2">
      <c r="A605" s="63"/>
      <c r="B605" s="70"/>
      <c r="C605" s="70"/>
      <c r="D605" s="65"/>
      <c r="E605" s="63"/>
      <c r="F605" s="63"/>
      <c r="G605" s="63"/>
      <c r="H605" s="71"/>
      <c r="I605" s="49"/>
      <c r="K605" s="51"/>
      <c r="L605" s="51"/>
      <c r="M605" s="51"/>
      <c r="N605" s="51"/>
      <c r="O605" s="51"/>
      <c r="P605" s="51"/>
      <c r="Q605" s="51"/>
      <c r="R605" s="51"/>
    </row>
    <row r="606" spans="1:18" s="50" customFormat="1" x14ac:dyDescent="0.2">
      <c r="A606" s="63"/>
      <c r="B606" s="70"/>
      <c r="C606" s="70"/>
      <c r="D606" s="65"/>
      <c r="E606" s="63"/>
      <c r="F606" s="63"/>
      <c r="G606" s="63"/>
      <c r="H606" s="71"/>
      <c r="I606" s="49"/>
      <c r="K606" s="51"/>
      <c r="L606" s="51"/>
      <c r="M606" s="51"/>
      <c r="N606" s="51"/>
      <c r="O606" s="51"/>
      <c r="P606" s="51"/>
      <c r="Q606" s="51"/>
      <c r="R606" s="51"/>
    </row>
    <row r="607" spans="1:18" s="50" customFormat="1" x14ac:dyDescent="0.2">
      <c r="A607" s="63"/>
      <c r="B607" s="70"/>
      <c r="C607" s="70"/>
      <c r="D607" s="65"/>
      <c r="E607" s="63"/>
      <c r="F607" s="63"/>
      <c r="G607" s="63"/>
      <c r="H607" s="71"/>
      <c r="I607" s="49"/>
      <c r="K607" s="51"/>
      <c r="L607" s="51"/>
      <c r="M607" s="51"/>
      <c r="N607" s="51"/>
      <c r="O607" s="51"/>
      <c r="P607" s="51"/>
      <c r="Q607" s="51"/>
      <c r="R607" s="51"/>
    </row>
    <row r="608" spans="1:18" s="50" customFormat="1" x14ac:dyDescent="0.2">
      <c r="A608" s="63"/>
      <c r="B608" s="70"/>
      <c r="C608" s="70"/>
      <c r="D608" s="65"/>
      <c r="E608" s="63"/>
      <c r="F608" s="63"/>
      <c r="G608" s="63"/>
      <c r="H608" s="71"/>
      <c r="I608" s="49"/>
      <c r="K608" s="51"/>
      <c r="L608" s="51"/>
      <c r="M608" s="51"/>
      <c r="N608" s="51"/>
      <c r="O608" s="51"/>
      <c r="P608" s="51"/>
      <c r="Q608" s="51"/>
      <c r="R608" s="51"/>
    </row>
    <row r="609" spans="1:18" s="50" customFormat="1" x14ac:dyDescent="0.2">
      <c r="A609" s="63"/>
      <c r="B609" s="70"/>
      <c r="C609" s="70"/>
      <c r="D609" s="65"/>
      <c r="E609" s="63"/>
      <c r="F609" s="63"/>
      <c r="G609" s="63"/>
      <c r="H609" s="71"/>
      <c r="I609" s="49"/>
      <c r="K609" s="51"/>
      <c r="L609" s="51"/>
      <c r="M609" s="51"/>
      <c r="N609" s="51"/>
      <c r="O609" s="51"/>
      <c r="P609" s="51"/>
      <c r="Q609" s="51"/>
      <c r="R609" s="51"/>
    </row>
    <row r="610" spans="1:18" s="50" customFormat="1" x14ac:dyDescent="0.2">
      <c r="A610" s="63"/>
      <c r="B610" s="70"/>
      <c r="C610" s="70"/>
      <c r="D610" s="65"/>
      <c r="E610" s="63"/>
      <c r="F610" s="63"/>
      <c r="G610" s="63"/>
      <c r="H610" s="71"/>
      <c r="I610" s="49"/>
      <c r="K610" s="51"/>
      <c r="L610" s="51"/>
      <c r="M610" s="51"/>
      <c r="N610" s="51"/>
      <c r="O610" s="51"/>
      <c r="P610" s="51"/>
      <c r="Q610" s="51"/>
      <c r="R610" s="51"/>
    </row>
    <row r="611" spans="1:18" s="50" customFormat="1" x14ac:dyDescent="0.2">
      <c r="A611" s="63"/>
      <c r="B611" s="70"/>
      <c r="C611" s="70"/>
      <c r="D611" s="65"/>
      <c r="E611" s="63"/>
      <c r="F611" s="63"/>
      <c r="G611" s="63"/>
      <c r="H611" s="71"/>
      <c r="I611" s="49"/>
      <c r="K611" s="51"/>
      <c r="L611" s="51"/>
      <c r="M611" s="51"/>
      <c r="N611" s="51"/>
      <c r="O611" s="51"/>
      <c r="P611" s="51"/>
      <c r="Q611" s="51"/>
      <c r="R611" s="51"/>
    </row>
    <row r="612" spans="1:18" s="50" customFormat="1" x14ac:dyDescent="0.2">
      <c r="A612" s="63"/>
      <c r="B612" s="70"/>
      <c r="C612" s="70"/>
      <c r="D612" s="65"/>
      <c r="E612" s="63"/>
      <c r="F612" s="63"/>
      <c r="G612" s="63"/>
      <c r="H612" s="71"/>
      <c r="I612" s="49"/>
      <c r="K612" s="51"/>
      <c r="L612" s="51"/>
      <c r="M612" s="51"/>
      <c r="N612" s="51"/>
      <c r="O612" s="51"/>
      <c r="P612" s="51"/>
      <c r="Q612" s="51"/>
      <c r="R612" s="51"/>
    </row>
    <row r="613" spans="1:18" s="50" customFormat="1" x14ac:dyDescent="0.2">
      <c r="A613" s="63"/>
      <c r="B613" s="70"/>
      <c r="C613" s="70"/>
      <c r="D613" s="65"/>
      <c r="E613" s="63"/>
      <c r="F613" s="63"/>
      <c r="G613" s="63"/>
      <c r="H613" s="71"/>
      <c r="I613" s="49"/>
      <c r="K613" s="51"/>
      <c r="L613" s="51"/>
      <c r="M613" s="51"/>
      <c r="N613" s="51"/>
      <c r="O613" s="51"/>
      <c r="P613" s="51"/>
      <c r="Q613" s="51"/>
      <c r="R613" s="51"/>
    </row>
    <row r="614" spans="1:18" s="50" customFormat="1" x14ac:dyDescent="0.2">
      <c r="A614" s="63"/>
      <c r="B614" s="70"/>
      <c r="C614" s="70"/>
      <c r="D614" s="65"/>
      <c r="E614" s="63"/>
      <c r="F614" s="63"/>
      <c r="G614" s="63"/>
      <c r="H614" s="71"/>
      <c r="I614" s="49"/>
      <c r="K614" s="51"/>
      <c r="L614" s="51"/>
      <c r="M614" s="51"/>
      <c r="N614" s="51"/>
      <c r="O614" s="51"/>
      <c r="P614" s="51"/>
      <c r="Q614" s="51"/>
      <c r="R614" s="51"/>
    </row>
    <row r="615" spans="1:18" s="50" customFormat="1" x14ac:dyDescent="0.2">
      <c r="A615" s="63"/>
      <c r="B615" s="70"/>
      <c r="C615" s="70"/>
      <c r="D615" s="65"/>
      <c r="E615" s="63"/>
      <c r="F615" s="63"/>
      <c r="G615" s="63"/>
      <c r="H615" s="71"/>
      <c r="I615" s="49"/>
      <c r="K615" s="51"/>
      <c r="L615" s="51"/>
      <c r="M615" s="51"/>
      <c r="N615" s="51"/>
      <c r="O615" s="51"/>
      <c r="P615" s="51"/>
      <c r="Q615" s="51"/>
      <c r="R615" s="51"/>
    </row>
    <row r="616" spans="1:18" s="50" customFormat="1" x14ac:dyDescent="0.2">
      <c r="A616" s="63"/>
      <c r="B616" s="70"/>
      <c r="C616" s="70"/>
      <c r="D616" s="65"/>
      <c r="E616" s="63"/>
      <c r="F616" s="63"/>
      <c r="G616" s="63"/>
      <c r="H616" s="71"/>
      <c r="I616" s="49"/>
      <c r="K616" s="51"/>
      <c r="L616" s="51"/>
      <c r="M616" s="51"/>
      <c r="N616" s="51"/>
      <c r="O616" s="51"/>
      <c r="P616" s="51"/>
      <c r="Q616" s="51"/>
      <c r="R616" s="51"/>
    </row>
    <row r="617" spans="1:18" s="50" customFormat="1" x14ac:dyDescent="0.2">
      <c r="A617" s="63"/>
      <c r="B617" s="70"/>
      <c r="C617" s="70"/>
      <c r="D617" s="65"/>
      <c r="E617" s="63"/>
      <c r="F617" s="63"/>
      <c r="G617" s="63"/>
      <c r="H617" s="71"/>
      <c r="I617" s="49"/>
      <c r="K617" s="51"/>
      <c r="L617" s="51"/>
      <c r="M617" s="51"/>
      <c r="N617" s="51"/>
      <c r="O617" s="51"/>
      <c r="P617" s="51"/>
      <c r="Q617" s="51"/>
      <c r="R617" s="51"/>
    </row>
    <row r="618" spans="1:18" s="50" customFormat="1" x14ac:dyDescent="0.2">
      <c r="A618" s="63"/>
      <c r="B618" s="70"/>
      <c r="C618" s="70"/>
      <c r="D618" s="65"/>
      <c r="E618" s="63"/>
      <c r="F618" s="63"/>
      <c r="G618" s="63"/>
      <c r="H618" s="71"/>
      <c r="I618" s="49"/>
      <c r="K618" s="51"/>
      <c r="L618" s="51"/>
      <c r="M618" s="51"/>
      <c r="N618" s="51"/>
      <c r="O618" s="51"/>
      <c r="P618" s="51"/>
      <c r="Q618" s="51"/>
      <c r="R618" s="51"/>
    </row>
    <row r="619" spans="1:18" s="50" customFormat="1" x14ac:dyDescent="0.2">
      <c r="A619" s="63"/>
      <c r="B619" s="70"/>
      <c r="C619" s="70"/>
      <c r="D619" s="65"/>
      <c r="E619" s="63"/>
      <c r="F619" s="63"/>
      <c r="G619" s="63"/>
      <c r="H619" s="71"/>
      <c r="I619" s="49"/>
      <c r="K619" s="51"/>
      <c r="L619" s="51"/>
      <c r="M619" s="51"/>
      <c r="N619" s="51"/>
      <c r="O619" s="51"/>
      <c r="P619" s="51"/>
      <c r="Q619" s="51"/>
      <c r="R619" s="51"/>
    </row>
    <row r="620" spans="1:18" s="50" customFormat="1" x14ac:dyDescent="0.2">
      <c r="A620" s="63"/>
      <c r="B620" s="70"/>
      <c r="C620" s="70"/>
      <c r="D620" s="65"/>
      <c r="E620" s="63"/>
      <c r="F620" s="63"/>
      <c r="G620" s="63"/>
      <c r="H620" s="71"/>
      <c r="I620" s="49"/>
      <c r="K620" s="51"/>
      <c r="L620" s="51"/>
      <c r="M620" s="51"/>
      <c r="N620" s="51"/>
      <c r="O620" s="51"/>
      <c r="P620" s="51"/>
      <c r="Q620" s="51"/>
      <c r="R620" s="51"/>
    </row>
    <row r="621" spans="1:18" s="50" customFormat="1" x14ac:dyDescent="0.2">
      <c r="A621" s="63"/>
      <c r="B621" s="70"/>
      <c r="C621" s="70"/>
      <c r="D621" s="65"/>
      <c r="E621" s="63"/>
      <c r="F621" s="63"/>
      <c r="G621" s="63"/>
      <c r="H621" s="71"/>
      <c r="I621" s="49"/>
      <c r="K621" s="51"/>
      <c r="L621" s="51"/>
      <c r="M621" s="51"/>
      <c r="N621" s="51"/>
      <c r="O621" s="51"/>
      <c r="P621" s="51"/>
      <c r="Q621" s="51"/>
      <c r="R621" s="51"/>
    </row>
    <row r="622" spans="1:18" s="50" customFormat="1" x14ac:dyDescent="0.2">
      <c r="A622" s="63"/>
      <c r="B622" s="70"/>
      <c r="C622" s="70"/>
      <c r="D622" s="65"/>
      <c r="E622" s="63"/>
      <c r="F622" s="63"/>
      <c r="G622" s="63"/>
      <c r="H622" s="71"/>
      <c r="I622" s="49"/>
      <c r="K622" s="51"/>
      <c r="L622" s="51"/>
      <c r="M622" s="51"/>
      <c r="N622" s="51"/>
      <c r="O622" s="51"/>
      <c r="P622" s="51"/>
      <c r="Q622" s="51"/>
      <c r="R622" s="51"/>
    </row>
    <row r="623" spans="1:18" s="50" customFormat="1" x14ac:dyDescent="0.2">
      <c r="A623" s="63"/>
      <c r="B623" s="70"/>
      <c r="C623" s="70"/>
      <c r="D623" s="65"/>
      <c r="E623" s="63"/>
      <c r="F623" s="63"/>
      <c r="G623" s="63"/>
      <c r="H623" s="71"/>
      <c r="I623" s="49"/>
      <c r="K623" s="51"/>
      <c r="L623" s="51"/>
      <c r="M623" s="51"/>
      <c r="N623" s="51"/>
      <c r="O623" s="51"/>
      <c r="P623" s="51"/>
      <c r="Q623" s="51"/>
      <c r="R623" s="51"/>
    </row>
    <row r="624" spans="1:18" s="50" customFormat="1" x14ac:dyDescent="0.2">
      <c r="A624" s="63"/>
      <c r="B624" s="70"/>
      <c r="C624" s="70"/>
      <c r="D624" s="65"/>
      <c r="E624" s="63"/>
      <c r="F624" s="63"/>
      <c r="G624" s="63"/>
      <c r="H624" s="71"/>
      <c r="I624" s="49"/>
      <c r="K624" s="51"/>
      <c r="L624" s="51"/>
      <c r="M624" s="51"/>
      <c r="N624" s="51"/>
      <c r="O624" s="51"/>
      <c r="P624" s="51"/>
      <c r="Q624" s="51"/>
      <c r="R624" s="51"/>
    </row>
    <row r="625" spans="1:18" s="50" customFormat="1" x14ac:dyDescent="0.2">
      <c r="A625" s="63"/>
      <c r="B625" s="70"/>
      <c r="C625" s="70"/>
      <c r="D625" s="65"/>
      <c r="E625" s="63"/>
      <c r="F625" s="63"/>
      <c r="G625" s="63"/>
      <c r="H625" s="71"/>
      <c r="I625" s="49"/>
      <c r="K625" s="51"/>
      <c r="L625" s="51"/>
      <c r="M625" s="51"/>
      <c r="N625" s="51"/>
      <c r="O625" s="51"/>
      <c r="P625" s="51"/>
      <c r="Q625" s="51"/>
      <c r="R625" s="51"/>
    </row>
    <row r="626" spans="1:18" s="50" customFormat="1" x14ac:dyDescent="0.2">
      <c r="A626" s="63"/>
      <c r="B626" s="70"/>
      <c r="C626" s="70"/>
      <c r="D626" s="65"/>
      <c r="E626" s="63"/>
      <c r="F626" s="63"/>
      <c r="G626" s="63"/>
      <c r="H626" s="71"/>
      <c r="I626" s="49"/>
      <c r="K626" s="51"/>
      <c r="L626" s="51"/>
      <c r="M626" s="51"/>
      <c r="N626" s="51"/>
      <c r="O626" s="51"/>
      <c r="P626" s="51"/>
      <c r="Q626" s="51"/>
      <c r="R626" s="51"/>
    </row>
    <row r="627" spans="1:18" s="50" customFormat="1" x14ac:dyDescent="0.2">
      <c r="A627" s="63"/>
      <c r="B627" s="70"/>
      <c r="C627" s="70"/>
      <c r="D627" s="65"/>
      <c r="E627" s="63"/>
      <c r="F627" s="63"/>
      <c r="G627" s="63"/>
      <c r="H627" s="71"/>
      <c r="I627" s="49"/>
      <c r="K627" s="51"/>
      <c r="L627" s="51"/>
      <c r="M627" s="51"/>
      <c r="N627" s="51"/>
      <c r="O627" s="51"/>
      <c r="P627" s="51"/>
      <c r="Q627" s="51"/>
      <c r="R627" s="51"/>
    </row>
    <row r="628" spans="1:18" s="50" customFormat="1" x14ac:dyDescent="0.2">
      <c r="A628" s="63"/>
      <c r="B628" s="70"/>
      <c r="C628" s="70"/>
      <c r="D628" s="65"/>
      <c r="E628" s="63"/>
      <c r="F628" s="63"/>
      <c r="G628" s="63"/>
      <c r="H628" s="71"/>
      <c r="I628" s="49"/>
      <c r="K628" s="51"/>
      <c r="L628" s="51"/>
      <c r="M628" s="51"/>
      <c r="N628" s="51"/>
      <c r="O628" s="51"/>
      <c r="P628" s="51"/>
      <c r="Q628" s="51"/>
      <c r="R628" s="51"/>
    </row>
    <row r="629" spans="1:18" s="50" customFormat="1" x14ac:dyDescent="0.2">
      <c r="A629" s="63"/>
      <c r="B629" s="70"/>
      <c r="C629" s="70"/>
      <c r="D629" s="65"/>
      <c r="E629" s="63"/>
      <c r="F629" s="63"/>
      <c r="G629" s="63"/>
      <c r="H629" s="71"/>
      <c r="I629" s="49"/>
      <c r="K629" s="51"/>
      <c r="L629" s="51"/>
      <c r="M629" s="51"/>
      <c r="N629" s="51"/>
      <c r="O629" s="51"/>
      <c r="P629" s="51"/>
      <c r="Q629" s="51"/>
      <c r="R629" s="51"/>
    </row>
    <row r="630" spans="1:18" s="50" customFormat="1" x14ac:dyDescent="0.2">
      <c r="A630" s="63"/>
      <c r="B630" s="70"/>
      <c r="C630" s="70"/>
      <c r="D630" s="65"/>
      <c r="E630" s="63"/>
      <c r="F630" s="63"/>
      <c r="G630" s="63"/>
      <c r="H630" s="71"/>
      <c r="I630" s="49"/>
      <c r="K630" s="51"/>
      <c r="L630" s="51"/>
      <c r="M630" s="51"/>
      <c r="N630" s="51"/>
      <c r="O630" s="51"/>
      <c r="P630" s="51"/>
      <c r="Q630" s="51"/>
      <c r="R630" s="51"/>
    </row>
    <row r="631" spans="1:18" s="50" customFormat="1" x14ac:dyDescent="0.2">
      <c r="A631" s="63"/>
      <c r="B631" s="70"/>
      <c r="C631" s="70"/>
      <c r="D631" s="65"/>
      <c r="E631" s="63"/>
      <c r="F631" s="63"/>
      <c r="G631" s="63"/>
      <c r="H631" s="71"/>
      <c r="I631" s="49"/>
      <c r="K631" s="51"/>
      <c r="L631" s="51"/>
      <c r="M631" s="51"/>
      <c r="N631" s="51"/>
      <c r="O631" s="51"/>
      <c r="P631" s="51"/>
      <c r="Q631" s="51"/>
      <c r="R631" s="51"/>
    </row>
    <row r="632" spans="1:18" s="50" customFormat="1" x14ac:dyDescent="0.2">
      <c r="A632" s="63"/>
      <c r="B632" s="70"/>
      <c r="C632" s="70"/>
      <c r="D632" s="65"/>
      <c r="E632" s="63"/>
      <c r="F632" s="63"/>
      <c r="G632" s="63"/>
      <c r="H632" s="71"/>
      <c r="I632" s="49"/>
      <c r="K632" s="51"/>
      <c r="L632" s="51"/>
      <c r="M632" s="51"/>
      <c r="N632" s="51"/>
      <c r="O632" s="51"/>
      <c r="P632" s="51"/>
      <c r="Q632" s="51"/>
      <c r="R632" s="51"/>
    </row>
    <row r="633" spans="1:18" s="50" customFormat="1" x14ac:dyDescent="0.2">
      <c r="A633" s="63"/>
      <c r="B633" s="70"/>
      <c r="C633" s="70"/>
      <c r="D633" s="65"/>
      <c r="E633" s="63"/>
      <c r="F633" s="63"/>
      <c r="G633" s="63"/>
      <c r="H633" s="71"/>
      <c r="I633" s="49"/>
      <c r="K633" s="51"/>
      <c r="L633" s="51"/>
      <c r="M633" s="51"/>
      <c r="N633" s="51"/>
      <c r="O633" s="51"/>
      <c r="P633" s="51"/>
      <c r="Q633" s="51"/>
      <c r="R633" s="51"/>
    </row>
    <row r="634" spans="1:18" s="50" customFormat="1" x14ac:dyDescent="0.2">
      <c r="A634" s="63"/>
      <c r="B634" s="70"/>
      <c r="C634" s="70"/>
      <c r="D634" s="65"/>
      <c r="E634" s="63"/>
      <c r="F634" s="63"/>
      <c r="G634" s="63"/>
      <c r="H634" s="71"/>
      <c r="I634" s="49"/>
      <c r="K634" s="51"/>
      <c r="L634" s="51"/>
      <c r="M634" s="51"/>
      <c r="N634" s="51"/>
      <c r="O634" s="51"/>
      <c r="P634" s="51"/>
      <c r="Q634" s="51"/>
      <c r="R634" s="51"/>
    </row>
    <row r="635" spans="1:18" s="50" customFormat="1" x14ac:dyDescent="0.2">
      <c r="A635" s="63"/>
      <c r="B635" s="70"/>
      <c r="C635" s="70"/>
      <c r="D635" s="65"/>
      <c r="E635" s="63"/>
      <c r="F635" s="63"/>
      <c r="G635" s="63"/>
      <c r="H635" s="71"/>
      <c r="I635" s="49"/>
      <c r="K635" s="51"/>
      <c r="L635" s="51"/>
      <c r="M635" s="51"/>
      <c r="N635" s="51"/>
      <c r="O635" s="51"/>
      <c r="P635" s="51"/>
      <c r="Q635" s="51"/>
      <c r="R635" s="51"/>
    </row>
    <row r="636" spans="1:18" s="50" customFormat="1" x14ac:dyDescent="0.2">
      <c r="A636" s="63"/>
      <c r="B636" s="70"/>
      <c r="C636" s="70"/>
      <c r="D636" s="65"/>
      <c r="E636" s="63"/>
      <c r="F636" s="63"/>
      <c r="G636" s="63"/>
      <c r="H636" s="71"/>
      <c r="I636" s="49"/>
      <c r="K636" s="51"/>
      <c r="L636" s="51"/>
      <c r="M636" s="51"/>
      <c r="N636" s="51"/>
      <c r="O636" s="51"/>
      <c r="P636" s="51"/>
      <c r="Q636" s="51"/>
      <c r="R636" s="51"/>
    </row>
    <row r="637" spans="1:18" s="50" customFormat="1" x14ac:dyDescent="0.2">
      <c r="A637" s="63"/>
      <c r="B637" s="70"/>
      <c r="C637" s="70"/>
      <c r="D637" s="65"/>
      <c r="E637" s="63"/>
      <c r="F637" s="63"/>
      <c r="G637" s="63"/>
      <c r="H637" s="71"/>
      <c r="I637" s="49"/>
      <c r="K637" s="51"/>
      <c r="L637" s="51"/>
      <c r="M637" s="51"/>
      <c r="N637" s="51"/>
      <c r="O637" s="51"/>
      <c r="P637" s="51"/>
      <c r="Q637" s="51"/>
      <c r="R637" s="51"/>
    </row>
    <row r="638" spans="1:18" s="50" customFormat="1" x14ac:dyDescent="0.2">
      <c r="A638" s="63"/>
      <c r="B638" s="70"/>
      <c r="C638" s="70"/>
      <c r="D638" s="65"/>
      <c r="E638" s="63"/>
      <c r="F638" s="63"/>
      <c r="G638" s="63"/>
      <c r="H638" s="71"/>
      <c r="I638" s="49"/>
      <c r="K638" s="51"/>
      <c r="L638" s="51"/>
      <c r="M638" s="51"/>
      <c r="N638" s="51"/>
      <c r="O638" s="51"/>
      <c r="P638" s="51"/>
      <c r="Q638" s="51"/>
      <c r="R638" s="51"/>
    </row>
    <row r="639" spans="1:18" s="50" customFormat="1" x14ac:dyDescent="0.2">
      <c r="A639" s="63"/>
      <c r="B639" s="70"/>
      <c r="C639" s="70"/>
      <c r="D639" s="65"/>
      <c r="E639" s="63"/>
      <c r="F639" s="63"/>
      <c r="G639" s="63"/>
      <c r="H639" s="71"/>
      <c r="I639" s="49"/>
      <c r="K639" s="51"/>
      <c r="L639" s="51"/>
      <c r="M639" s="51"/>
      <c r="N639" s="51"/>
      <c r="O639" s="51"/>
      <c r="P639" s="51"/>
      <c r="Q639" s="51"/>
      <c r="R639" s="51"/>
    </row>
    <row r="640" spans="1:18" s="50" customFormat="1" x14ac:dyDescent="0.2">
      <c r="A640" s="63"/>
      <c r="B640" s="70"/>
      <c r="C640" s="70"/>
      <c r="D640" s="65"/>
      <c r="E640" s="63"/>
      <c r="F640" s="63"/>
      <c r="G640" s="63"/>
      <c r="H640" s="71"/>
      <c r="I640" s="49"/>
      <c r="K640" s="51"/>
      <c r="L640" s="51"/>
      <c r="M640" s="51"/>
      <c r="N640" s="51"/>
      <c r="O640" s="51"/>
      <c r="P640" s="51"/>
      <c r="Q640" s="51"/>
      <c r="R640" s="51"/>
    </row>
    <row r="641" spans="1:18" s="50" customFormat="1" x14ac:dyDescent="0.2">
      <c r="A641" s="63"/>
      <c r="B641" s="70"/>
      <c r="C641" s="70"/>
      <c r="D641" s="65"/>
      <c r="E641" s="63"/>
      <c r="F641" s="63"/>
      <c r="G641" s="63"/>
      <c r="H641" s="71"/>
      <c r="I641" s="49"/>
      <c r="K641" s="51"/>
      <c r="L641" s="51"/>
      <c r="M641" s="51"/>
      <c r="N641" s="51"/>
      <c r="O641" s="51"/>
      <c r="P641" s="51"/>
      <c r="Q641" s="51"/>
      <c r="R641" s="51"/>
    </row>
    <row r="642" spans="1:18" s="50" customFormat="1" x14ac:dyDescent="0.2">
      <c r="A642" s="63"/>
      <c r="B642" s="70"/>
      <c r="C642" s="70"/>
      <c r="D642" s="65"/>
      <c r="E642" s="63"/>
      <c r="F642" s="63"/>
      <c r="G642" s="63"/>
      <c r="H642" s="71"/>
      <c r="I642" s="49"/>
      <c r="K642" s="51"/>
      <c r="L642" s="51"/>
      <c r="M642" s="51"/>
      <c r="N642" s="51"/>
      <c r="O642" s="51"/>
      <c r="P642" s="51"/>
      <c r="Q642" s="51"/>
      <c r="R642" s="51"/>
    </row>
    <row r="643" spans="1:18" s="50" customFormat="1" x14ac:dyDescent="0.2">
      <c r="A643" s="63"/>
      <c r="B643" s="70"/>
      <c r="C643" s="70"/>
      <c r="D643" s="65"/>
      <c r="E643" s="63"/>
      <c r="F643" s="63"/>
      <c r="G643" s="63"/>
      <c r="H643" s="71"/>
      <c r="I643" s="49"/>
      <c r="K643" s="51"/>
      <c r="L643" s="51"/>
      <c r="M643" s="51"/>
      <c r="N643" s="51"/>
      <c r="O643" s="51"/>
      <c r="P643" s="51"/>
      <c r="Q643" s="51"/>
      <c r="R643" s="51"/>
    </row>
    <row r="644" spans="1:18" s="50" customFormat="1" x14ac:dyDescent="0.2">
      <c r="A644" s="63"/>
      <c r="B644" s="70"/>
      <c r="C644" s="70"/>
      <c r="D644" s="65"/>
      <c r="E644" s="63"/>
      <c r="F644" s="63"/>
      <c r="G644" s="63"/>
      <c r="H644" s="71"/>
      <c r="I644" s="49"/>
      <c r="K644" s="51"/>
      <c r="L644" s="51"/>
      <c r="M644" s="51"/>
      <c r="N644" s="51"/>
      <c r="O644" s="51"/>
      <c r="P644" s="51"/>
      <c r="Q644" s="51"/>
      <c r="R644" s="51"/>
    </row>
    <row r="645" spans="1:18" s="50" customFormat="1" x14ac:dyDescent="0.2">
      <c r="A645" s="63"/>
      <c r="B645" s="70"/>
      <c r="C645" s="70"/>
      <c r="D645" s="65"/>
      <c r="E645" s="63"/>
      <c r="F645" s="63"/>
      <c r="G645" s="63"/>
      <c r="H645" s="71"/>
      <c r="I645" s="49"/>
      <c r="K645" s="51"/>
      <c r="L645" s="51"/>
      <c r="M645" s="51"/>
      <c r="N645" s="51"/>
      <c r="O645" s="51"/>
      <c r="P645" s="51"/>
      <c r="Q645" s="51"/>
      <c r="R645" s="51"/>
    </row>
    <row r="646" spans="1:18" s="50" customFormat="1" x14ac:dyDescent="0.2">
      <c r="A646" s="63"/>
      <c r="B646" s="70"/>
      <c r="C646" s="70"/>
      <c r="D646" s="65"/>
      <c r="E646" s="63"/>
      <c r="F646" s="63"/>
      <c r="G646" s="63"/>
      <c r="H646" s="71"/>
      <c r="I646" s="49"/>
      <c r="K646" s="51"/>
      <c r="L646" s="51"/>
      <c r="M646" s="51"/>
      <c r="N646" s="51"/>
      <c r="O646" s="51"/>
      <c r="P646" s="51"/>
      <c r="Q646" s="51"/>
      <c r="R646" s="51"/>
    </row>
    <row r="647" spans="1:18" s="50" customFormat="1" x14ac:dyDescent="0.2">
      <c r="A647" s="63"/>
      <c r="B647" s="70"/>
      <c r="C647" s="70"/>
      <c r="D647" s="65"/>
      <c r="E647" s="63"/>
      <c r="F647" s="63"/>
      <c r="G647" s="63"/>
      <c r="H647" s="71"/>
      <c r="I647" s="49"/>
      <c r="K647" s="51"/>
      <c r="L647" s="51"/>
      <c r="M647" s="51"/>
      <c r="N647" s="51"/>
      <c r="O647" s="51"/>
      <c r="P647" s="51"/>
      <c r="Q647" s="51"/>
      <c r="R647" s="51"/>
    </row>
    <row r="648" spans="1:18" s="50" customFormat="1" x14ac:dyDescent="0.2">
      <c r="A648" s="63"/>
      <c r="B648" s="70"/>
      <c r="C648" s="70"/>
      <c r="D648" s="65"/>
      <c r="E648" s="63"/>
      <c r="F648" s="63"/>
      <c r="G648" s="63"/>
      <c r="H648" s="71"/>
      <c r="I648" s="49"/>
      <c r="K648" s="51"/>
      <c r="L648" s="51"/>
      <c r="M648" s="51"/>
      <c r="N648" s="51"/>
      <c r="O648" s="51"/>
      <c r="P648" s="51"/>
      <c r="Q648" s="51"/>
      <c r="R648" s="51"/>
    </row>
    <row r="649" spans="1:18" s="50" customFormat="1" x14ac:dyDescent="0.2">
      <c r="A649" s="63"/>
      <c r="B649" s="70"/>
      <c r="C649" s="70"/>
      <c r="D649" s="65"/>
      <c r="E649" s="63"/>
      <c r="F649" s="63"/>
      <c r="G649" s="63"/>
      <c r="H649" s="71"/>
      <c r="I649" s="49"/>
      <c r="K649" s="51"/>
      <c r="L649" s="51"/>
      <c r="M649" s="51"/>
      <c r="N649" s="51"/>
      <c r="O649" s="51"/>
      <c r="P649" s="51"/>
      <c r="Q649" s="51"/>
      <c r="R649" s="51"/>
    </row>
    <row r="650" spans="1:18" s="50" customFormat="1" x14ac:dyDescent="0.2">
      <c r="A650" s="63"/>
      <c r="B650" s="70"/>
      <c r="C650" s="70"/>
      <c r="D650" s="65"/>
      <c r="E650" s="63"/>
      <c r="F650" s="63"/>
      <c r="G650" s="63"/>
      <c r="H650" s="71"/>
      <c r="I650" s="49"/>
      <c r="K650" s="51"/>
      <c r="L650" s="51"/>
      <c r="M650" s="51"/>
      <c r="N650" s="51"/>
      <c r="O650" s="51"/>
      <c r="P650" s="51"/>
      <c r="Q650" s="51"/>
      <c r="R650" s="51"/>
    </row>
    <row r="651" spans="1:18" s="50" customFormat="1" x14ac:dyDescent="0.2">
      <c r="A651" s="63"/>
      <c r="B651" s="70"/>
      <c r="C651" s="70"/>
      <c r="D651" s="65"/>
      <c r="E651" s="63"/>
      <c r="F651" s="63"/>
      <c r="G651" s="63"/>
      <c r="H651" s="71"/>
      <c r="I651" s="49"/>
      <c r="K651" s="51"/>
      <c r="L651" s="51"/>
      <c r="M651" s="51"/>
      <c r="N651" s="51"/>
      <c r="O651" s="51"/>
      <c r="P651" s="51"/>
      <c r="Q651" s="51"/>
      <c r="R651" s="51"/>
    </row>
    <row r="652" spans="1:18" s="50" customFormat="1" x14ac:dyDescent="0.2">
      <c r="A652" s="63"/>
      <c r="B652" s="70"/>
      <c r="C652" s="70"/>
      <c r="D652" s="65"/>
      <c r="E652" s="63"/>
      <c r="F652" s="63"/>
      <c r="G652" s="63"/>
      <c r="H652" s="71"/>
      <c r="I652" s="49"/>
      <c r="K652" s="51"/>
      <c r="L652" s="51"/>
      <c r="M652" s="51"/>
      <c r="N652" s="51"/>
      <c r="O652" s="51"/>
      <c r="P652" s="51"/>
      <c r="Q652" s="51"/>
      <c r="R652" s="51"/>
    </row>
    <row r="653" spans="1:18" s="50" customFormat="1" x14ac:dyDescent="0.2">
      <c r="A653" s="63"/>
      <c r="B653" s="70"/>
      <c r="C653" s="70"/>
      <c r="D653" s="65"/>
      <c r="E653" s="63"/>
      <c r="F653" s="63"/>
      <c r="G653" s="63"/>
      <c r="H653" s="71"/>
      <c r="I653" s="49"/>
      <c r="K653" s="51"/>
      <c r="L653" s="51"/>
      <c r="M653" s="51"/>
      <c r="N653" s="51"/>
      <c r="O653" s="51"/>
      <c r="P653" s="51"/>
      <c r="Q653" s="51"/>
      <c r="R653" s="51"/>
    </row>
    <row r="654" spans="1:18" s="50" customFormat="1" x14ac:dyDescent="0.2">
      <c r="A654" s="63"/>
      <c r="B654" s="70"/>
      <c r="C654" s="70"/>
      <c r="D654" s="65"/>
      <c r="E654" s="63"/>
      <c r="F654" s="63"/>
      <c r="G654" s="63"/>
      <c r="H654" s="71"/>
      <c r="I654" s="49"/>
      <c r="K654" s="51"/>
      <c r="L654" s="51"/>
      <c r="M654" s="51"/>
      <c r="N654" s="51"/>
      <c r="O654" s="51"/>
      <c r="P654" s="51"/>
      <c r="Q654" s="51"/>
      <c r="R654" s="51"/>
    </row>
    <row r="655" spans="1:18" s="50" customFormat="1" x14ac:dyDescent="0.2">
      <c r="A655" s="63"/>
      <c r="B655" s="70"/>
      <c r="C655" s="70"/>
      <c r="D655" s="65"/>
      <c r="E655" s="63"/>
      <c r="F655" s="63"/>
      <c r="G655" s="63"/>
      <c r="H655" s="71"/>
      <c r="I655" s="49"/>
      <c r="K655" s="51"/>
      <c r="L655" s="51"/>
      <c r="M655" s="51"/>
      <c r="N655" s="51"/>
      <c r="O655" s="51"/>
      <c r="P655" s="51"/>
      <c r="Q655" s="51"/>
      <c r="R655" s="51"/>
    </row>
    <row r="656" spans="1:18" s="50" customFormat="1" x14ac:dyDescent="0.2">
      <c r="A656" s="63"/>
      <c r="B656" s="70"/>
      <c r="C656" s="70"/>
      <c r="D656" s="65"/>
      <c r="E656" s="63"/>
      <c r="F656" s="63"/>
      <c r="G656" s="63"/>
      <c r="H656" s="71"/>
      <c r="I656" s="49"/>
      <c r="K656" s="51"/>
      <c r="L656" s="51"/>
      <c r="M656" s="51"/>
      <c r="N656" s="51"/>
      <c r="O656" s="51"/>
      <c r="P656" s="51"/>
      <c r="Q656" s="51"/>
      <c r="R656" s="51"/>
    </row>
    <row r="657" spans="1:18" s="50" customFormat="1" x14ac:dyDescent="0.2">
      <c r="A657" s="63"/>
      <c r="B657" s="70"/>
      <c r="C657" s="70"/>
      <c r="D657" s="65"/>
      <c r="E657" s="63"/>
      <c r="F657" s="63"/>
      <c r="G657" s="63"/>
      <c r="H657" s="71"/>
      <c r="I657" s="49"/>
      <c r="K657" s="51"/>
      <c r="L657" s="51"/>
      <c r="M657" s="51"/>
      <c r="N657" s="51"/>
      <c r="O657" s="51"/>
      <c r="P657" s="51"/>
      <c r="Q657" s="51"/>
      <c r="R657" s="51"/>
    </row>
    <row r="658" spans="1:18" s="50" customFormat="1" x14ac:dyDescent="0.2">
      <c r="A658" s="63"/>
      <c r="B658" s="70"/>
      <c r="C658" s="70"/>
      <c r="D658" s="65"/>
      <c r="E658" s="63"/>
      <c r="F658" s="63"/>
      <c r="G658" s="63"/>
      <c r="H658" s="71"/>
      <c r="I658" s="49"/>
      <c r="K658" s="51"/>
      <c r="L658" s="51"/>
      <c r="M658" s="51"/>
      <c r="N658" s="51"/>
      <c r="O658" s="51"/>
      <c r="P658" s="51"/>
      <c r="Q658" s="51"/>
      <c r="R658" s="51"/>
    </row>
    <row r="659" spans="1:18" s="50" customFormat="1" x14ac:dyDescent="0.2">
      <c r="A659" s="63"/>
      <c r="B659" s="70"/>
      <c r="C659" s="70"/>
      <c r="D659" s="65"/>
      <c r="E659" s="63"/>
      <c r="F659" s="63"/>
      <c r="G659" s="63"/>
      <c r="H659" s="71"/>
      <c r="I659" s="49"/>
      <c r="K659" s="51"/>
      <c r="L659" s="51"/>
      <c r="M659" s="51"/>
      <c r="N659" s="51"/>
      <c r="O659" s="51"/>
      <c r="P659" s="51"/>
      <c r="Q659" s="51"/>
      <c r="R659" s="51"/>
    </row>
    <row r="660" spans="1:18" s="50" customFormat="1" x14ac:dyDescent="0.2">
      <c r="A660" s="63"/>
      <c r="B660" s="70"/>
      <c r="C660" s="70"/>
      <c r="D660" s="65"/>
      <c r="E660" s="63"/>
      <c r="F660" s="63"/>
      <c r="G660" s="63"/>
      <c r="H660" s="71"/>
      <c r="I660" s="49"/>
      <c r="K660" s="51"/>
      <c r="L660" s="51"/>
      <c r="M660" s="51"/>
      <c r="N660" s="51"/>
      <c r="O660" s="51"/>
      <c r="P660" s="51"/>
      <c r="Q660" s="51"/>
      <c r="R660" s="51"/>
    </row>
    <row r="661" spans="1:18" s="50" customFormat="1" x14ac:dyDescent="0.2">
      <c r="A661" s="63"/>
      <c r="B661" s="70"/>
      <c r="C661" s="70"/>
      <c r="D661" s="65"/>
      <c r="E661" s="63"/>
      <c r="F661" s="63"/>
      <c r="G661" s="63"/>
      <c r="H661" s="71"/>
      <c r="I661" s="49"/>
      <c r="K661" s="51"/>
      <c r="L661" s="51"/>
      <c r="M661" s="51"/>
      <c r="N661" s="51"/>
      <c r="O661" s="51"/>
      <c r="P661" s="51"/>
      <c r="Q661" s="51"/>
      <c r="R661" s="51"/>
    </row>
    <row r="662" spans="1:18" s="50" customFormat="1" x14ac:dyDescent="0.2">
      <c r="A662" s="63"/>
      <c r="B662" s="70"/>
      <c r="C662" s="70"/>
      <c r="D662" s="65"/>
      <c r="E662" s="63"/>
      <c r="F662" s="63"/>
      <c r="G662" s="63"/>
      <c r="H662" s="71"/>
      <c r="I662" s="49"/>
      <c r="K662" s="51"/>
      <c r="L662" s="51"/>
      <c r="M662" s="51"/>
      <c r="N662" s="51"/>
      <c r="O662" s="51"/>
      <c r="P662" s="51"/>
      <c r="Q662" s="51"/>
      <c r="R662" s="51"/>
    </row>
    <row r="663" spans="1:18" s="50" customFormat="1" x14ac:dyDescent="0.2">
      <c r="A663" s="63"/>
      <c r="B663" s="70"/>
      <c r="C663" s="70"/>
      <c r="D663" s="65"/>
      <c r="E663" s="63"/>
      <c r="F663" s="63"/>
      <c r="G663" s="63"/>
      <c r="H663" s="71"/>
      <c r="I663" s="49"/>
      <c r="K663" s="51"/>
      <c r="L663" s="51"/>
      <c r="M663" s="51"/>
      <c r="N663" s="51"/>
      <c r="O663" s="51"/>
      <c r="P663" s="51"/>
      <c r="Q663" s="51"/>
      <c r="R663" s="51"/>
    </row>
    <row r="664" spans="1:18" s="50" customFormat="1" x14ac:dyDescent="0.2">
      <c r="A664" s="63"/>
      <c r="B664" s="70"/>
      <c r="C664" s="70"/>
      <c r="D664" s="65"/>
      <c r="E664" s="63"/>
      <c r="F664" s="63"/>
      <c r="G664" s="63"/>
      <c r="H664" s="71"/>
      <c r="I664" s="49"/>
      <c r="K664" s="51"/>
      <c r="L664" s="51"/>
      <c r="M664" s="51"/>
      <c r="N664" s="51"/>
      <c r="O664" s="51"/>
      <c r="P664" s="51"/>
      <c r="Q664" s="51"/>
      <c r="R664" s="51"/>
    </row>
    <row r="665" spans="1:18" s="50" customFormat="1" x14ac:dyDescent="0.2">
      <c r="A665" s="63"/>
      <c r="B665" s="70"/>
      <c r="C665" s="70"/>
      <c r="D665" s="65"/>
      <c r="E665" s="63"/>
      <c r="F665" s="63"/>
      <c r="G665" s="63"/>
      <c r="H665" s="71"/>
      <c r="I665" s="49"/>
      <c r="K665" s="51"/>
      <c r="L665" s="51"/>
      <c r="M665" s="51"/>
      <c r="N665" s="51"/>
      <c r="O665" s="51"/>
      <c r="P665" s="51"/>
      <c r="Q665" s="51"/>
      <c r="R665" s="51"/>
    </row>
    <row r="666" spans="1:18" s="50" customFormat="1" x14ac:dyDescent="0.2">
      <c r="A666" s="63"/>
      <c r="B666" s="70"/>
      <c r="C666" s="70"/>
      <c r="D666" s="65"/>
      <c r="E666" s="63"/>
      <c r="F666" s="63"/>
      <c r="G666" s="63"/>
      <c r="H666" s="71"/>
      <c r="I666" s="49"/>
      <c r="K666" s="51"/>
      <c r="L666" s="51"/>
      <c r="M666" s="51"/>
      <c r="N666" s="51"/>
      <c r="O666" s="51"/>
      <c r="P666" s="51"/>
      <c r="Q666" s="51"/>
      <c r="R666" s="51"/>
    </row>
    <row r="667" spans="1:18" s="50" customFormat="1" x14ac:dyDescent="0.2">
      <c r="A667" s="63"/>
      <c r="B667" s="70"/>
      <c r="C667" s="70"/>
      <c r="D667" s="65"/>
      <c r="E667" s="63"/>
      <c r="F667" s="63"/>
      <c r="G667" s="63"/>
      <c r="H667" s="71"/>
      <c r="I667" s="49"/>
      <c r="K667" s="51"/>
      <c r="L667" s="51"/>
      <c r="M667" s="51"/>
      <c r="N667" s="51"/>
      <c r="O667" s="51"/>
      <c r="P667" s="51"/>
      <c r="Q667" s="51"/>
      <c r="R667" s="51"/>
    </row>
    <row r="668" spans="1:18" s="50" customFormat="1" x14ac:dyDescent="0.2">
      <c r="A668" s="63"/>
      <c r="B668" s="70"/>
      <c r="C668" s="70"/>
      <c r="D668" s="65"/>
      <c r="E668" s="63"/>
      <c r="F668" s="63"/>
      <c r="G668" s="63"/>
      <c r="H668" s="71"/>
      <c r="I668" s="49"/>
      <c r="K668" s="51"/>
      <c r="L668" s="51"/>
      <c r="M668" s="51"/>
      <c r="N668" s="51"/>
      <c r="O668" s="51"/>
      <c r="P668" s="51"/>
      <c r="Q668" s="51"/>
      <c r="R668" s="51"/>
    </row>
    <row r="669" spans="1:18" s="50" customFormat="1" x14ac:dyDescent="0.2">
      <c r="A669" s="63"/>
      <c r="B669" s="70"/>
      <c r="C669" s="70"/>
      <c r="D669" s="65"/>
      <c r="E669" s="63"/>
      <c r="F669" s="63"/>
      <c r="G669" s="63"/>
      <c r="H669" s="71"/>
      <c r="I669" s="49"/>
      <c r="K669" s="51"/>
      <c r="L669" s="51"/>
      <c r="M669" s="51"/>
      <c r="N669" s="51"/>
      <c r="O669" s="51"/>
      <c r="P669" s="51"/>
      <c r="Q669" s="51"/>
      <c r="R669" s="51"/>
    </row>
    <row r="670" spans="1:18" s="50" customFormat="1" x14ac:dyDescent="0.2">
      <c r="A670" s="63"/>
      <c r="B670" s="70"/>
      <c r="C670" s="70"/>
      <c r="D670" s="65"/>
      <c r="E670" s="63"/>
      <c r="F670" s="63"/>
      <c r="G670" s="63"/>
      <c r="H670" s="71"/>
      <c r="I670" s="49"/>
      <c r="K670" s="51"/>
      <c r="L670" s="51"/>
      <c r="M670" s="51"/>
      <c r="N670" s="51"/>
      <c r="O670" s="51"/>
      <c r="P670" s="51"/>
      <c r="Q670" s="51"/>
      <c r="R670" s="51"/>
    </row>
    <row r="671" spans="1:18" s="50" customFormat="1" x14ac:dyDescent="0.2">
      <c r="A671" s="63"/>
      <c r="B671" s="70"/>
      <c r="C671" s="70"/>
      <c r="D671" s="65"/>
      <c r="E671" s="63"/>
      <c r="F671" s="63"/>
      <c r="G671" s="63"/>
      <c r="H671" s="71"/>
      <c r="I671" s="49"/>
      <c r="K671" s="51"/>
      <c r="L671" s="51"/>
      <c r="M671" s="51"/>
      <c r="N671" s="51"/>
      <c r="O671" s="51"/>
      <c r="P671" s="51"/>
      <c r="Q671" s="51"/>
      <c r="R671" s="51"/>
    </row>
    <row r="672" spans="1:18" s="50" customFormat="1" x14ac:dyDescent="0.2">
      <c r="A672" s="63"/>
      <c r="B672" s="70"/>
      <c r="C672" s="70"/>
      <c r="D672" s="65"/>
      <c r="E672" s="63"/>
      <c r="F672" s="63"/>
      <c r="G672" s="63"/>
      <c r="H672" s="71"/>
      <c r="I672" s="49"/>
      <c r="K672" s="51"/>
      <c r="L672" s="51"/>
      <c r="M672" s="51"/>
      <c r="N672" s="51"/>
      <c r="O672" s="51"/>
      <c r="P672" s="51"/>
      <c r="Q672" s="51"/>
      <c r="R672" s="51"/>
    </row>
    <row r="673" spans="1:18" s="50" customFormat="1" x14ac:dyDescent="0.2">
      <c r="A673" s="63"/>
      <c r="B673" s="70"/>
      <c r="C673" s="70"/>
      <c r="D673" s="65"/>
      <c r="E673" s="63"/>
      <c r="F673" s="63"/>
      <c r="G673" s="63"/>
      <c r="H673" s="71"/>
      <c r="I673" s="49"/>
      <c r="K673" s="51"/>
      <c r="L673" s="51"/>
      <c r="M673" s="51"/>
      <c r="N673" s="51"/>
      <c r="O673" s="51"/>
      <c r="P673" s="51"/>
      <c r="Q673" s="51"/>
      <c r="R673" s="51"/>
    </row>
    <row r="674" spans="1:18" s="50" customFormat="1" x14ac:dyDescent="0.2">
      <c r="A674" s="63"/>
      <c r="B674" s="70"/>
      <c r="C674" s="70"/>
      <c r="D674" s="65"/>
      <c r="E674" s="63"/>
      <c r="F674" s="63"/>
      <c r="G674" s="63"/>
      <c r="H674" s="71"/>
      <c r="I674" s="49"/>
      <c r="K674" s="51"/>
      <c r="L674" s="51"/>
      <c r="M674" s="51"/>
      <c r="N674" s="51"/>
      <c r="O674" s="51"/>
      <c r="P674" s="51"/>
      <c r="Q674" s="51"/>
      <c r="R674" s="51"/>
    </row>
    <row r="675" spans="1:18" s="50" customFormat="1" x14ac:dyDescent="0.2">
      <c r="A675" s="63"/>
      <c r="B675" s="70"/>
      <c r="C675" s="70"/>
      <c r="D675" s="65"/>
      <c r="E675" s="63"/>
      <c r="F675" s="63"/>
      <c r="G675" s="63"/>
      <c r="H675" s="71"/>
      <c r="I675" s="49"/>
      <c r="K675" s="51"/>
      <c r="L675" s="51"/>
      <c r="M675" s="51"/>
      <c r="N675" s="51"/>
      <c r="O675" s="51"/>
      <c r="P675" s="51"/>
      <c r="Q675" s="51"/>
      <c r="R675" s="51"/>
    </row>
    <row r="676" spans="1:18" s="50" customFormat="1" x14ac:dyDescent="0.2">
      <c r="A676" s="63"/>
      <c r="B676" s="70"/>
      <c r="C676" s="70"/>
      <c r="D676" s="65"/>
      <c r="E676" s="63"/>
      <c r="F676" s="63"/>
      <c r="G676" s="63"/>
      <c r="H676" s="71"/>
      <c r="I676" s="49"/>
      <c r="K676" s="51"/>
      <c r="L676" s="51"/>
      <c r="M676" s="51"/>
      <c r="N676" s="51"/>
      <c r="O676" s="51"/>
      <c r="P676" s="51"/>
      <c r="Q676" s="51"/>
      <c r="R676" s="51"/>
    </row>
    <row r="677" spans="1:18" s="50" customFormat="1" x14ac:dyDescent="0.2">
      <c r="A677" s="63"/>
      <c r="B677" s="70"/>
      <c r="C677" s="70"/>
      <c r="D677" s="65"/>
      <c r="E677" s="63"/>
      <c r="F677" s="63"/>
      <c r="G677" s="63"/>
      <c r="H677" s="71"/>
      <c r="I677" s="49"/>
      <c r="K677" s="51"/>
      <c r="L677" s="51"/>
      <c r="M677" s="51"/>
      <c r="N677" s="51"/>
      <c r="O677" s="51"/>
      <c r="P677" s="51"/>
      <c r="Q677" s="51"/>
      <c r="R677" s="51"/>
    </row>
    <row r="678" spans="1:18" s="50" customFormat="1" x14ac:dyDescent="0.2">
      <c r="A678" s="63"/>
      <c r="B678" s="70"/>
      <c r="C678" s="70"/>
      <c r="D678" s="65"/>
      <c r="E678" s="63"/>
      <c r="F678" s="63"/>
      <c r="G678" s="63"/>
      <c r="H678" s="71"/>
      <c r="I678" s="49"/>
      <c r="K678" s="51"/>
      <c r="L678" s="51"/>
      <c r="M678" s="51"/>
      <c r="N678" s="51"/>
      <c r="O678" s="51"/>
      <c r="P678" s="51"/>
      <c r="Q678" s="51"/>
      <c r="R678" s="51"/>
    </row>
    <row r="679" spans="1:18" s="50" customFormat="1" x14ac:dyDescent="0.2">
      <c r="A679" s="63"/>
      <c r="B679" s="70"/>
      <c r="C679" s="70"/>
      <c r="D679" s="65"/>
      <c r="E679" s="63"/>
      <c r="F679" s="63"/>
      <c r="G679" s="63"/>
      <c r="H679" s="71"/>
      <c r="I679" s="49"/>
      <c r="K679" s="51"/>
      <c r="L679" s="51"/>
      <c r="M679" s="51"/>
      <c r="N679" s="51"/>
      <c r="O679" s="51"/>
      <c r="P679" s="51"/>
      <c r="Q679" s="51"/>
      <c r="R679" s="51"/>
    </row>
    <row r="680" spans="1:18" s="50" customFormat="1" x14ac:dyDescent="0.2">
      <c r="A680" s="63"/>
      <c r="B680" s="70"/>
      <c r="C680" s="70"/>
      <c r="D680" s="65"/>
      <c r="E680" s="63"/>
      <c r="F680" s="63"/>
      <c r="G680" s="63"/>
      <c r="H680" s="71"/>
      <c r="I680" s="49"/>
      <c r="K680" s="51"/>
      <c r="L680" s="51"/>
      <c r="M680" s="51"/>
      <c r="N680" s="51"/>
      <c r="O680" s="51"/>
      <c r="P680" s="51"/>
      <c r="Q680" s="51"/>
      <c r="R680" s="51"/>
    </row>
    <row r="681" spans="1:18" s="50" customFormat="1" x14ac:dyDescent="0.2">
      <c r="A681" s="63"/>
      <c r="B681" s="70"/>
      <c r="C681" s="70"/>
      <c r="D681" s="65"/>
      <c r="E681" s="63"/>
      <c r="F681" s="63"/>
      <c r="G681" s="63"/>
      <c r="H681" s="71"/>
      <c r="I681" s="49"/>
      <c r="K681" s="51"/>
      <c r="L681" s="51"/>
      <c r="M681" s="51"/>
      <c r="N681" s="51"/>
      <c r="O681" s="51"/>
      <c r="P681" s="51"/>
      <c r="Q681" s="51"/>
      <c r="R681" s="51"/>
    </row>
    <row r="682" spans="1:18" s="50" customFormat="1" x14ac:dyDescent="0.2">
      <c r="A682" s="63"/>
      <c r="B682" s="70"/>
      <c r="C682" s="70"/>
      <c r="D682" s="65"/>
      <c r="E682" s="63"/>
      <c r="F682" s="63"/>
      <c r="G682" s="63"/>
      <c r="H682" s="71"/>
      <c r="I682" s="49"/>
      <c r="K682" s="51"/>
      <c r="L682" s="51"/>
      <c r="M682" s="51"/>
      <c r="N682" s="51"/>
      <c r="O682" s="51"/>
      <c r="P682" s="51"/>
      <c r="Q682" s="51"/>
      <c r="R682" s="51"/>
    </row>
    <row r="683" spans="1:18" s="50" customFormat="1" x14ac:dyDescent="0.2">
      <c r="A683" s="63"/>
      <c r="B683" s="70"/>
      <c r="C683" s="70"/>
      <c r="D683" s="65"/>
      <c r="E683" s="63"/>
      <c r="F683" s="63"/>
      <c r="G683" s="63"/>
      <c r="H683" s="71"/>
      <c r="I683" s="49"/>
      <c r="K683" s="51"/>
      <c r="L683" s="51"/>
      <c r="M683" s="51"/>
      <c r="N683" s="51"/>
      <c r="O683" s="51"/>
      <c r="P683" s="51"/>
      <c r="Q683" s="51"/>
      <c r="R683" s="51"/>
    </row>
    <row r="684" spans="1:18" s="50" customFormat="1" x14ac:dyDescent="0.2">
      <c r="A684" s="63"/>
      <c r="B684" s="70"/>
      <c r="C684" s="70"/>
      <c r="D684" s="65"/>
      <c r="E684" s="63"/>
      <c r="F684" s="63"/>
      <c r="G684" s="63"/>
      <c r="H684" s="71"/>
      <c r="I684" s="49"/>
      <c r="K684" s="51"/>
      <c r="L684" s="51"/>
      <c r="M684" s="51"/>
      <c r="N684" s="51"/>
      <c r="O684" s="51"/>
      <c r="P684" s="51"/>
      <c r="Q684" s="51"/>
      <c r="R684" s="51"/>
    </row>
    <row r="685" spans="1:18" s="50" customFormat="1" x14ac:dyDescent="0.2">
      <c r="A685" s="63"/>
      <c r="B685" s="70"/>
      <c r="C685" s="70"/>
      <c r="D685" s="65"/>
      <c r="E685" s="63"/>
      <c r="F685" s="63"/>
      <c r="G685" s="63"/>
      <c r="H685" s="71"/>
      <c r="I685" s="49"/>
      <c r="K685" s="51"/>
      <c r="L685" s="51"/>
      <c r="M685" s="51"/>
      <c r="N685" s="51"/>
      <c r="O685" s="51"/>
      <c r="P685" s="51"/>
      <c r="Q685" s="51"/>
      <c r="R685" s="51"/>
    </row>
    <row r="686" spans="1:18" s="50" customFormat="1" x14ac:dyDescent="0.2">
      <c r="A686" s="63"/>
      <c r="B686" s="70"/>
      <c r="C686" s="70"/>
      <c r="D686" s="65"/>
      <c r="E686" s="63"/>
      <c r="F686" s="63"/>
      <c r="G686" s="63"/>
      <c r="H686" s="71"/>
      <c r="I686" s="49"/>
      <c r="K686" s="51"/>
      <c r="L686" s="51"/>
      <c r="M686" s="51"/>
      <c r="N686" s="51"/>
      <c r="O686" s="51"/>
      <c r="P686" s="51"/>
      <c r="Q686" s="51"/>
      <c r="R686" s="51"/>
    </row>
    <row r="687" spans="1:18" s="50" customFormat="1" x14ac:dyDescent="0.2">
      <c r="A687" s="63"/>
      <c r="B687" s="70"/>
      <c r="C687" s="70"/>
      <c r="D687" s="65"/>
      <c r="E687" s="63"/>
      <c r="F687" s="63"/>
      <c r="G687" s="63"/>
      <c r="H687" s="71"/>
      <c r="I687" s="49"/>
      <c r="K687" s="51"/>
      <c r="L687" s="51"/>
      <c r="M687" s="51"/>
      <c r="N687" s="51"/>
      <c r="O687" s="51"/>
      <c r="P687" s="51"/>
      <c r="Q687" s="51"/>
      <c r="R687" s="51"/>
    </row>
    <row r="688" spans="1:18" s="50" customFormat="1" x14ac:dyDescent="0.2">
      <c r="A688" s="63"/>
      <c r="B688" s="70"/>
      <c r="C688" s="70"/>
      <c r="D688" s="65"/>
      <c r="E688" s="63"/>
      <c r="F688" s="63"/>
      <c r="G688" s="63"/>
      <c r="H688" s="71"/>
      <c r="I688" s="49"/>
      <c r="K688" s="51"/>
      <c r="L688" s="51"/>
      <c r="M688" s="51"/>
      <c r="N688" s="51"/>
      <c r="O688" s="51"/>
      <c r="P688" s="51"/>
      <c r="Q688" s="51"/>
      <c r="R688" s="51"/>
    </row>
    <row r="689" spans="1:18" s="50" customFormat="1" x14ac:dyDescent="0.2">
      <c r="A689" s="63"/>
      <c r="B689" s="70"/>
      <c r="C689" s="70"/>
      <c r="D689" s="65"/>
      <c r="E689" s="63"/>
      <c r="F689" s="63"/>
      <c r="G689" s="63"/>
      <c r="H689" s="71"/>
      <c r="I689" s="49"/>
      <c r="K689" s="51"/>
      <c r="L689" s="51"/>
      <c r="M689" s="51"/>
      <c r="N689" s="51"/>
      <c r="O689" s="51"/>
      <c r="P689" s="51"/>
      <c r="Q689" s="51"/>
      <c r="R689" s="51"/>
    </row>
    <row r="690" spans="1:18" s="50" customFormat="1" x14ac:dyDescent="0.2">
      <c r="A690" s="63"/>
      <c r="B690" s="70"/>
      <c r="C690" s="70"/>
      <c r="D690" s="65"/>
      <c r="E690" s="63"/>
      <c r="F690" s="63"/>
      <c r="G690" s="63"/>
      <c r="H690" s="71"/>
      <c r="I690" s="49"/>
      <c r="K690" s="51"/>
      <c r="L690" s="51"/>
      <c r="M690" s="51"/>
      <c r="N690" s="51"/>
      <c r="O690" s="51"/>
      <c r="P690" s="51"/>
      <c r="Q690" s="51"/>
      <c r="R690" s="51"/>
    </row>
    <row r="691" spans="1:18" s="50" customFormat="1" x14ac:dyDescent="0.2">
      <c r="A691" s="63"/>
      <c r="B691" s="70"/>
      <c r="C691" s="70"/>
      <c r="D691" s="65"/>
      <c r="E691" s="63"/>
      <c r="F691" s="63"/>
      <c r="G691" s="63"/>
      <c r="H691" s="71"/>
      <c r="I691" s="49"/>
      <c r="K691" s="51"/>
      <c r="L691" s="51"/>
      <c r="M691" s="51"/>
      <c r="N691" s="51"/>
      <c r="O691" s="51"/>
      <c r="P691" s="51"/>
      <c r="Q691" s="51"/>
      <c r="R691" s="51"/>
    </row>
    <row r="692" spans="1:18" s="50" customFormat="1" x14ac:dyDescent="0.2">
      <c r="A692" s="63"/>
      <c r="B692" s="70"/>
      <c r="C692" s="70"/>
      <c r="D692" s="65"/>
      <c r="E692" s="63"/>
      <c r="F692" s="63"/>
      <c r="G692" s="63"/>
      <c r="H692" s="71"/>
      <c r="I692" s="49"/>
      <c r="K692" s="51"/>
      <c r="L692" s="51"/>
      <c r="M692" s="51"/>
      <c r="N692" s="51"/>
      <c r="O692" s="51"/>
      <c r="P692" s="51"/>
      <c r="Q692" s="51"/>
      <c r="R692" s="51"/>
    </row>
    <row r="693" spans="1:18" s="50" customFormat="1" x14ac:dyDescent="0.2">
      <c r="A693" s="63"/>
      <c r="B693" s="70"/>
      <c r="C693" s="70"/>
      <c r="D693" s="65"/>
      <c r="E693" s="63"/>
      <c r="F693" s="63"/>
      <c r="G693" s="63"/>
      <c r="H693" s="71"/>
      <c r="I693" s="49"/>
      <c r="K693" s="51"/>
      <c r="L693" s="51"/>
      <c r="M693" s="51"/>
      <c r="N693" s="51"/>
      <c r="O693" s="51"/>
      <c r="P693" s="51"/>
      <c r="Q693" s="51"/>
      <c r="R693" s="51"/>
    </row>
    <row r="694" spans="1:18" s="50" customFormat="1" x14ac:dyDescent="0.2">
      <c r="A694" s="63"/>
      <c r="B694" s="70"/>
      <c r="C694" s="70"/>
      <c r="D694" s="65"/>
      <c r="E694" s="63"/>
      <c r="F694" s="63"/>
      <c r="G694" s="63"/>
      <c r="H694" s="71"/>
      <c r="I694" s="49"/>
      <c r="K694" s="51"/>
      <c r="L694" s="51"/>
      <c r="M694" s="51"/>
      <c r="N694" s="51"/>
      <c r="O694" s="51"/>
      <c r="P694" s="51"/>
      <c r="Q694" s="51"/>
      <c r="R694" s="51"/>
    </row>
    <row r="695" spans="1:18" s="50" customFormat="1" x14ac:dyDescent="0.2">
      <c r="A695" s="63"/>
      <c r="B695" s="70"/>
      <c r="C695" s="70"/>
      <c r="D695" s="65"/>
      <c r="E695" s="63"/>
      <c r="F695" s="63"/>
      <c r="G695" s="63"/>
      <c r="H695" s="71"/>
      <c r="I695" s="49"/>
      <c r="K695" s="51"/>
      <c r="L695" s="51"/>
      <c r="M695" s="51"/>
      <c r="N695" s="51"/>
      <c r="O695" s="51"/>
      <c r="P695" s="51"/>
      <c r="Q695" s="51"/>
      <c r="R695" s="51"/>
    </row>
    <row r="696" spans="1:18" s="50" customFormat="1" x14ac:dyDescent="0.2">
      <c r="A696" s="63"/>
      <c r="B696" s="70"/>
      <c r="C696" s="70"/>
      <c r="D696" s="65"/>
      <c r="E696" s="63"/>
      <c r="F696" s="63"/>
      <c r="G696" s="63"/>
      <c r="H696" s="71"/>
      <c r="I696" s="49"/>
      <c r="K696" s="51"/>
      <c r="L696" s="51"/>
      <c r="M696" s="51"/>
      <c r="N696" s="51"/>
      <c r="O696" s="51"/>
      <c r="P696" s="51"/>
      <c r="Q696" s="51"/>
      <c r="R696" s="51"/>
    </row>
    <row r="697" spans="1:18" s="50" customFormat="1" x14ac:dyDescent="0.2">
      <c r="A697" s="63"/>
      <c r="B697" s="70"/>
      <c r="C697" s="70"/>
      <c r="D697" s="65"/>
      <c r="E697" s="63"/>
      <c r="F697" s="63"/>
      <c r="G697" s="63"/>
      <c r="H697" s="71"/>
      <c r="I697" s="49"/>
      <c r="K697" s="51"/>
      <c r="L697" s="51"/>
      <c r="M697" s="51"/>
      <c r="N697" s="51"/>
      <c r="O697" s="51"/>
      <c r="P697" s="51"/>
      <c r="Q697" s="51"/>
      <c r="R697" s="51"/>
    </row>
    <row r="698" spans="1:18" s="50" customFormat="1" x14ac:dyDescent="0.2">
      <c r="A698" s="63"/>
      <c r="B698" s="70"/>
      <c r="C698" s="70"/>
      <c r="D698" s="65"/>
      <c r="E698" s="63"/>
      <c r="F698" s="63"/>
      <c r="G698" s="63"/>
      <c r="H698" s="71"/>
      <c r="I698" s="49"/>
      <c r="K698" s="51"/>
      <c r="L698" s="51"/>
      <c r="M698" s="51"/>
      <c r="N698" s="51"/>
      <c r="O698" s="51"/>
      <c r="P698" s="51"/>
      <c r="Q698" s="51"/>
      <c r="R698" s="51"/>
    </row>
    <row r="699" spans="1:18" s="50" customFormat="1" x14ac:dyDescent="0.2">
      <c r="A699" s="63"/>
      <c r="B699" s="70"/>
      <c r="C699" s="70"/>
      <c r="D699" s="65"/>
      <c r="E699" s="63"/>
      <c r="F699" s="63"/>
      <c r="G699" s="63"/>
      <c r="H699" s="71"/>
      <c r="I699" s="49"/>
      <c r="K699" s="51"/>
      <c r="L699" s="51"/>
      <c r="M699" s="51"/>
      <c r="N699" s="51"/>
      <c r="O699" s="51"/>
      <c r="P699" s="51"/>
      <c r="Q699" s="51"/>
      <c r="R699" s="51"/>
    </row>
    <row r="700" spans="1:18" s="50" customFormat="1" x14ac:dyDescent="0.2">
      <c r="A700" s="63"/>
      <c r="B700" s="70"/>
      <c r="C700" s="70"/>
      <c r="D700" s="65"/>
      <c r="E700" s="63"/>
      <c r="F700" s="63"/>
      <c r="G700" s="63"/>
      <c r="H700" s="71"/>
      <c r="I700" s="49"/>
      <c r="K700" s="51"/>
      <c r="L700" s="51"/>
      <c r="M700" s="51"/>
      <c r="N700" s="51"/>
      <c r="O700" s="51"/>
      <c r="P700" s="51"/>
      <c r="Q700" s="51"/>
      <c r="R700" s="51"/>
    </row>
    <row r="701" spans="1:18" s="50" customFormat="1" x14ac:dyDescent="0.2">
      <c r="A701" s="63"/>
      <c r="B701" s="70"/>
      <c r="C701" s="70"/>
      <c r="D701" s="65"/>
      <c r="E701" s="63"/>
      <c r="F701" s="63"/>
      <c r="G701" s="63"/>
      <c r="H701" s="71"/>
      <c r="I701" s="49"/>
      <c r="K701" s="51"/>
      <c r="L701" s="51"/>
      <c r="M701" s="51"/>
      <c r="N701" s="51"/>
      <c r="O701" s="51"/>
      <c r="P701" s="51"/>
      <c r="Q701" s="51"/>
      <c r="R701" s="51"/>
    </row>
    <row r="702" spans="1:18" s="50" customFormat="1" x14ac:dyDescent="0.2">
      <c r="A702" s="63"/>
      <c r="B702" s="70"/>
      <c r="C702" s="70"/>
      <c r="D702" s="65"/>
      <c r="E702" s="63"/>
      <c r="F702" s="63"/>
      <c r="G702" s="63"/>
      <c r="H702" s="71"/>
      <c r="I702" s="49"/>
      <c r="K702" s="51"/>
      <c r="L702" s="51"/>
      <c r="M702" s="51"/>
      <c r="N702" s="51"/>
      <c r="O702" s="51"/>
      <c r="P702" s="51"/>
      <c r="Q702" s="51"/>
      <c r="R702" s="51"/>
    </row>
    <row r="703" spans="1:18" s="50" customFormat="1" x14ac:dyDescent="0.2">
      <c r="A703" s="63"/>
      <c r="B703" s="70"/>
      <c r="C703" s="70"/>
      <c r="D703" s="65"/>
      <c r="E703" s="63"/>
      <c r="F703" s="63"/>
      <c r="G703" s="63"/>
      <c r="H703" s="71"/>
      <c r="I703" s="49"/>
      <c r="K703" s="51"/>
      <c r="L703" s="51"/>
      <c r="M703" s="51"/>
      <c r="N703" s="51"/>
      <c r="O703" s="51"/>
      <c r="P703" s="51"/>
      <c r="Q703" s="51"/>
      <c r="R703" s="51"/>
    </row>
    <row r="704" spans="1:18" s="50" customFormat="1" x14ac:dyDescent="0.2">
      <c r="A704" s="63"/>
      <c r="B704" s="70"/>
      <c r="C704" s="70"/>
      <c r="D704" s="65"/>
      <c r="E704" s="63"/>
      <c r="F704" s="63"/>
      <c r="G704" s="63"/>
      <c r="H704" s="71"/>
      <c r="I704" s="49"/>
      <c r="K704" s="51"/>
      <c r="L704" s="51"/>
      <c r="M704" s="51"/>
      <c r="N704" s="51"/>
      <c r="O704" s="51"/>
      <c r="P704" s="51"/>
      <c r="Q704" s="51"/>
      <c r="R704" s="51"/>
    </row>
    <row r="705" spans="1:18" s="50" customFormat="1" x14ac:dyDescent="0.2">
      <c r="A705" s="63"/>
      <c r="B705" s="70"/>
      <c r="C705" s="70"/>
      <c r="D705" s="65"/>
      <c r="E705" s="63"/>
      <c r="F705" s="63"/>
      <c r="G705" s="63"/>
      <c r="H705" s="71"/>
      <c r="I705" s="49"/>
      <c r="K705" s="51"/>
      <c r="L705" s="51"/>
      <c r="M705" s="51"/>
      <c r="N705" s="51"/>
      <c r="O705" s="51"/>
      <c r="P705" s="51"/>
      <c r="Q705" s="51"/>
      <c r="R705" s="51"/>
    </row>
    <row r="706" spans="1:18" s="50" customFormat="1" x14ac:dyDescent="0.2">
      <c r="A706" s="63"/>
      <c r="B706" s="70"/>
      <c r="C706" s="70"/>
      <c r="D706" s="65"/>
      <c r="E706" s="63"/>
      <c r="F706" s="63"/>
      <c r="G706" s="63"/>
      <c r="H706" s="71"/>
      <c r="I706" s="49"/>
      <c r="K706" s="51"/>
      <c r="L706" s="51"/>
      <c r="M706" s="51"/>
      <c r="N706" s="51"/>
      <c r="O706" s="51"/>
      <c r="P706" s="51"/>
      <c r="Q706" s="51"/>
      <c r="R706" s="51"/>
    </row>
    <row r="707" spans="1:18" s="50" customFormat="1" x14ac:dyDescent="0.2">
      <c r="A707" s="63"/>
      <c r="B707" s="70"/>
      <c r="C707" s="70"/>
      <c r="D707" s="65"/>
      <c r="E707" s="63"/>
      <c r="F707" s="63"/>
      <c r="G707" s="63"/>
      <c r="H707" s="71"/>
      <c r="I707" s="49"/>
      <c r="K707" s="51"/>
      <c r="L707" s="51"/>
      <c r="M707" s="51"/>
      <c r="N707" s="51"/>
      <c r="O707" s="51"/>
      <c r="P707" s="51"/>
      <c r="Q707" s="51"/>
      <c r="R707" s="51"/>
    </row>
    <row r="708" spans="1:18" s="50" customFormat="1" x14ac:dyDescent="0.2">
      <c r="A708" s="63"/>
      <c r="B708" s="70"/>
      <c r="C708" s="70"/>
      <c r="D708" s="65"/>
      <c r="E708" s="63"/>
      <c r="F708" s="63"/>
      <c r="G708" s="63"/>
      <c r="H708" s="71"/>
      <c r="I708" s="49"/>
      <c r="K708" s="51"/>
      <c r="L708" s="51"/>
      <c r="M708" s="51"/>
      <c r="N708" s="51"/>
      <c r="O708" s="51"/>
      <c r="P708" s="51"/>
      <c r="Q708" s="51"/>
      <c r="R708" s="51"/>
    </row>
    <row r="709" spans="1:18" s="50" customFormat="1" x14ac:dyDescent="0.2">
      <c r="A709" s="63"/>
      <c r="B709" s="70"/>
      <c r="C709" s="70"/>
      <c r="D709" s="65"/>
      <c r="E709" s="63"/>
      <c r="F709" s="63"/>
      <c r="G709" s="63"/>
      <c r="H709" s="71"/>
      <c r="I709" s="49"/>
      <c r="K709" s="51"/>
      <c r="L709" s="51"/>
      <c r="M709" s="51"/>
      <c r="N709" s="51"/>
      <c r="O709" s="51"/>
      <c r="P709" s="51"/>
      <c r="Q709" s="51"/>
      <c r="R709" s="51"/>
    </row>
    <row r="710" spans="1:18" s="50" customFormat="1" x14ac:dyDescent="0.2">
      <c r="A710" s="63"/>
      <c r="B710" s="70"/>
      <c r="C710" s="70"/>
      <c r="D710" s="65"/>
      <c r="E710" s="63"/>
      <c r="F710" s="63"/>
      <c r="G710" s="63"/>
      <c r="H710" s="71"/>
      <c r="I710" s="49"/>
      <c r="K710" s="51"/>
      <c r="L710" s="51"/>
      <c r="M710" s="51"/>
      <c r="N710" s="51"/>
      <c r="O710" s="51"/>
      <c r="P710" s="51"/>
      <c r="Q710" s="51"/>
      <c r="R710" s="51"/>
    </row>
    <row r="711" spans="1:18" s="50" customFormat="1" x14ac:dyDescent="0.2">
      <c r="A711" s="63"/>
      <c r="B711" s="70"/>
      <c r="C711" s="70"/>
      <c r="D711" s="65"/>
      <c r="E711" s="63"/>
      <c r="F711" s="63"/>
      <c r="G711" s="63"/>
      <c r="H711" s="71"/>
      <c r="I711" s="49"/>
      <c r="K711" s="51"/>
      <c r="L711" s="51"/>
      <c r="M711" s="51"/>
      <c r="N711" s="51"/>
      <c r="O711" s="51"/>
      <c r="P711" s="51"/>
      <c r="Q711" s="51"/>
      <c r="R711" s="51"/>
    </row>
    <row r="712" spans="1:18" s="50" customFormat="1" x14ac:dyDescent="0.2">
      <c r="A712" s="63"/>
      <c r="B712" s="70"/>
      <c r="C712" s="70"/>
      <c r="D712" s="65"/>
      <c r="E712" s="63"/>
      <c r="F712" s="63"/>
      <c r="G712" s="63"/>
      <c r="H712" s="71"/>
      <c r="I712" s="49"/>
      <c r="K712" s="51"/>
      <c r="L712" s="51"/>
      <c r="M712" s="51"/>
      <c r="N712" s="51"/>
      <c r="O712" s="51"/>
      <c r="P712" s="51"/>
      <c r="Q712" s="51"/>
      <c r="R712" s="51"/>
    </row>
    <row r="713" spans="1:18" s="50" customFormat="1" x14ac:dyDescent="0.2">
      <c r="A713" s="63"/>
      <c r="B713" s="70"/>
      <c r="C713" s="70"/>
      <c r="D713" s="65"/>
      <c r="E713" s="63"/>
      <c r="F713" s="63"/>
      <c r="G713" s="63"/>
      <c r="H713" s="71"/>
      <c r="I713" s="49"/>
      <c r="K713" s="51"/>
      <c r="L713" s="51"/>
      <c r="M713" s="51"/>
      <c r="N713" s="51"/>
      <c r="O713" s="51"/>
      <c r="P713" s="51"/>
      <c r="Q713" s="51"/>
      <c r="R713" s="51"/>
    </row>
    <row r="714" spans="1:18" s="50" customFormat="1" x14ac:dyDescent="0.2">
      <c r="A714" s="63"/>
      <c r="B714" s="70"/>
      <c r="C714" s="70"/>
      <c r="D714" s="65"/>
      <c r="E714" s="63"/>
      <c r="F714" s="63"/>
      <c r="G714" s="63"/>
      <c r="H714" s="71"/>
      <c r="I714" s="49"/>
      <c r="K714" s="51"/>
      <c r="L714" s="51"/>
      <c r="M714" s="51"/>
      <c r="N714" s="51"/>
      <c r="O714" s="51"/>
      <c r="P714" s="51"/>
      <c r="Q714" s="51"/>
      <c r="R714" s="51"/>
    </row>
    <row r="715" spans="1:18" s="50" customFormat="1" x14ac:dyDescent="0.2">
      <c r="A715" s="63"/>
      <c r="B715" s="70"/>
      <c r="C715" s="70"/>
      <c r="D715" s="65"/>
      <c r="E715" s="63"/>
      <c r="F715" s="63"/>
      <c r="G715" s="63"/>
      <c r="H715" s="71"/>
      <c r="I715" s="49"/>
      <c r="K715" s="51"/>
      <c r="L715" s="51"/>
      <c r="M715" s="51"/>
      <c r="N715" s="51"/>
      <c r="O715" s="51"/>
      <c r="P715" s="51"/>
      <c r="Q715" s="51"/>
      <c r="R715" s="51"/>
    </row>
    <row r="716" spans="1:18" s="50" customFormat="1" x14ac:dyDescent="0.2">
      <c r="A716" s="63"/>
      <c r="B716" s="70"/>
      <c r="C716" s="70"/>
      <c r="D716" s="65"/>
      <c r="E716" s="63"/>
      <c r="F716" s="63"/>
      <c r="G716" s="63"/>
      <c r="H716" s="71"/>
      <c r="I716" s="49"/>
      <c r="K716" s="51"/>
      <c r="L716" s="51"/>
      <c r="M716" s="51"/>
      <c r="N716" s="51"/>
      <c r="O716" s="51"/>
      <c r="P716" s="51"/>
      <c r="Q716" s="51"/>
      <c r="R716" s="51"/>
    </row>
    <row r="717" spans="1:18" s="50" customFormat="1" x14ac:dyDescent="0.2">
      <c r="A717" s="63"/>
      <c r="B717" s="70"/>
      <c r="C717" s="70"/>
      <c r="D717" s="65"/>
      <c r="E717" s="63"/>
      <c r="F717" s="63"/>
      <c r="G717" s="63"/>
      <c r="H717" s="71"/>
      <c r="I717" s="49"/>
      <c r="K717" s="51"/>
      <c r="L717" s="51"/>
      <c r="M717" s="51"/>
      <c r="N717" s="51"/>
      <c r="O717" s="51"/>
      <c r="P717" s="51"/>
      <c r="Q717" s="51"/>
      <c r="R717" s="51"/>
    </row>
    <row r="718" spans="1:18" s="50" customFormat="1" x14ac:dyDescent="0.2">
      <c r="A718" s="63"/>
      <c r="B718" s="70"/>
      <c r="C718" s="70"/>
      <c r="D718" s="65"/>
      <c r="E718" s="63"/>
      <c r="F718" s="63"/>
      <c r="G718" s="63"/>
      <c r="H718" s="71"/>
      <c r="I718" s="49"/>
      <c r="K718" s="51"/>
      <c r="L718" s="51"/>
      <c r="M718" s="51"/>
      <c r="N718" s="51"/>
      <c r="O718" s="51"/>
      <c r="P718" s="51"/>
      <c r="Q718" s="51"/>
      <c r="R718" s="51"/>
    </row>
    <row r="719" spans="1:18" s="50" customFormat="1" x14ac:dyDescent="0.2">
      <c r="A719" s="63"/>
      <c r="B719" s="70"/>
      <c r="C719" s="70"/>
      <c r="D719" s="65"/>
      <c r="E719" s="63"/>
      <c r="F719" s="63"/>
      <c r="G719" s="63"/>
      <c r="H719" s="71"/>
      <c r="I719" s="49"/>
      <c r="K719" s="51"/>
      <c r="L719" s="51"/>
      <c r="M719" s="51"/>
      <c r="N719" s="51"/>
      <c r="O719" s="51"/>
      <c r="P719" s="51"/>
      <c r="Q719" s="51"/>
      <c r="R719" s="51"/>
    </row>
    <row r="720" spans="1:18" s="50" customFormat="1" x14ac:dyDescent="0.2">
      <c r="A720" s="63"/>
      <c r="B720" s="70"/>
      <c r="C720" s="70"/>
      <c r="D720" s="65"/>
      <c r="E720" s="63"/>
      <c r="F720" s="63"/>
      <c r="G720" s="63"/>
      <c r="H720" s="71"/>
      <c r="I720" s="49"/>
      <c r="K720" s="51"/>
      <c r="L720" s="51"/>
      <c r="M720" s="51"/>
      <c r="N720" s="51"/>
      <c r="O720" s="51"/>
      <c r="P720" s="51"/>
      <c r="Q720" s="51"/>
      <c r="R720" s="51"/>
    </row>
    <row r="721" spans="1:18" s="50" customFormat="1" x14ac:dyDescent="0.2">
      <c r="A721" s="63"/>
      <c r="B721" s="70"/>
      <c r="C721" s="70"/>
      <c r="D721" s="65"/>
      <c r="E721" s="63"/>
      <c r="F721" s="63"/>
      <c r="G721" s="63"/>
      <c r="H721" s="71"/>
      <c r="I721" s="49"/>
      <c r="K721" s="51"/>
      <c r="L721" s="51"/>
      <c r="M721" s="51"/>
      <c r="N721" s="51"/>
      <c r="O721" s="51"/>
      <c r="P721" s="51"/>
      <c r="Q721" s="51"/>
      <c r="R721" s="51"/>
    </row>
    <row r="722" spans="1:18" s="50" customFormat="1" x14ac:dyDescent="0.2">
      <c r="A722" s="63"/>
      <c r="B722" s="70"/>
      <c r="C722" s="70"/>
      <c r="D722" s="65"/>
      <c r="E722" s="63"/>
      <c r="F722" s="63"/>
      <c r="G722" s="63"/>
      <c r="H722" s="71"/>
      <c r="I722" s="49"/>
      <c r="K722" s="51"/>
      <c r="L722" s="51"/>
      <c r="M722" s="51"/>
      <c r="N722" s="51"/>
      <c r="O722" s="51"/>
      <c r="P722" s="51"/>
      <c r="Q722" s="51"/>
      <c r="R722" s="51"/>
    </row>
    <row r="723" spans="1:18" s="50" customFormat="1" x14ac:dyDescent="0.2">
      <c r="A723" s="63"/>
      <c r="B723" s="70"/>
      <c r="C723" s="70"/>
      <c r="D723" s="65"/>
      <c r="E723" s="63"/>
      <c r="F723" s="63"/>
      <c r="G723" s="63"/>
      <c r="H723" s="71"/>
      <c r="I723" s="49"/>
      <c r="K723" s="51"/>
      <c r="L723" s="51"/>
      <c r="M723" s="51"/>
      <c r="N723" s="51"/>
      <c r="O723" s="51"/>
      <c r="P723" s="51"/>
      <c r="Q723" s="51"/>
      <c r="R723" s="51"/>
    </row>
    <row r="724" spans="1:18" s="50" customFormat="1" x14ac:dyDescent="0.2">
      <c r="A724" s="63"/>
      <c r="B724" s="70"/>
      <c r="C724" s="70"/>
      <c r="D724" s="65"/>
      <c r="E724" s="63"/>
      <c r="F724" s="63"/>
      <c r="G724" s="63"/>
      <c r="H724" s="71"/>
      <c r="I724" s="49"/>
      <c r="K724" s="51"/>
      <c r="L724" s="51"/>
      <c r="M724" s="51"/>
      <c r="N724" s="51"/>
      <c r="O724" s="51"/>
      <c r="P724" s="51"/>
      <c r="Q724" s="51"/>
      <c r="R724" s="51"/>
    </row>
    <row r="725" spans="1:18" s="50" customFormat="1" x14ac:dyDescent="0.2">
      <c r="A725" s="63"/>
      <c r="B725" s="70"/>
      <c r="C725" s="70"/>
      <c r="D725" s="65"/>
      <c r="E725" s="63"/>
      <c r="F725" s="63"/>
      <c r="G725" s="63"/>
      <c r="H725" s="71"/>
      <c r="I725" s="49"/>
      <c r="K725" s="51"/>
      <c r="L725" s="51"/>
      <c r="M725" s="51"/>
      <c r="N725" s="51"/>
      <c r="O725" s="51"/>
      <c r="P725" s="51"/>
      <c r="Q725" s="51"/>
      <c r="R725" s="51"/>
    </row>
    <row r="726" spans="1:18" s="50" customFormat="1" x14ac:dyDescent="0.2">
      <c r="A726" s="63"/>
      <c r="B726" s="70"/>
      <c r="C726" s="70"/>
      <c r="D726" s="65"/>
      <c r="E726" s="63"/>
      <c r="F726" s="63"/>
      <c r="G726" s="63"/>
      <c r="H726" s="71"/>
      <c r="I726" s="49"/>
      <c r="K726" s="51"/>
      <c r="L726" s="51"/>
      <c r="M726" s="51"/>
      <c r="N726" s="51"/>
      <c r="O726" s="51"/>
      <c r="P726" s="51"/>
      <c r="Q726" s="51"/>
      <c r="R726" s="51"/>
    </row>
    <row r="727" spans="1:18" s="50" customFormat="1" x14ac:dyDescent="0.2">
      <c r="A727" s="63"/>
      <c r="B727" s="70"/>
      <c r="C727" s="70"/>
      <c r="D727" s="65"/>
      <c r="E727" s="63"/>
      <c r="F727" s="63"/>
      <c r="G727" s="63"/>
      <c r="H727" s="71"/>
      <c r="I727" s="49"/>
      <c r="K727" s="51"/>
      <c r="L727" s="51"/>
      <c r="M727" s="51"/>
      <c r="N727" s="51"/>
      <c r="O727" s="51"/>
      <c r="P727" s="51"/>
      <c r="Q727" s="51"/>
      <c r="R727" s="51"/>
    </row>
    <row r="728" spans="1:18" s="50" customFormat="1" x14ac:dyDescent="0.2">
      <c r="A728" s="63"/>
      <c r="B728" s="70"/>
      <c r="C728" s="70"/>
      <c r="D728" s="65"/>
      <c r="E728" s="63"/>
      <c r="F728" s="63"/>
      <c r="G728" s="63"/>
      <c r="H728" s="71"/>
      <c r="I728" s="49"/>
      <c r="K728" s="51"/>
      <c r="L728" s="51"/>
      <c r="M728" s="51"/>
      <c r="N728" s="51"/>
      <c r="O728" s="51"/>
      <c r="P728" s="51"/>
      <c r="Q728" s="51"/>
      <c r="R728" s="51"/>
    </row>
    <row r="729" spans="1:18" s="50" customFormat="1" x14ac:dyDescent="0.2">
      <c r="A729" s="63"/>
      <c r="B729" s="70"/>
      <c r="C729" s="70"/>
      <c r="D729" s="65"/>
      <c r="E729" s="63"/>
      <c r="F729" s="63"/>
      <c r="G729" s="63"/>
      <c r="H729" s="71"/>
      <c r="I729" s="49"/>
      <c r="K729" s="51"/>
      <c r="L729" s="51"/>
      <c r="M729" s="51"/>
      <c r="N729" s="51"/>
      <c r="O729" s="51"/>
      <c r="P729" s="51"/>
      <c r="Q729" s="51"/>
      <c r="R729" s="51"/>
    </row>
    <row r="730" spans="1:18" s="50" customFormat="1" x14ac:dyDescent="0.2">
      <c r="A730" s="63"/>
      <c r="B730" s="70"/>
      <c r="C730" s="70"/>
      <c r="D730" s="65"/>
      <c r="E730" s="63"/>
      <c r="F730" s="63"/>
      <c r="G730" s="63"/>
      <c r="H730" s="71"/>
      <c r="I730" s="49"/>
      <c r="K730" s="51"/>
      <c r="L730" s="51"/>
      <c r="M730" s="51"/>
      <c r="N730" s="51"/>
      <c r="O730" s="51"/>
      <c r="P730" s="51"/>
      <c r="Q730" s="51"/>
      <c r="R730" s="51"/>
    </row>
    <row r="731" spans="1:18" s="50" customFormat="1" x14ac:dyDescent="0.2">
      <c r="A731" s="63"/>
      <c r="B731" s="70"/>
      <c r="C731" s="70"/>
      <c r="D731" s="65"/>
      <c r="E731" s="63"/>
      <c r="F731" s="63"/>
      <c r="G731" s="63"/>
      <c r="H731" s="71"/>
      <c r="I731" s="49"/>
      <c r="K731" s="51"/>
      <c r="L731" s="51"/>
      <c r="M731" s="51"/>
      <c r="N731" s="51"/>
      <c r="O731" s="51"/>
      <c r="P731" s="51"/>
      <c r="Q731" s="51"/>
      <c r="R731" s="51"/>
    </row>
    <row r="732" spans="1:18" s="50" customFormat="1" x14ac:dyDescent="0.2">
      <c r="A732" s="63"/>
      <c r="B732" s="70"/>
      <c r="C732" s="70"/>
      <c r="D732" s="65"/>
      <c r="E732" s="63"/>
      <c r="F732" s="63"/>
      <c r="G732" s="63"/>
      <c r="H732" s="71"/>
      <c r="I732" s="49"/>
      <c r="K732" s="51"/>
      <c r="L732" s="51"/>
      <c r="M732" s="51"/>
      <c r="N732" s="51"/>
      <c r="O732" s="51"/>
      <c r="P732" s="51"/>
      <c r="Q732" s="51"/>
      <c r="R732" s="51"/>
    </row>
    <row r="733" spans="1:18" s="50" customFormat="1" x14ac:dyDescent="0.2">
      <c r="A733" s="63"/>
      <c r="B733" s="70"/>
      <c r="C733" s="70"/>
      <c r="D733" s="65"/>
      <c r="E733" s="63"/>
      <c r="F733" s="63"/>
      <c r="G733" s="63"/>
      <c r="H733" s="71"/>
      <c r="I733" s="49"/>
      <c r="K733" s="51"/>
      <c r="L733" s="51"/>
      <c r="M733" s="51"/>
      <c r="N733" s="51"/>
      <c r="O733" s="51"/>
      <c r="P733" s="51"/>
      <c r="Q733" s="51"/>
      <c r="R733" s="51"/>
    </row>
    <row r="734" spans="1:18" s="50" customFormat="1" x14ac:dyDescent="0.2">
      <c r="A734" s="63"/>
      <c r="B734" s="70"/>
      <c r="C734" s="70"/>
      <c r="D734" s="65"/>
      <c r="E734" s="63"/>
      <c r="F734" s="63"/>
      <c r="G734" s="63"/>
      <c r="H734" s="71"/>
      <c r="I734" s="49"/>
      <c r="K734" s="51"/>
      <c r="L734" s="51"/>
      <c r="M734" s="51"/>
      <c r="N734" s="51"/>
      <c r="O734" s="51"/>
      <c r="P734" s="51"/>
      <c r="Q734" s="51"/>
      <c r="R734" s="51"/>
    </row>
    <row r="735" spans="1:18" s="50" customFormat="1" x14ac:dyDescent="0.2">
      <c r="A735" s="63"/>
      <c r="B735" s="70"/>
      <c r="C735" s="70"/>
      <c r="D735" s="65"/>
      <c r="E735" s="63"/>
      <c r="F735" s="63"/>
      <c r="G735" s="63"/>
      <c r="H735" s="71"/>
      <c r="I735" s="49"/>
      <c r="K735" s="51"/>
      <c r="L735" s="51"/>
      <c r="M735" s="51"/>
      <c r="N735" s="51"/>
      <c r="O735" s="51"/>
      <c r="P735" s="51"/>
      <c r="Q735" s="51"/>
      <c r="R735" s="51"/>
    </row>
    <row r="736" spans="1:18" s="50" customFormat="1" x14ac:dyDescent="0.2">
      <c r="A736" s="63"/>
      <c r="B736" s="70"/>
      <c r="C736" s="70"/>
      <c r="D736" s="65"/>
      <c r="E736" s="63"/>
      <c r="F736" s="63"/>
      <c r="G736" s="63"/>
      <c r="H736" s="71"/>
      <c r="I736" s="49"/>
      <c r="K736" s="51"/>
      <c r="L736" s="51"/>
      <c r="M736" s="51"/>
      <c r="N736" s="51"/>
      <c r="O736" s="51"/>
      <c r="P736" s="51"/>
      <c r="Q736" s="51"/>
      <c r="R736" s="51"/>
    </row>
    <row r="737" spans="1:18" s="50" customFormat="1" x14ac:dyDescent="0.2">
      <c r="A737" s="63"/>
      <c r="B737" s="70"/>
      <c r="C737" s="70"/>
      <c r="D737" s="65"/>
      <c r="E737" s="63"/>
      <c r="F737" s="63"/>
      <c r="G737" s="63"/>
      <c r="H737" s="71"/>
      <c r="I737" s="49"/>
      <c r="K737" s="51"/>
      <c r="L737" s="51"/>
      <c r="M737" s="51"/>
      <c r="N737" s="51"/>
      <c r="O737" s="51"/>
      <c r="P737" s="51"/>
      <c r="Q737" s="51"/>
      <c r="R737" s="51"/>
    </row>
    <row r="738" spans="1:18" s="50" customFormat="1" x14ac:dyDescent="0.2">
      <c r="A738" s="63"/>
      <c r="B738" s="70"/>
      <c r="C738" s="70"/>
      <c r="D738" s="65"/>
      <c r="E738" s="63"/>
      <c r="F738" s="63"/>
      <c r="G738" s="63"/>
      <c r="H738" s="71"/>
      <c r="I738" s="49"/>
      <c r="K738" s="51"/>
      <c r="L738" s="51"/>
      <c r="M738" s="51"/>
      <c r="N738" s="51"/>
      <c r="O738" s="51"/>
      <c r="P738" s="51"/>
      <c r="Q738" s="51"/>
      <c r="R738" s="51"/>
    </row>
    <row r="739" spans="1:18" s="50" customFormat="1" x14ac:dyDescent="0.2">
      <c r="A739" s="63"/>
      <c r="B739" s="70"/>
      <c r="C739" s="70"/>
      <c r="D739" s="65"/>
      <c r="E739" s="63"/>
      <c r="F739" s="63"/>
      <c r="G739" s="63"/>
      <c r="H739" s="71"/>
      <c r="I739" s="49"/>
      <c r="K739" s="51"/>
      <c r="L739" s="51"/>
      <c r="M739" s="51"/>
      <c r="N739" s="51"/>
      <c r="O739" s="51"/>
      <c r="P739" s="51"/>
      <c r="Q739" s="51"/>
      <c r="R739" s="51"/>
    </row>
    <row r="740" spans="1:18" s="50" customFormat="1" x14ac:dyDescent="0.2">
      <c r="A740" s="63"/>
      <c r="B740" s="70"/>
      <c r="C740" s="70"/>
      <c r="D740" s="65"/>
      <c r="E740" s="63"/>
      <c r="F740" s="63"/>
      <c r="G740" s="63"/>
      <c r="H740" s="71"/>
      <c r="I740" s="49"/>
      <c r="K740" s="51"/>
      <c r="L740" s="51"/>
      <c r="M740" s="51"/>
      <c r="N740" s="51"/>
      <c r="O740" s="51"/>
      <c r="P740" s="51"/>
      <c r="Q740" s="51"/>
      <c r="R740" s="51"/>
    </row>
    <row r="741" spans="1:18" s="50" customFormat="1" x14ac:dyDescent="0.2">
      <c r="A741" s="63"/>
      <c r="B741" s="70"/>
      <c r="C741" s="70"/>
      <c r="D741" s="65"/>
      <c r="E741" s="63"/>
      <c r="F741" s="63"/>
      <c r="G741" s="63"/>
      <c r="H741" s="71"/>
      <c r="I741" s="49"/>
      <c r="K741" s="51"/>
      <c r="L741" s="51"/>
      <c r="M741" s="51"/>
      <c r="N741" s="51"/>
      <c r="O741" s="51"/>
      <c r="P741" s="51"/>
      <c r="Q741" s="51"/>
      <c r="R741" s="51"/>
    </row>
    <row r="742" spans="1:18" s="50" customFormat="1" x14ac:dyDescent="0.2">
      <c r="A742" s="63"/>
      <c r="B742" s="70"/>
      <c r="C742" s="70"/>
      <c r="D742" s="65"/>
      <c r="E742" s="63"/>
      <c r="F742" s="63"/>
      <c r="G742" s="63"/>
      <c r="H742" s="71"/>
      <c r="I742" s="49"/>
      <c r="K742" s="51"/>
      <c r="L742" s="51"/>
      <c r="M742" s="51"/>
      <c r="N742" s="51"/>
      <c r="O742" s="51"/>
      <c r="P742" s="51"/>
      <c r="Q742" s="51"/>
      <c r="R742" s="51"/>
    </row>
    <row r="743" spans="1:18" s="50" customFormat="1" x14ac:dyDescent="0.2">
      <c r="A743" s="63"/>
      <c r="B743" s="70"/>
      <c r="C743" s="70"/>
      <c r="D743" s="65"/>
      <c r="E743" s="63"/>
      <c r="F743" s="63"/>
      <c r="G743" s="63"/>
      <c r="H743" s="71"/>
      <c r="I743" s="49"/>
      <c r="K743" s="51"/>
      <c r="L743" s="51"/>
      <c r="M743" s="51"/>
      <c r="N743" s="51"/>
      <c r="O743" s="51"/>
      <c r="P743" s="51"/>
      <c r="Q743" s="51"/>
      <c r="R743" s="51"/>
    </row>
    <row r="744" spans="1:18" s="50" customFormat="1" x14ac:dyDescent="0.2">
      <c r="A744" s="63"/>
      <c r="B744" s="70"/>
      <c r="C744" s="70"/>
      <c r="D744" s="65"/>
      <c r="E744" s="63"/>
      <c r="F744" s="63"/>
      <c r="G744" s="63"/>
      <c r="H744" s="71"/>
      <c r="I744" s="49"/>
      <c r="K744" s="51"/>
      <c r="L744" s="51"/>
      <c r="M744" s="51"/>
      <c r="N744" s="51"/>
      <c r="O744" s="51"/>
      <c r="P744" s="51"/>
      <c r="Q744" s="51"/>
      <c r="R744" s="51"/>
    </row>
    <row r="745" spans="1:18" s="50" customFormat="1" x14ac:dyDescent="0.2">
      <c r="A745" s="63"/>
      <c r="B745" s="70"/>
      <c r="C745" s="70"/>
      <c r="D745" s="65"/>
      <c r="E745" s="63"/>
      <c r="F745" s="63"/>
      <c r="G745" s="63"/>
      <c r="H745" s="71"/>
      <c r="I745" s="49"/>
      <c r="K745" s="51"/>
      <c r="L745" s="51"/>
      <c r="M745" s="51"/>
      <c r="N745" s="51"/>
      <c r="O745" s="51"/>
      <c r="P745" s="51"/>
      <c r="Q745" s="51"/>
      <c r="R745" s="51"/>
    </row>
    <row r="746" spans="1:18" s="50" customFormat="1" x14ac:dyDescent="0.2">
      <c r="A746" s="63"/>
      <c r="B746" s="70"/>
      <c r="C746" s="70"/>
      <c r="D746" s="65"/>
      <c r="E746" s="63"/>
      <c r="F746" s="63"/>
      <c r="G746" s="63"/>
      <c r="H746" s="71"/>
      <c r="I746" s="49"/>
      <c r="K746" s="51"/>
      <c r="L746" s="51"/>
      <c r="M746" s="51"/>
      <c r="N746" s="51"/>
      <c r="O746" s="51"/>
      <c r="P746" s="51"/>
      <c r="Q746" s="51"/>
      <c r="R746" s="51"/>
    </row>
    <row r="747" spans="1:18" s="50" customFormat="1" x14ac:dyDescent="0.2">
      <c r="A747" s="63"/>
      <c r="B747" s="70"/>
      <c r="C747" s="70"/>
      <c r="D747" s="65"/>
      <c r="E747" s="63"/>
      <c r="F747" s="63"/>
      <c r="G747" s="63"/>
      <c r="H747" s="71"/>
      <c r="I747" s="49"/>
      <c r="K747" s="51"/>
      <c r="L747" s="51"/>
      <c r="M747" s="51"/>
      <c r="N747" s="51"/>
      <c r="O747" s="51"/>
      <c r="P747" s="51"/>
      <c r="Q747" s="51"/>
      <c r="R747" s="51"/>
    </row>
    <row r="748" spans="1:18" s="50" customFormat="1" x14ac:dyDescent="0.2">
      <c r="A748" s="63"/>
      <c r="B748" s="70"/>
      <c r="C748" s="70"/>
      <c r="D748" s="65"/>
      <c r="E748" s="63"/>
      <c r="F748" s="63"/>
      <c r="G748" s="63"/>
      <c r="H748" s="71"/>
      <c r="I748" s="49"/>
      <c r="K748" s="51"/>
      <c r="L748" s="51"/>
      <c r="M748" s="51"/>
      <c r="N748" s="51"/>
      <c r="O748" s="51"/>
      <c r="P748" s="51"/>
      <c r="Q748" s="51"/>
      <c r="R748" s="51"/>
    </row>
    <row r="749" spans="1:18" s="50" customFormat="1" x14ac:dyDescent="0.2">
      <c r="A749" s="63"/>
      <c r="B749" s="70"/>
      <c r="C749" s="70"/>
      <c r="D749" s="65"/>
      <c r="E749" s="63"/>
      <c r="F749" s="63"/>
      <c r="G749" s="63"/>
      <c r="H749" s="71"/>
      <c r="I749" s="49"/>
      <c r="K749" s="51"/>
      <c r="L749" s="51"/>
      <c r="M749" s="51"/>
      <c r="N749" s="51"/>
      <c r="O749" s="51"/>
      <c r="P749" s="51"/>
      <c r="Q749" s="51"/>
      <c r="R749" s="51"/>
    </row>
    <row r="750" spans="1:18" s="50" customFormat="1" x14ac:dyDescent="0.2">
      <c r="A750" s="63"/>
      <c r="B750" s="70"/>
      <c r="C750" s="70"/>
      <c r="D750" s="65"/>
      <c r="E750" s="63"/>
      <c r="F750" s="63"/>
      <c r="G750" s="63"/>
      <c r="H750" s="71"/>
      <c r="I750" s="49"/>
      <c r="K750" s="51"/>
      <c r="L750" s="51"/>
      <c r="M750" s="51"/>
      <c r="N750" s="51"/>
      <c r="O750" s="51"/>
      <c r="P750" s="51"/>
      <c r="Q750" s="51"/>
      <c r="R750" s="51"/>
    </row>
    <row r="751" spans="1:18" s="50" customFormat="1" x14ac:dyDescent="0.2">
      <c r="A751" s="63"/>
      <c r="B751" s="70"/>
      <c r="C751" s="70"/>
      <c r="D751" s="65"/>
      <c r="E751" s="63"/>
      <c r="F751" s="63"/>
      <c r="G751" s="63"/>
      <c r="H751" s="71"/>
      <c r="I751" s="49"/>
      <c r="K751" s="51"/>
      <c r="L751" s="51"/>
      <c r="M751" s="51"/>
      <c r="N751" s="51"/>
      <c r="O751" s="51"/>
      <c r="P751" s="51"/>
      <c r="Q751" s="51"/>
      <c r="R751" s="51"/>
    </row>
    <row r="752" spans="1:18" s="50" customFormat="1" x14ac:dyDescent="0.2">
      <c r="A752" s="63"/>
      <c r="B752" s="70"/>
      <c r="C752" s="70"/>
      <c r="D752" s="65"/>
      <c r="E752" s="63"/>
      <c r="F752" s="63"/>
      <c r="G752" s="63"/>
      <c r="H752" s="71"/>
      <c r="I752" s="49"/>
      <c r="K752" s="51"/>
      <c r="L752" s="51"/>
      <c r="M752" s="51"/>
      <c r="N752" s="51"/>
      <c r="O752" s="51"/>
      <c r="P752" s="51"/>
      <c r="Q752" s="51"/>
      <c r="R752" s="51"/>
    </row>
    <row r="753" spans="1:18" s="50" customFormat="1" x14ac:dyDescent="0.2">
      <c r="A753" s="63"/>
      <c r="B753" s="70"/>
      <c r="C753" s="70"/>
      <c r="D753" s="65"/>
      <c r="E753" s="63"/>
      <c r="F753" s="63"/>
      <c r="G753" s="63"/>
      <c r="H753" s="71"/>
      <c r="I753" s="49"/>
      <c r="K753" s="51"/>
      <c r="L753" s="51"/>
      <c r="M753" s="51"/>
      <c r="N753" s="51"/>
      <c r="O753" s="51"/>
      <c r="P753" s="51"/>
      <c r="Q753" s="51"/>
      <c r="R753" s="51"/>
    </row>
    <row r="754" spans="1:18" s="50" customFormat="1" x14ac:dyDescent="0.2">
      <c r="A754" s="63"/>
      <c r="B754" s="70"/>
      <c r="C754" s="70"/>
      <c r="D754" s="65"/>
      <c r="E754" s="63"/>
      <c r="F754" s="63"/>
      <c r="G754" s="63"/>
      <c r="H754" s="71"/>
      <c r="I754" s="49"/>
      <c r="K754" s="51"/>
      <c r="L754" s="51"/>
      <c r="M754" s="51"/>
      <c r="N754" s="51"/>
      <c r="O754" s="51"/>
      <c r="P754" s="51"/>
      <c r="Q754" s="51"/>
      <c r="R754" s="51"/>
    </row>
    <row r="755" spans="1:18" s="50" customFormat="1" x14ac:dyDescent="0.2">
      <c r="A755" s="63"/>
      <c r="B755" s="70"/>
      <c r="C755" s="70"/>
      <c r="D755" s="65"/>
      <c r="E755" s="63"/>
      <c r="F755" s="63"/>
      <c r="G755" s="63"/>
      <c r="H755" s="71"/>
      <c r="I755" s="49"/>
      <c r="K755" s="51"/>
      <c r="L755" s="51"/>
      <c r="M755" s="51"/>
      <c r="N755" s="51"/>
      <c r="O755" s="51"/>
      <c r="P755" s="51"/>
      <c r="Q755" s="51"/>
      <c r="R755" s="51"/>
    </row>
    <row r="756" spans="1:18" s="50" customFormat="1" x14ac:dyDescent="0.2">
      <c r="A756" s="63"/>
      <c r="B756" s="70"/>
      <c r="C756" s="70"/>
      <c r="D756" s="65"/>
      <c r="E756" s="63"/>
      <c r="F756" s="63"/>
      <c r="G756" s="63"/>
      <c r="H756" s="71"/>
      <c r="I756" s="49"/>
      <c r="K756" s="51"/>
      <c r="L756" s="51"/>
      <c r="M756" s="51"/>
      <c r="N756" s="51"/>
      <c r="O756" s="51"/>
      <c r="P756" s="51"/>
      <c r="Q756" s="51"/>
      <c r="R756" s="51"/>
    </row>
    <row r="757" spans="1:18" s="50" customFormat="1" x14ac:dyDescent="0.2">
      <c r="A757" s="63"/>
      <c r="B757" s="70"/>
      <c r="C757" s="70"/>
      <c r="D757" s="65"/>
      <c r="E757" s="63"/>
      <c r="F757" s="63"/>
      <c r="G757" s="63"/>
      <c r="H757" s="71"/>
      <c r="I757" s="49"/>
      <c r="K757" s="51"/>
      <c r="L757" s="51"/>
      <c r="M757" s="51"/>
      <c r="N757" s="51"/>
      <c r="O757" s="51"/>
      <c r="P757" s="51"/>
      <c r="Q757" s="51"/>
      <c r="R757" s="51"/>
    </row>
    <row r="758" spans="1:18" s="50" customFormat="1" x14ac:dyDescent="0.2">
      <c r="A758" s="63"/>
      <c r="B758" s="70"/>
      <c r="C758" s="70"/>
      <c r="D758" s="65"/>
      <c r="E758" s="63"/>
      <c r="F758" s="63"/>
      <c r="G758" s="63"/>
      <c r="H758" s="71"/>
      <c r="I758" s="49"/>
      <c r="K758" s="51"/>
      <c r="L758" s="51"/>
      <c r="M758" s="51"/>
      <c r="N758" s="51"/>
      <c r="O758" s="51"/>
      <c r="P758" s="51"/>
      <c r="Q758" s="51"/>
      <c r="R758" s="51"/>
    </row>
    <row r="759" spans="1:18" s="50" customFormat="1" x14ac:dyDescent="0.2">
      <c r="A759" s="63"/>
      <c r="B759" s="70"/>
      <c r="C759" s="70"/>
      <c r="D759" s="65"/>
      <c r="E759" s="63"/>
      <c r="F759" s="63"/>
      <c r="G759" s="63"/>
      <c r="H759" s="71"/>
      <c r="I759" s="49"/>
      <c r="K759" s="51"/>
      <c r="L759" s="51"/>
      <c r="M759" s="51"/>
      <c r="N759" s="51"/>
      <c r="O759" s="51"/>
      <c r="P759" s="51"/>
      <c r="Q759" s="51"/>
      <c r="R759" s="51"/>
    </row>
    <row r="760" spans="1:18" s="50" customFormat="1" x14ac:dyDescent="0.2">
      <c r="A760" s="63"/>
      <c r="B760" s="70"/>
      <c r="C760" s="70"/>
      <c r="D760" s="65"/>
      <c r="E760" s="63"/>
      <c r="F760" s="63"/>
      <c r="G760" s="63"/>
      <c r="H760" s="71"/>
      <c r="I760" s="49"/>
      <c r="K760" s="51"/>
      <c r="L760" s="51"/>
      <c r="M760" s="51"/>
      <c r="N760" s="51"/>
      <c r="O760" s="51"/>
      <c r="P760" s="51"/>
      <c r="Q760" s="51"/>
      <c r="R760" s="51"/>
    </row>
    <row r="761" spans="1:18" s="50" customFormat="1" x14ac:dyDescent="0.2">
      <c r="A761" s="63"/>
      <c r="B761" s="70"/>
      <c r="C761" s="70"/>
      <c r="D761" s="65"/>
      <c r="E761" s="63"/>
      <c r="F761" s="63"/>
      <c r="G761" s="63"/>
      <c r="H761" s="71"/>
      <c r="I761" s="49"/>
      <c r="K761" s="51"/>
      <c r="L761" s="51"/>
      <c r="M761" s="51"/>
      <c r="N761" s="51"/>
      <c r="O761" s="51"/>
      <c r="P761" s="51"/>
      <c r="Q761" s="51"/>
      <c r="R761" s="51"/>
    </row>
    <row r="762" spans="1:18" s="50" customFormat="1" x14ac:dyDescent="0.2">
      <c r="A762" s="63"/>
      <c r="B762" s="70"/>
      <c r="C762" s="70"/>
      <c r="D762" s="65"/>
      <c r="E762" s="63"/>
      <c r="F762" s="63"/>
      <c r="G762" s="63"/>
      <c r="H762" s="71"/>
      <c r="I762" s="49"/>
      <c r="K762" s="51"/>
      <c r="L762" s="51"/>
      <c r="M762" s="51"/>
      <c r="N762" s="51"/>
      <c r="O762" s="51"/>
      <c r="P762" s="51"/>
      <c r="Q762" s="51"/>
      <c r="R762" s="51"/>
    </row>
    <row r="763" spans="1:18" s="50" customFormat="1" x14ac:dyDescent="0.2">
      <c r="A763" s="63"/>
      <c r="B763" s="70"/>
      <c r="C763" s="70"/>
      <c r="D763" s="65"/>
      <c r="E763" s="63"/>
      <c r="F763" s="63"/>
      <c r="G763" s="63"/>
      <c r="H763" s="71"/>
      <c r="I763" s="49"/>
      <c r="K763" s="51"/>
      <c r="L763" s="51"/>
      <c r="M763" s="51"/>
      <c r="N763" s="51"/>
      <c r="O763" s="51"/>
      <c r="P763" s="51"/>
      <c r="Q763" s="51"/>
      <c r="R763" s="51"/>
    </row>
    <row r="764" spans="1:18" s="50" customFormat="1" x14ac:dyDescent="0.2">
      <c r="A764" s="63"/>
      <c r="B764" s="70"/>
      <c r="C764" s="70"/>
      <c r="D764" s="65"/>
      <c r="E764" s="63"/>
      <c r="F764" s="63"/>
      <c r="G764" s="63"/>
      <c r="H764" s="71"/>
      <c r="I764" s="49"/>
      <c r="K764" s="51"/>
      <c r="L764" s="51"/>
      <c r="M764" s="51"/>
      <c r="N764" s="51"/>
      <c r="O764" s="51"/>
      <c r="P764" s="51"/>
      <c r="Q764" s="51"/>
      <c r="R764" s="51"/>
    </row>
    <row r="765" spans="1:18" s="50" customFormat="1" x14ac:dyDescent="0.2">
      <c r="A765" s="63"/>
      <c r="B765" s="70"/>
      <c r="C765" s="70"/>
      <c r="D765" s="65"/>
      <c r="E765" s="63"/>
      <c r="F765" s="63"/>
      <c r="G765" s="63"/>
      <c r="H765" s="71"/>
      <c r="I765" s="49"/>
      <c r="K765" s="51"/>
      <c r="L765" s="51"/>
      <c r="M765" s="51"/>
      <c r="N765" s="51"/>
      <c r="O765" s="51"/>
      <c r="P765" s="51"/>
      <c r="Q765" s="51"/>
      <c r="R765" s="51"/>
    </row>
    <row r="766" spans="1:18" s="50" customFormat="1" x14ac:dyDescent="0.2">
      <c r="A766" s="63"/>
      <c r="B766" s="70"/>
      <c r="C766" s="70"/>
      <c r="D766" s="65"/>
      <c r="E766" s="63"/>
      <c r="F766" s="63"/>
      <c r="G766" s="63"/>
      <c r="H766" s="71"/>
      <c r="I766" s="49"/>
      <c r="K766" s="51"/>
      <c r="L766" s="51"/>
      <c r="M766" s="51"/>
      <c r="N766" s="51"/>
      <c r="O766" s="51"/>
      <c r="P766" s="51"/>
      <c r="Q766" s="51"/>
      <c r="R766" s="51"/>
    </row>
    <row r="767" spans="1:18" s="50" customFormat="1" x14ac:dyDescent="0.2">
      <c r="A767" s="63"/>
      <c r="B767" s="70"/>
      <c r="C767" s="70"/>
      <c r="D767" s="65"/>
      <c r="E767" s="63"/>
      <c r="F767" s="63"/>
      <c r="G767" s="63"/>
      <c r="H767" s="71"/>
      <c r="I767" s="49"/>
      <c r="K767" s="51"/>
      <c r="L767" s="51"/>
      <c r="M767" s="51"/>
      <c r="N767" s="51"/>
      <c r="O767" s="51"/>
      <c r="P767" s="51"/>
      <c r="Q767" s="51"/>
      <c r="R767" s="51"/>
    </row>
    <row r="768" spans="1:18" s="50" customFormat="1" x14ac:dyDescent="0.2">
      <c r="A768" s="63"/>
      <c r="B768" s="70"/>
      <c r="C768" s="70"/>
      <c r="D768" s="65"/>
      <c r="E768" s="63"/>
      <c r="F768" s="63"/>
      <c r="G768" s="63"/>
      <c r="H768" s="71"/>
      <c r="I768" s="49"/>
      <c r="K768" s="51"/>
      <c r="L768" s="51"/>
      <c r="M768" s="51"/>
      <c r="N768" s="51"/>
      <c r="O768" s="51"/>
      <c r="P768" s="51"/>
      <c r="Q768" s="51"/>
      <c r="R768" s="51"/>
    </row>
    <row r="769" spans="1:18" s="50" customFormat="1" x14ac:dyDescent="0.2">
      <c r="A769" s="63"/>
      <c r="B769" s="70"/>
      <c r="C769" s="70"/>
      <c r="D769" s="65"/>
      <c r="E769" s="63"/>
      <c r="F769" s="63"/>
      <c r="G769" s="63"/>
      <c r="H769" s="71"/>
      <c r="I769" s="49"/>
      <c r="K769" s="51"/>
      <c r="L769" s="51"/>
      <c r="M769" s="51"/>
      <c r="N769" s="51"/>
      <c r="O769" s="51"/>
      <c r="P769" s="51"/>
      <c r="Q769" s="51"/>
      <c r="R769" s="51"/>
    </row>
    <row r="770" spans="1:18" s="50" customFormat="1" x14ac:dyDescent="0.2">
      <c r="A770" s="63"/>
      <c r="B770" s="70"/>
      <c r="C770" s="70"/>
      <c r="D770" s="65"/>
      <c r="E770" s="63"/>
      <c r="F770" s="63"/>
      <c r="G770" s="63"/>
      <c r="H770" s="71"/>
      <c r="I770" s="49"/>
      <c r="K770" s="51"/>
      <c r="L770" s="51"/>
      <c r="M770" s="51"/>
      <c r="N770" s="51"/>
      <c r="O770" s="51"/>
      <c r="P770" s="51"/>
      <c r="Q770" s="51"/>
      <c r="R770" s="51"/>
    </row>
    <row r="771" spans="1:18" s="50" customFormat="1" x14ac:dyDescent="0.2">
      <c r="A771" s="63"/>
      <c r="B771" s="70"/>
      <c r="C771" s="70"/>
      <c r="D771" s="65"/>
      <c r="E771" s="63"/>
      <c r="F771" s="63"/>
      <c r="G771" s="63"/>
      <c r="H771" s="71"/>
      <c r="I771" s="49"/>
      <c r="K771" s="51"/>
      <c r="L771" s="51"/>
      <c r="M771" s="51"/>
      <c r="N771" s="51"/>
      <c r="O771" s="51"/>
      <c r="P771" s="51"/>
      <c r="Q771" s="51"/>
      <c r="R771" s="51"/>
    </row>
    <row r="772" spans="1:18" s="50" customFormat="1" x14ac:dyDescent="0.2">
      <c r="A772" s="63"/>
      <c r="B772" s="70"/>
      <c r="C772" s="70"/>
      <c r="D772" s="65"/>
      <c r="E772" s="63"/>
      <c r="F772" s="63"/>
      <c r="G772" s="63"/>
      <c r="H772" s="71"/>
      <c r="I772" s="49"/>
      <c r="K772" s="51"/>
      <c r="L772" s="51"/>
      <c r="M772" s="51"/>
      <c r="N772" s="51"/>
      <c r="O772" s="51"/>
      <c r="P772" s="51"/>
      <c r="Q772" s="51"/>
      <c r="R772" s="51"/>
    </row>
    <row r="773" spans="1:18" s="50" customFormat="1" x14ac:dyDescent="0.2">
      <c r="A773" s="63"/>
      <c r="B773" s="70"/>
      <c r="C773" s="70"/>
      <c r="D773" s="65"/>
      <c r="E773" s="63"/>
      <c r="F773" s="63"/>
      <c r="G773" s="63"/>
      <c r="H773" s="71"/>
      <c r="I773" s="49"/>
      <c r="K773" s="51"/>
      <c r="L773" s="51"/>
      <c r="M773" s="51"/>
      <c r="N773" s="51"/>
      <c r="O773" s="51"/>
      <c r="P773" s="51"/>
      <c r="Q773" s="51"/>
      <c r="R773" s="51"/>
    </row>
    <row r="774" spans="1:18" s="50" customFormat="1" x14ac:dyDescent="0.2">
      <c r="A774" s="63"/>
      <c r="B774" s="70"/>
      <c r="C774" s="70"/>
      <c r="D774" s="65"/>
      <c r="E774" s="63"/>
      <c r="F774" s="63"/>
      <c r="G774" s="63"/>
      <c r="H774" s="71"/>
      <c r="I774" s="49"/>
      <c r="K774" s="51"/>
      <c r="L774" s="51"/>
      <c r="M774" s="51"/>
      <c r="N774" s="51"/>
      <c r="O774" s="51"/>
      <c r="P774" s="51"/>
      <c r="Q774" s="51"/>
      <c r="R774" s="51"/>
    </row>
    <row r="775" spans="1:18" s="50" customFormat="1" x14ac:dyDescent="0.2">
      <c r="A775" s="63"/>
      <c r="B775" s="70"/>
      <c r="C775" s="70"/>
      <c r="D775" s="65"/>
      <c r="E775" s="63"/>
      <c r="F775" s="63"/>
      <c r="G775" s="63"/>
      <c r="H775" s="71"/>
      <c r="I775" s="49"/>
      <c r="K775" s="51"/>
      <c r="L775" s="51"/>
      <c r="M775" s="51"/>
      <c r="N775" s="51"/>
      <c r="O775" s="51"/>
      <c r="P775" s="51"/>
      <c r="Q775" s="51"/>
      <c r="R775" s="51"/>
    </row>
    <row r="776" spans="1:18" s="50" customFormat="1" x14ac:dyDescent="0.2">
      <c r="A776" s="63"/>
      <c r="B776" s="70"/>
      <c r="C776" s="70"/>
      <c r="D776" s="65"/>
      <c r="E776" s="63"/>
      <c r="F776" s="63"/>
      <c r="G776" s="63"/>
      <c r="H776" s="71"/>
      <c r="I776" s="49"/>
      <c r="K776" s="51"/>
      <c r="L776" s="51"/>
      <c r="M776" s="51"/>
      <c r="N776" s="51"/>
      <c r="O776" s="51"/>
      <c r="P776" s="51"/>
      <c r="Q776" s="51"/>
      <c r="R776" s="51"/>
    </row>
    <row r="777" spans="1:18" s="50" customFormat="1" x14ac:dyDescent="0.2">
      <c r="A777" s="63"/>
      <c r="B777" s="70"/>
      <c r="C777" s="70"/>
      <c r="D777" s="65"/>
      <c r="E777" s="63"/>
      <c r="F777" s="63"/>
      <c r="G777" s="63"/>
      <c r="H777" s="71"/>
      <c r="I777" s="49"/>
      <c r="K777" s="51"/>
      <c r="L777" s="51"/>
      <c r="M777" s="51"/>
      <c r="N777" s="51"/>
      <c r="O777" s="51"/>
      <c r="P777" s="51"/>
      <c r="Q777" s="51"/>
      <c r="R777" s="51"/>
    </row>
    <row r="778" spans="1:18" s="50" customFormat="1" x14ac:dyDescent="0.2">
      <c r="A778" s="63"/>
      <c r="B778" s="70"/>
      <c r="C778" s="70"/>
      <c r="D778" s="65"/>
      <c r="E778" s="63"/>
      <c r="F778" s="63"/>
      <c r="G778" s="63"/>
      <c r="H778" s="71"/>
      <c r="I778" s="49"/>
      <c r="K778" s="51"/>
      <c r="L778" s="51"/>
      <c r="M778" s="51"/>
      <c r="N778" s="51"/>
      <c r="O778" s="51"/>
      <c r="P778" s="51"/>
      <c r="Q778" s="51"/>
      <c r="R778" s="51"/>
    </row>
    <row r="779" spans="1:18" s="50" customFormat="1" x14ac:dyDescent="0.2">
      <c r="A779" s="63"/>
      <c r="B779" s="70"/>
      <c r="C779" s="70"/>
      <c r="D779" s="65"/>
      <c r="E779" s="63"/>
      <c r="F779" s="63"/>
      <c r="G779" s="63"/>
      <c r="H779" s="71"/>
      <c r="I779" s="49"/>
      <c r="K779" s="51"/>
      <c r="L779" s="51"/>
      <c r="M779" s="51"/>
      <c r="N779" s="51"/>
      <c r="O779" s="51"/>
      <c r="P779" s="51"/>
      <c r="Q779" s="51"/>
      <c r="R779" s="51"/>
    </row>
    <row r="780" spans="1:18" s="50" customFormat="1" x14ac:dyDescent="0.2">
      <c r="A780" s="63"/>
      <c r="B780" s="70"/>
      <c r="C780" s="70"/>
      <c r="D780" s="65"/>
      <c r="E780" s="63"/>
      <c r="F780" s="63"/>
      <c r="G780" s="63"/>
      <c r="H780" s="71"/>
      <c r="I780" s="49"/>
      <c r="K780" s="51"/>
      <c r="L780" s="51"/>
      <c r="M780" s="51"/>
      <c r="N780" s="51"/>
      <c r="O780" s="51"/>
      <c r="P780" s="51"/>
      <c r="Q780" s="51"/>
      <c r="R780" s="51"/>
    </row>
    <row r="781" spans="1:18" s="50" customFormat="1" x14ac:dyDescent="0.2">
      <c r="A781" s="63"/>
      <c r="B781" s="70"/>
      <c r="C781" s="70"/>
      <c r="D781" s="65"/>
      <c r="E781" s="63"/>
      <c r="F781" s="63"/>
      <c r="G781" s="63"/>
      <c r="H781" s="71"/>
      <c r="I781" s="49"/>
      <c r="K781" s="51"/>
      <c r="L781" s="51"/>
      <c r="M781" s="51"/>
      <c r="N781" s="51"/>
      <c r="O781" s="51"/>
      <c r="P781" s="51"/>
      <c r="Q781" s="51"/>
      <c r="R781" s="51"/>
    </row>
    <row r="782" spans="1:18" s="50" customFormat="1" x14ac:dyDescent="0.2">
      <c r="A782" s="63"/>
      <c r="B782" s="70"/>
      <c r="C782" s="70"/>
      <c r="D782" s="65"/>
      <c r="E782" s="63"/>
      <c r="F782" s="63"/>
      <c r="G782" s="63"/>
      <c r="H782" s="71"/>
      <c r="I782" s="49"/>
      <c r="K782" s="51"/>
      <c r="L782" s="51"/>
      <c r="M782" s="51"/>
      <c r="N782" s="51"/>
      <c r="O782" s="51"/>
      <c r="P782" s="51"/>
      <c r="Q782" s="51"/>
      <c r="R782" s="51"/>
    </row>
    <row r="783" spans="1:18" s="50" customFormat="1" x14ac:dyDescent="0.2">
      <c r="A783" s="63"/>
      <c r="B783" s="70"/>
      <c r="C783" s="70"/>
      <c r="D783" s="65"/>
      <c r="E783" s="63"/>
      <c r="F783" s="63"/>
      <c r="G783" s="63"/>
      <c r="H783" s="71"/>
      <c r="I783" s="49"/>
      <c r="K783" s="51"/>
      <c r="L783" s="51"/>
      <c r="M783" s="51"/>
      <c r="N783" s="51"/>
      <c r="O783" s="51"/>
      <c r="P783" s="51"/>
      <c r="Q783" s="51"/>
      <c r="R783" s="51"/>
    </row>
    <row r="784" spans="1:18" s="50" customFormat="1" x14ac:dyDescent="0.2">
      <c r="A784" s="63"/>
      <c r="B784" s="70"/>
      <c r="C784" s="70"/>
      <c r="D784" s="65"/>
      <c r="E784" s="63"/>
      <c r="F784" s="63"/>
      <c r="G784" s="63"/>
      <c r="H784" s="71"/>
      <c r="I784" s="49"/>
      <c r="K784" s="51"/>
      <c r="L784" s="51"/>
      <c r="M784" s="51"/>
      <c r="N784" s="51"/>
      <c r="O784" s="51"/>
      <c r="P784" s="51"/>
      <c r="Q784" s="51"/>
      <c r="R784" s="51"/>
    </row>
    <row r="785" spans="1:18" s="50" customFormat="1" x14ac:dyDescent="0.2">
      <c r="A785" s="63"/>
      <c r="B785" s="70"/>
      <c r="C785" s="70"/>
      <c r="D785" s="65"/>
      <c r="E785" s="63"/>
      <c r="F785" s="63"/>
      <c r="G785" s="63"/>
      <c r="H785" s="71"/>
      <c r="I785" s="49"/>
      <c r="K785" s="51"/>
      <c r="L785" s="51"/>
      <c r="M785" s="51"/>
      <c r="N785" s="51"/>
      <c r="O785" s="51"/>
      <c r="P785" s="51"/>
      <c r="Q785" s="51"/>
      <c r="R785" s="51"/>
    </row>
    <row r="786" spans="1:18" s="50" customFormat="1" x14ac:dyDescent="0.2">
      <c r="A786" s="63"/>
      <c r="B786" s="70"/>
      <c r="C786" s="70"/>
      <c r="D786" s="65"/>
      <c r="E786" s="63"/>
      <c r="F786" s="63"/>
      <c r="G786" s="63"/>
      <c r="H786" s="71"/>
      <c r="I786" s="49"/>
      <c r="K786" s="51"/>
      <c r="L786" s="51"/>
      <c r="M786" s="51"/>
      <c r="N786" s="51"/>
      <c r="O786" s="51"/>
      <c r="P786" s="51"/>
      <c r="Q786" s="51"/>
      <c r="R786" s="51"/>
    </row>
    <row r="787" spans="1:18" s="50" customFormat="1" x14ac:dyDescent="0.2">
      <c r="A787" s="63"/>
      <c r="B787" s="70"/>
      <c r="C787" s="70"/>
      <c r="D787" s="65"/>
      <c r="E787" s="63"/>
      <c r="F787" s="63"/>
      <c r="G787" s="63"/>
      <c r="H787" s="71"/>
      <c r="I787" s="49"/>
      <c r="K787" s="51"/>
      <c r="L787" s="51"/>
      <c r="M787" s="51"/>
      <c r="N787" s="51"/>
      <c r="O787" s="51"/>
      <c r="P787" s="51"/>
      <c r="Q787" s="51"/>
      <c r="R787" s="51"/>
    </row>
    <row r="788" spans="1:18" s="50" customFormat="1" x14ac:dyDescent="0.2">
      <c r="A788" s="63"/>
      <c r="B788" s="70"/>
      <c r="C788" s="70"/>
      <c r="D788" s="65"/>
      <c r="E788" s="63"/>
      <c r="F788" s="63"/>
      <c r="G788" s="63"/>
      <c r="H788" s="71"/>
      <c r="I788" s="49"/>
      <c r="K788" s="51"/>
      <c r="L788" s="51"/>
      <c r="M788" s="51"/>
      <c r="N788" s="51"/>
      <c r="O788" s="51"/>
      <c r="P788" s="51"/>
      <c r="Q788" s="51"/>
      <c r="R788" s="51"/>
    </row>
    <row r="789" spans="1:18" s="50" customFormat="1" x14ac:dyDescent="0.2">
      <c r="A789" s="63"/>
      <c r="B789" s="70"/>
      <c r="C789" s="70"/>
      <c r="D789" s="65"/>
      <c r="E789" s="63"/>
      <c r="F789" s="63"/>
      <c r="G789" s="63"/>
      <c r="H789" s="71"/>
      <c r="I789" s="49"/>
      <c r="K789" s="51"/>
      <c r="L789" s="51"/>
      <c r="M789" s="51"/>
      <c r="N789" s="51"/>
      <c r="O789" s="51"/>
      <c r="P789" s="51"/>
      <c r="Q789" s="51"/>
      <c r="R789" s="51"/>
    </row>
    <row r="790" spans="1:18" s="50" customFormat="1" x14ac:dyDescent="0.2">
      <c r="A790" s="63"/>
      <c r="B790" s="70"/>
      <c r="C790" s="70"/>
      <c r="D790" s="65"/>
      <c r="E790" s="63"/>
      <c r="F790" s="63"/>
      <c r="G790" s="63"/>
      <c r="H790" s="71"/>
      <c r="I790" s="49"/>
      <c r="K790" s="51"/>
      <c r="L790" s="51"/>
      <c r="M790" s="51"/>
      <c r="N790" s="51"/>
      <c r="O790" s="51"/>
      <c r="P790" s="51"/>
      <c r="Q790" s="51"/>
      <c r="R790" s="51"/>
    </row>
    <row r="791" spans="1:18" s="50" customFormat="1" x14ac:dyDescent="0.2">
      <c r="A791" s="63"/>
      <c r="B791" s="70"/>
      <c r="C791" s="70"/>
      <c r="D791" s="65"/>
      <c r="E791" s="63"/>
      <c r="F791" s="63"/>
      <c r="G791" s="63"/>
      <c r="H791" s="71"/>
      <c r="I791" s="49"/>
      <c r="K791" s="51"/>
      <c r="L791" s="51"/>
      <c r="M791" s="51"/>
      <c r="N791" s="51"/>
      <c r="O791" s="51"/>
      <c r="P791" s="51"/>
      <c r="Q791" s="51"/>
      <c r="R791" s="51"/>
    </row>
    <row r="792" spans="1:18" s="50" customFormat="1" x14ac:dyDescent="0.2">
      <c r="A792" s="63"/>
      <c r="B792" s="70"/>
      <c r="C792" s="70"/>
      <c r="D792" s="65"/>
      <c r="E792" s="63"/>
      <c r="F792" s="63"/>
      <c r="G792" s="63"/>
      <c r="H792" s="71"/>
      <c r="I792" s="49"/>
      <c r="K792" s="51"/>
      <c r="L792" s="51"/>
      <c r="M792" s="51"/>
      <c r="N792" s="51"/>
      <c r="O792" s="51"/>
      <c r="P792" s="51"/>
      <c r="Q792" s="51"/>
      <c r="R792" s="51"/>
    </row>
    <row r="793" spans="1:18" s="50" customFormat="1" x14ac:dyDescent="0.2">
      <c r="A793" s="63"/>
      <c r="B793" s="70"/>
      <c r="C793" s="70"/>
      <c r="D793" s="65"/>
      <c r="E793" s="63"/>
      <c r="F793" s="63"/>
      <c r="G793" s="63"/>
      <c r="H793" s="71"/>
      <c r="I793" s="49"/>
      <c r="K793" s="51"/>
      <c r="L793" s="51"/>
      <c r="M793" s="51"/>
      <c r="N793" s="51"/>
      <c r="O793" s="51"/>
      <c r="P793" s="51"/>
      <c r="Q793" s="51"/>
      <c r="R793" s="51"/>
    </row>
    <row r="794" spans="1:18" s="50" customFormat="1" x14ac:dyDescent="0.2">
      <c r="A794" s="63"/>
      <c r="B794" s="70"/>
      <c r="C794" s="70"/>
      <c r="D794" s="65"/>
      <c r="E794" s="63"/>
      <c r="F794" s="63"/>
      <c r="G794" s="63"/>
      <c r="H794" s="71"/>
      <c r="I794" s="49"/>
      <c r="K794" s="51"/>
      <c r="L794" s="51"/>
      <c r="M794" s="51"/>
      <c r="N794" s="51"/>
      <c r="O794" s="51"/>
      <c r="P794" s="51"/>
      <c r="Q794" s="51"/>
      <c r="R794" s="51"/>
    </row>
    <row r="795" spans="1:18" s="50" customFormat="1" x14ac:dyDescent="0.2">
      <c r="A795" s="63"/>
      <c r="B795" s="70"/>
      <c r="C795" s="70"/>
      <c r="D795" s="65"/>
      <c r="E795" s="63"/>
      <c r="F795" s="63"/>
      <c r="G795" s="63"/>
      <c r="H795" s="71"/>
      <c r="I795" s="49"/>
      <c r="K795" s="51"/>
      <c r="L795" s="51"/>
      <c r="M795" s="51"/>
      <c r="N795" s="51"/>
      <c r="O795" s="51"/>
      <c r="P795" s="51"/>
      <c r="Q795" s="51"/>
      <c r="R795" s="51"/>
    </row>
    <row r="796" spans="1:18" s="50" customFormat="1" x14ac:dyDescent="0.2">
      <c r="A796" s="63"/>
      <c r="B796" s="70"/>
      <c r="C796" s="70"/>
      <c r="D796" s="65"/>
      <c r="E796" s="63"/>
      <c r="F796" s="63"/>
      <c r="G796" s="63"/>
      <c r="H796" s="71"/>
      <c r="I796" s="49"/>
      <c r="K796" s="51"/>
      <c r="L796" s="51"/>
      <c r="M796" s="51"/>
      <c r="N796" s="51"/>
      <c r="O796" s="51"/>
      <c r="P796" s="51"/>
      <c r="Q796" s="51"/>
      <c r="R796" s="51"/>
    </row>
    <row r="797" spans="1:18" s="50" customFormat="1" x14ac:dyDescent="0.2">
      <c r="A797" s="63"/>
      <c r="B797" s="70"/>
      <c r="C797" s="70"/>
      <c r="D797" s="65"/>
      <c r="E797" s="63"/>
      <c r="F797" s="63"/>
      <c r="G797" s="63"/>
      <c r="H797" s="71"/>
      <c r="I797" s="49"/>
      <c r="K797" s="51"/>
      <c r="L797" s="51"/>
      <c r="M797" s="51"/>
      <c r="N797" s="51"/>
      <c r="O797" s="51"/>
      <c r="P797" s="51"/>
      <c r="Q797" s="51"/>
      <c r="R797" s="51"/>
    </row>
    <row r="798" spans="1:18" s="50" customFormat="1" x14ac:dyDescent="0.2">
      <c r="A798" s="63"/>
      <c r="B798" s="70"/>
      <c r="C798" s="70"/>
      <c r="D798" s="65"/>
      <c r="E798" s="63"/>
      <c r="F798" s="63"/>
      <c r="G798" s="63"/>
      <c r="H798" s="71"/>
      <c r="I798" s="49"/>
      <c r="K798" s="51"/>
      <c r="L798" s="51"/>
      <c r="M798" s="51"/>
      <c r="N798" s="51"/>
      <c r="O798" s="51"/>
      <c r="P798" s="51"/>
      <c r="Q798" s="51"/>
      <c r="R798" s="51"/>
    </row>
    <row r="799" spans="1:18" s="50" customFormat="1" x14ac:dyDescent="0.2">
      <c r="A799" s="63"/>
      <c r="B799" s="70"/>
      <c r="C799" s="70"/>
      <c r="D799" s="65"/>
      <c r="E799" s="63"/>
      <c r="F799" s="63"/>
      <c r="G799" s="63"/>
      <c r="H799" s="71"/>
      <c r="I799" s="49"/>
      <c r="K799" s="51"/>
      <c r="L799" s="51"/>
      <c r="M799" s="51"/>
      <c r="N799" s="51"/>
      <c r="O799" s="51"/>
      <c r="P799" s="51"/>
      <c r="Q799" s="51"/>
      <c r="R799" s="51"/>
    </row>
    <row r="800" spans="1:18" s="50" customFormat="1" x14ac:dyDescent="0.2">
      <c r="A800" s="63"/>
      <c r="B800" s="70"/>
      <c r="C800" s="70"/>
      <c r="D800" s="65"/>
      <c r="E800" s="63"/>
      <c r="F800" s="63"/>
      <c r="G800" s="63"/>
      <c r="H800" s="71"/>
      <c r="I800" s="49"/>
      <c r="K800" s="51"/>
      <c r="L800" s="51"/>
      <c r="M800" s="51"/>
      <c r="N800" s="51"/>
      <c r="O800" s="51"/>
      <c r="P800" s="51"/>
      <c r="Q800" s="51"/>
      <c r="R800" s="51"/>
    </row>
    <row r="801" spans="1:18" s="50" customFormat="1" x14ac:dyDescent="0.2">
      <c r="A801" s="63"/>
      <c r="B801" s="70"/>
      <c r="C801" s="70"/>
      <c r="D801" s="65"/>
      <c r="E801" s="63"/>
      <c r="F801" s="63"/>
      <c r="G801" s="63"/>
      <c r="H801" s="71"/>
      <c r="I801" s="49"/>
      <c r="K801" s="51"/>
      <c r="L801" s="51"/>
      <c r="M801" s="51"/>
      <c r="N801" s="51"/>
      <c r="O801" s="51"/>
      <c r="P801" s="51"/>
      <c r="Q801" s="51"/>
      <c r="R801" s="51"/>
    </row>
    <row r="802" spans="1:18" s="50" customFormat="1" x14ac:dyDescent="0.2">
      <c r="A802" s="63"/>
      <c r="B802" s="70"/>
      <c r="C802" s="70"/>
      <c r="D802" s="65"/>
      <c r="E802" s="63"/>
      <c r="F802" s="63"/>
      <c r="G802" s="63"/>
      <c r="H802" s="71"/>
      <c r="I802" s="49"/>
      <c r="K802" s="51"/>
      <c r="L802" s="51"/>
      <c r="M802" s="51"/>
      <c r="N802" s="51"/>
      <c r="O802" s="51"/>
      <c r="P802" s="51"/>
      <c r="Q802" s="51"/>
      <c r="R802" s="51"/>
    </row>
    <row r="803" spans="1:18" s="50" customFormat="1" x14ac:dyDescent="0.2">
      <c r="A803" s="63"/>
      <c r="B803" s="70"/>
      <c r="C803" s="70"/>
      <c r="D803" s="65"/>
      <c r="E803" s="63"/>
      <c r="F803" s="63"/>
      <c r="G803" s="63"/>
      <c r="H803" s="71"/>
      <c r="I803" s="49"/>
      <c r="K803" s="51"/>
      <c r="L803" s="51"/>
      <c r="M803" s="51"/>
      <c r="N803" s="51"/>
      <c r="O803" s="51"/>
      <c r="P803" s="51"/>
      <c r="Q803" s="51"/>
      <c r="R803" s="51"/>
    </row>
    <row r="804" spans="1:18" s="50" customFormat="1" x14ac:dyDescent="0.2">
      <c r="A804" s="63"/>
      <c r="B804" s="70"/>
      <c r="C804" s="70"/>
      <c r="D804" s="65"/>
      <c r="E804" s="63"/>
      <c r="F804" s="63"/>
      <c r="G804" s="63"/>
      <c r="H804" s="71"/>
      <c r="I804" s="49"/>
      <c r="K804" s="51"/>
      <c r="L804" s="51"/>
      <c r="M804" s="51"/>
      <c r="N804" s="51"/>
      <c r="O804" s="51"/>
      <c r="P804" s="51"/>
      <c r="Q804" s="51"/>
      <c r="R804" s="51"/>
    </row>
    <row r="805" spans="1:18" s="50" customFormat="1" x14ac:dyDescent="0.2">
      <c r="A805" s="63"/>
      <c r="B805" s="70"/>
      <c r="C805" s="70"/>
      <c r="D805" s="65"/>
      <c r="E805" s="63"/>
      <c r="F805" s="63"/>
      <c r="G805" s="63"/>
      <c r="H805" s="71"/>
      <c r="I805" s="49"/>
      <c r="K805" s="51"/>
      <c r="L805" s="51"/>
      <c r="M805" s="51"/>
      <c r="N805" s="51"/>
      <c r="O805" s="51"/>
      <c r="P805" s="51"/>
      <c r="Q805" s="51"/>
      <c r="R805" s="51"/>
    </row>
    <row r="806" spans="1:18" s="50" customFormat="1" x14ac:dyDescent="0.2">
      <c r="A806" s="63"/>
      <c r="B806" s="70"/>
      <c r="C806" s="70"/>
      <c r="D806" s="65"/>
      <c r="E806" s="63"/>
      <c r="F806" s="63"/>
      <c r="G806" s="63"/>
      <c r="H806" s="71"/>
      <c r="I806" s="49"/>
      <c r="K806" s="51"/>
      <c r="L806" s="51"/>
      <c r="M806" s="51"/>
      <c r="N806" s="51"/>
      <c r="O806" s="51"/>
      <c r="P806" s="51"/>
      <c r="Q806" s="51"/>
      <c r="R806" s="51"/>
    </row>
    <row r="807" spans="1:18" s="50" customFormat="1" x14ac:dyDescent="0.2">
      <c r="A807" s="63"/>
      <c r="B807" s="70"/>
      <c r="C807" s="70"/>
      <c r="D807" s="65"/>
      <c r="E807" s="63"/>
      <c r="F807" s="63"/>
      <c r="G807" s="63"/>
      <c r="H807" s="71"/>
      <c r="I807" s="49"/>
      <c r="K807" s="51"/>
      <c r="L807" s="51"/>
      <c r="M807" s="51"/>
      <c r="N807" s="51"/>
      <c r="O807" s="51"/>
      <c r="P807" s="51"/>
      <c r="Q807" s="51"/>
      <c r="R807" s="51"/>
    </row>
    <row r="808" spans="1:18" s="50" customFormat="1" x14ac:dyDescent="0.2">
      <c r="A808" s="63"/>
      <c r="B808" s="70"/>
      <c r="C808" s="70"/>
      <c r="D808" s="65"/>
      <c r="E808" s="63"/>
      <c r="F808" s="63"/>
      <c r="G808" s="63"/>
      <c r="H808" s="71"/>
      <c r="I808" s="49"/>
      <c r="K808" s="51"/>
      <c r="L808" s="51"/>
      <c r="M808" s="51"/>
      <c r="N808" s="51"/>
      <c r="O808" s="51"/>
      <c r="P808" s="51"/>
      <c r="Q808" s="51"/>
      <c r="R808" s="51"/>
    </row>
    <row r="809" spans="1:18" s="50" customFormat="1" x14ac:dyDescent="0.2">
      <c r="A809" s="63"/>
      <c r="B809" s="70"/>
      <c r="C809" s="70"/>
      <c r="D809" s="65"/>
      <c r="E809" s="63"/>
      <c r="F809" s="63"/>
      <c r="G809" s="63"/>
      <c r="H809" s="71"/>
      <c r="I809" s="49"/>
      <c r="K809" s="51"/>
      <c r="L809" s="51"/>
      <c r="M809" s="51"/>
      <c r="N809" s="51"/>
      <c r="O809" s="51"/>
      <c r="P809" s="51"/>
      <c r="Q809" s="51"/>
      <c r="R809" s="51"/>
    </row>
    <row r="810" spans="1:18" s="50" customFormat="1" x14ac:dyDescent="0.2">
      <c r="A810" s="63"/>
      <c r="B810" s="70"/>
      <c r="C810" s="70"/>
      <c r="D810" s="65"/>
      <c r="E810" s="63"/>
      <c r="F810" s="63"/>
      <c r="G810" s="63"/>
      <c r="H810" s="71"/>
      <c r="I810" s="49"/>
      <c r="K810" s="51"/>
      <c r="L810" s="51"/>
      <c r="M810" s="51"/>
      <c r="N810" s="51"/>
      <c r="O810" s="51"/>
      <c r="P810" s="51"/>
      <c r="Q810" s="51"/>
      <c r="R810" s="51"/>
    </row>
    <row r="811" spans="1:18" s="50" customFormat="1" x14ac:dyDescent="0.2">
      <c r="A811" s="63"/>
      <c r="B811" s="70"/>
      <c r="C811" s="70"/>
      <c r="D811" s="65"/>
      <c r="E811" s="63"/>
      <c r="F811" s="63"/>
      <c r="G811" s="63"/>
      <c r="H811" s="71"/>
      <c r="I811" s="49"/>
      <c r="K811" s="51"/>
      <c r="L811" s="51"/>
      <c r="M811" s="51"/>
      <c r="N811" s="51"/>
      <c r="O811" s="51"/>
      <c r="P811" s="51"/>
      <c r="Q811" s="51"/>
      <c r="R811" s="51"/>
    </row>
    <row r="812" spans="1:18" s="50" customFormat="1" x14ac:dyDescent="0.2">
      <c r="A812" s="63"/>
      <c r="B812" s="70"/>
      <c r="C812" s="70"/>
      <c r="D812" s="65"/>
      <c r="E812" s="63"/>
      <c r="F812" s="63"/>
      <c r="G812" s="63"/>
      <c r="H812" s="71"/>
      <c r="I812" s="49"/>
      <c r="K812" s="51"/>
      <c r="L812" s="51"/>
      <c r="M812" s="51"/>
      <c r="N812" s="51"/>
      <c r="O812" s="51"/>
      <c r="P812" s="51"/>
      <c r="Q812" s="51"/>
      <c r="R812" s="51"/>
    </row>
    <row r="813" spans="1:18" s="50" customFormat="1" x14ac:dyDescent="0.2">
      <c r="A813" s="63"/>
      <c r="B813" s="70"/>
      <c r="C813" s="70"/>
      <c r="D813" s="65"/>
      <c r="E813" s="63"/>
      <c r="F813" s="63"/>
      <c r="G813" s="63"/>
      <c r="H813" s="71"/>
      <c r="I813" s="49"/>
      <c r="K813" s="51"/>
      <c r="L813" s="51"/>
      <c r="M813" s="51"/>
      <c r="N813" s="51"/>
      <c r="O813" s="51"/>
      <c r="P813" s="51"/>
      <c r="Q813" s="51"/>
      <c r="R813" s="51"/>
    </row>
    <row r="814" spans="1:18" s="50" customFormat="1" x14ac:dyDescent="0.2">
      <c r="A814" s="63"/>
      <c r="B814" s="70"/>
      <c r="C814" s="70"/>
      <c r="D814" s="65"/>
      <c r="E814" s="63"/>
      <c r="F814" s="63"/>
      <c r="G814" s="63"/>
      <c r="H814" s="71"/>
      <c r="I814" s="49"/>
      <c r="K814" s="51"/>
      <c r="L814" s="51"/>
      <c r="M814" s="51"/>
      <c r="N814" s="51"/>
      <c r="O814" s="51"/>
      <c r="P814" s="51"/>
      <c r="Q814" s="51"/>
      <c r="R814" s="51"/>
    </row>
    <row r="815" spans="1:18" s="50" customFormat="1" x14ac:dyDescent="0.2">
      <c r="A815" s="63"/>
      <c r="B815" s="70"/>
      <c r="C815" s="70"/>
      <c r="D815" s="65"/>
      <c r="E815" s="63"/>
      <c r="F815" s="63"/>
      <c r="G815" s="63"/>
      <c r="H815" s="71"/>
      <c r="I815" s="49"/>
      <c r="K815" s="51"/>
      <c r="L815" s="51"/>
      <c r="M815" s="51"/>
      <c r="N815" s="51"/>
      <c r="O815" s="51"/>
      <c r="P815" s="51"/>
      <c r="Q815" s="51"/>
      <c r="R815" s="51"/>
    </row>
    <row r="816" spans="1:18" s="50" customFormat="1" x14ac:dyDescent="0.2">
      <c r="A816" s="63"/>
      <c r="B816" s="70"/>
      <c r="C816" s="70"/>
      <c r="D816" s="65"/>
      <c r="E816" s="63"/>
      <c r="F816" s="63"/>
      <c r="G816" s="63"/>
      <c r="H816" s="71"/>
      <c r="I816" s="49"/>
      <c r="K816" s="51"/>
      <c r="L816" s="51"/>
      <c r="M816" s="51"/>
      <c r="N816" s="51"/>
      <c r="O816" s="51"/>
      <c r="P816" s="51"/>
      <c r="Q816" s="51"/>
      <c r="R816" s="51"/>
    </row>
    <row r="817" spans="1:18" s="50" customFormat="1" x14ac:dyDescent="0.2">
      <c r="A817" s="63"/>
      <c r="B817" s="70"/>
      <c r="C817" s="70"/>
      <c r="D817" s="65"/>
      <c r="E817" s="63"/>
      <c r="F817" s="63"/>
      <c r="G817" s="63"/>
      <c r="H817" s="71"/>
      <c r="I817" s="49"/>
      <c r="K817" s="51"/>
      <c r="L817" s="51"/>
      <c r="M817" s="51"/>
      <c r="N817" s="51"/>
      <c r="O817" s="51"/>
      <c r="P817" s="51"/>
      <c r="Q817" s="51"/>
      <c r="R817" s="51"/>
    </row>
    <row r="818" spans="1:18" s="50" customFormat="1" x14ac:dyDescent="0.2">
      <c r="A818" s="63"/>
      <c r="B818" s="70"/>
      <c r="C818" s="70"/>
      <c r="D818" s="65"/>
      <c r="E818" s="63"/>
      <c r="F818" s="63"/>
      <c r="G818" s="63"/>
      <c r="H818" s="71"/>
      <c r="I818" s="49"/>
      <c r="K818" s="51"/>
      <c r="L818" s="51"/>
      <c r="M818" s="51"/>
      <c r="N818" s="51"/>
      <c r="O818" s="51"/>
      <c r="P818" s="51"/>
      <c r="Q818" s="51"/>
      <c r="R818" s="51"/>
    </row>
    <row r="819" spans="1:18" s="50" customFormat="1" x14ac:dyDescent="0.2">
      <c r="A819" s="63"/>
      <c r="B819" s="70"/>
      <c r="C819" s="70"/>
      <c r="D819" s="65"/>
      <c r="E819" s="63"/>
      <c r="F819" s="63"/>
      <c r="G819" s="63"/>
      <c r="H819" s="71"/>
      <c r="I819" s="49"/>
      <c r="K819" s="51"/>
      <c r="L819" s="51"/>
      <c r="M819" s="51"/>
      <c r="N819" s="51"/>
      <c r="O819" s="51"/>
      <c r="P819" s="51"/>
      <c r="Q819" s="51"/>
      <c r="R819" s="51"/>
    </row>
    <row r="820" spans="1:18" s="50" customFormat="1" x14ac:dyDescent="0.2">
      <c r="A820" s="63"/>
      <c r="B820" s="70"/>
      <c r="C820" s="70"/>
      <c r="D820" s="65"/>
      <c r="E820" s="63"/>
      <c r="F820" s="63"/>
      <c r="G820" s="63"/>
      <c r="H820" s="71"/>
      <c r="I820" s="49"/>
      <c r="K820" s="51"/>
      <c r="L820" s="51"/>
      <c r="M820" s="51"/>
      <c r="N820" s="51"/>
      <c r="O820" s="51"/>
      <c r="P820" s="51"/>
      <c r="Q820" s="51"/>
      <c r="R820" s="51"/>
    </row>
    <row r="821" spans="1:18" s="50" customFormat="1" x14ac:dyDescent="0.2">
      <c r="A821" s="63"/>
      <c r="B821" s="70"/>
      <c r="C821" s="70"/>
      <c r="D821" s="65"/>
      <c r="E821" s="63"/>
      <c r="F821" s="63"/>
      <c r="G821" s="63"/>
      <c r="H821" s="71"/>
      <c r="I821" s="49"/>
      <c r="K821" s="51"/>
      <c r="L821" s="51"/>
      <c r="M821" s="51"/>
      <c r="N821" s="51"/>
      <c r="O821" s="51"/>
      <c r="P821" s="51"/>
      <c r="Q821" s="51"/>
      <c r="R821" s="51"/>
    </row>
    <row r="822" spans="1:18" s="50" customFormat="1" x14ac:dyDescent="0.2">
      <c r="A822" s="63"/>
      <c r="B822" s="70"/>
      <c r="C822" s="70"/>
      <c r="D822" s="65"/>
      <c r="E822" s="63"/>
      <c r="F822" s="63"/>
      <c r="G822" s="63"/>
      <c r="H822" s="71"/>
      <c r="I822" s="49"/>
      <c r="K822" s="51"/>
      <c r="L822" s="51"/>
      <c r="M822" s="51"/>
      <c r="N822" s="51"/>
      <c r="O822" s="51"/>
      <c r="P822" s="51"/>
      <c r="Q822" s="51"/>
      <c r="R822" s="51"/>
    </row>
    <row r="823" spans="1:18" s="50" customFormat="1" x14ac:dyDescent="0.2">
      <c r="A823" s="63"/>
      <c r="B823" s="70"/>
      <c r="C823" s="70"/>
      <c r="D823" s="65"/>
      <c r="E823" s="63"/>
      <c r="F823" s="63"/>
      <c r="G823" s="63"/>
      <c r="H823" s="71"/>
      <c r="I823" s="49"/>
      <c r="K823" s="51"/>
      <c r="L823" s="51"/>
      <c r="M823" s="51"/>
      <c r="N823" s="51"/>
      <c r="O823" s="51"/>
      <c r="P823" s="51"/>
      <c r="Q823" s="51"/>
      <c r="R823" s="51"/>
    </row>
    <row r="824" spans="1:18" s="50" customFormat="1" x14ac:dyDescent="0.2">
      <c r="A824" s="63"/>
      <c r="B824" s="70"/>
      <c r="C824" s="70"/>
      <c r="D824" s="65"/>
      <c r="E824" s="63"/>
      <c r="F824" s="63"/>
      <c r="G824" s="63"/>
      <c r="H824" s="71"/>
      <c r="I824" s="49"/>
      <c r="K824" s="51"/>
      <c r="L824" s="51"/>
      <c r="M824" s="51"/>
      <c r="N824" s="51"/>
      <c r="O824" s="51"/>
      <c r="P824" s="51"/>
      <c r="Q824" s="51"/>
      <c r="R824" s="51"/>
    </row>
    <row r="825" spans="1:18" s="50" customFormat="1" x14ac:dyDescent="0.2">
      <c r="A825" s="63"/>
      <c r="B825" s="70"/>
      <c r="C825" s="70"/>
      <c r="D825" s="65"/>
      <c r="E825" s="63"/>
      <c r="F825" s="63"/>
      <c r="G825" s="63"/>
      <c r="H825" s="71"/>
      <c r="I825" s="49"/>
      <c r="K825" s="51"/>
      <c r="L825" s="51"/>
      <c r="M825" s="51"/>
      <c r="N825" s="51"/>
      <c r="O825" s="51"/>
      <c r="P825" s="51"/>
      <c r="Q825" s="51"/>
      <c r="R825" s="51"/>
    </row>
    <row r="826" spans="1:18" s="50" customFormat="1" x14ac:dyDescent="0.2">
      <c r="A826" s="63"/>
      <c r="B826" s="70"/>
      <c r="C826" s="70"/>
      <c r="D826" s="65"/>
      <c r="E826" s="63"/>
      <c r="F826" s="63"/>
      <c r="G826" s="63"/>
      <c r="H826" s="71"/>
      <c r="I826" s="49"/>
      <c r="K826" s="51"/>
      <c r="L826" s="51"/>
      <c r="M826" s="51"/>
      <c r="N826" s="51"/>
      <c r="O826" s="51"/>
      <c r="P826" s="51"/>
      <c r="Q826" s="51"/>
      <c r="R826" s="51"/>
    </row>
    <row r="827" spans="1:18" s="50" customFormat="1" x14ac:dyDescent="0.2">
      <c r="A827" s="63"/>
      <c r="B827" s="70"/>
      <c r="C827" s="70"/>
      <c r="D827" s="65"/>
      <c r="E827" s="63"/>
      <c r="F827" s="63"/>
      <c r="G827" s="63"/>
      <c r="H827" s="71"/>
      <c r="I827" s="49"/>
      <c r="K827" s="51"/>
      <c r="L827" s="51"/>
      <c r="M827" s="51"/>
      <c r="N827" s="51"/>
      <c r="O827" s="51"/>
      <c r="P827" s="51"/>
      <c r="Q827" s="51"/>
      <c r="R827" s="51"/>
    </row>
    <row r="828" spans="1:18" s="50" customFormat="1" x14ac:dyDescent="0.2">
      <c r="A828" s="63"/>
      <c r="B828" s="70"/>
      <c r="C828" s="70"/>
      <c r="D828" s="65"/>
      <c r="E828" s="63"/>
      <c r="F828" s="63"/>
      <c r="G828" s="63"/>
      <c r="H828" s="71"/>
      <c r="I828" s="49"/>
      <c r="K828" s="51"/>
      <c r="L828" s="51"/>
      <c r="M828" s="51"/>
      <c r="N828" s="51"/>
      <c r="O828" s="51"/>
      <c r="P828" s="51"/>
      <c r="Q828" s="51"/>
      <c r="R828" s="51"/>
    </row>
    <row r="829" spans="1:18" s="50" customFormat="1" x14ac:dyDescent="0.2">
      <c r="A829" s="63"/>
      <c r="B829" s="70"/>
      <c r="C829" s="70"/>
      <c r="D829" s="65"/>
      <c r="E829" s="63"/>
      <c r="F829" s="63"/>
      <c r="G829" s="63"/>
      <c r="H829" s="71"/>
      <c r="I829" s="49"/>
      <c r="K829" s="51"/>
      <c r="L829" s="51"/>
      <c r="M829" s="51"/>
      <c r="N829" s="51"/>
      <c r="O829" s="51"/>
      <c r="P829" s="51"/>
      <c r="Q829" s="51"/>
      <c r="R829" s="51"/>
    </row>
    <row r="830" spans="1:18" s="50" customFormat="1" x14ac:dyDescent="0.2">
      <c r="A830" s="63"/>
      <c r="B830" s="70"/>
      <c r="C830" s="70"/>
      <c r="D830" s="65"/>
      <c r="E830" s="63"/>
      <c r="F830" s="63"/>
      <c r="G830" s="63"/>
      <c r="H830" s="71"/>
      <c r="I830" s="49"/>
      <c r="K830" s="51"/>
      <c r="L830" s="51"/>
      <c r="M830" s="51"/>
      <c r="N830" s="51"/>
      <c r="O830" s="51"/>
      <c r="P830" s="51"/>
      <c r="Q830" s="51"/>
      <c r="R830" s="51"/>
    </row>
    <row r="831" spans="1:18" s="50" customFormat="1" x14ac:dyDescent="0.2">
      <c r="A831" s="63"/>
      <c r="B831" s="70"/>
      <c r="C831" s="70"/>
      <c r="D831" s="65"/>
      <c r="E831" s="63"/>
      <c r="F831" s="63"/>
      <c r="G831" s="63"/>
      <c r="H831" s="71"/>
      <c r="I831" s="49"/>
      <c r="K831" s="51"/>
      <c r="L831" s="51"/>
      <c r="M831" s="51"/>
      <c r="N831" s="51"/>
      <c r="O831" s="51"/>
      <c r="P831" s="51"/>
      <c r="Q831" s="51"/>
      <c r="R831" s="51"/>
    </row>
    <row r="832" spans="1:18" s="50" customFormat="1" x14ac:dyDescent="0.2">
      <c r="A832" s="63"/>
      <c r="B832" s="70"/>
      <c r="C832" s="70"/>
      <c r="D832" s="65"/>
      <c r="E832" s="63"/>
      <c r="F832" s="63"/>
      <c r="G832" s="63"/>
      <c r="H832" s="71"/>
      <c r="I832" s="49"/>
      <c r="K832" s="51"/>
      <c r="L832" s="51"/>
      <c r="M832" s="51"/>
      <c r="N832" s="51"/>
      <c r="O832" s="51"/>
      <c r="P832" s="51"/>
      <c r="Q832" s="51"/>
      <c r="R832" s="51"/>
    </row>
    <row r="833" spans="1:18" s="50" customFormat="1" x14ac:dyDescent="0.2">
      <c r="A833" s="63"/>
      <c r="B833" s="70"/>
      <c r="C833" s="70"/>
      <c r="D833" s="65"/>
      <c r="E833" s="63"/>
      <c r="F833" s="63"/>
      <c r="G833" s="63"/>
      <c r="H833" s="71"/>
      <c r="I833" s="49"/>
      <c r="K833" s="51"/>
      <c r="L833" s="51"/>
      <c r="M833" s="51"/>
      <c r="N833" s="51"/>
      <c r="O833" s="51"/>
      <c r="P833" s="51"/>
      <c r="Q833" s="51"/>
      <c r="R833" s="51"/>
    </row>
    <row r="834" spans="1:18" s="50" customFormat="1" x14ac:dyDescent="0.2">
      <c r="A834" s="63"/>
      <c r="B834" s="70"/>
      <c r="C834" s="70"/>
      <c r="D834" s="65"/>
      <c r="E834" s="63"/>
      <c r="F834" s="63"/>
      <c r="G834" s="63"/>
      <c r="H834" s="71"/>
      <c r="I834" s="49"/>
      <c r="K834" s="51"/>
      <c r="L834" s="51"/>
      <c r="M834" s="51"/>
      <c r="N834" s="51"/>
      <c r="O834" s="51"/>
      <c r="P834" s="51"/>
      <c r="Q834" s="51"/>
      <c r="R834" s="51"/>
    </row>
    <row r="835" spans="1:18" s="50" customFormat="1" x14ac:dyDescent="0.2">
      <c r="A835" s="63"/>
      <c r="B835" s="70"/>
      <c r="C835" s="70"/>
      <c r="D835" s="65"/>
      <c r="E835" s="63"/>
      <c r="F835" s="63"/>
      <c r="G835" s="63"/>
      <c r="H835" s="71"/>
      <c r="I835" s="49"/>
      <c r="K835" s="51"/>
      <c r="L835" s="51"/>
      <c r="M835" s="51"/>
      <c r="N835" s="51"/>
      <c r="O835" s="51"/>
      <c r="P835" s="51"/>
      <c r="Q835" s="51"/>
      <c r="R835" s="51"/>
    </row>
    <row r="836" spans="1:18" s="50" customFormat="1" x14ac:dyDescent="0.2">
      <c r="A836" s="63"/>
      <c r="B836" s="70"/>
      <c r="C836" s="70"/>
      <c r="D836" s="65"/>
      <c r="E836" s="63"/>
      <c r="F836" s="63"/>
      <c r="G836" s="63"/>
      <c r="H836" s="71"/>
      <c r="I836" s="49"/>
      <c r="K836" s="51"/>
      <c r="L836" s="51"/>
      <c r="M836" s="51"/>
      <c r="N836" s="51"/>
      <c r="O836" s="51"/>
      <c r="P836" s="51"/>
      <c r="Q836" s="51"/>
      <c r="R836" s="51"/>
    </row>
    <row r="837" spans="1:18" s="50" customFormat="1" x14ac:dyDescent="0.2">
      <c r="A837" s="63"/>
      <c r="B837" s="70"/>
      <c r="C837" s="70"/>
      <c r="D837" s="65"/>
      <c r="E837" s="63"/>
      <c r="F837" s="63"/>
      <c r="G837" s="63"/>
      <c r="H837" s="71"/>
      <c r="I837" s="49"/>
      <c r="K837" s="51"/>
      <c r="L837" s="51"/>
      <c r="M837" s="51"/>
      <c r="N837" s="51"/>
      <c r="O837" s="51"/>
      <c r="P837" s="51"/>
      <c r="Q837" s="51"/>
      <c r="R837" s="51"/>
    </row>
    <row r="838" spans="1:18" s="50" customFormat="1" x14ac:dyDescent="0.2">
      <c r="A838" s="63"/>
      <c r="B838" s="70"/>
      <c r="C838" s="70"/>
      <c r="D838" s="65"/>
      <c r="E838" s="63"/>
      <c r="F838" s="63"/>
      <c r="G838" s="63"/>
      <c r="H838" s="71"/>
      <c r="I838" s="49"/>
      <c r="K838" s="51"/>
      <c r="L838" s="51"/>
      <c r="M838" s="51"/>
      <c r="N838" s="51"/>
      <c r="O838" s="51"/>
      <c r="P838" s="51"/>
      <c r="Q838" s="51"/>
      <c r="R838" s="51"/>
    </row>
    <row r="839" spans="1:18" s="50" customFormat="1" x14ac:dyDescent="0.2">
      <c r="A839" s="63"/>
      <c r="B839" s="70"/>
      <c r="C839" s="70"/>
      <c r="D839" s="65"/>
      <c r="E839" s="63"/>
      <c r="F839" s="63"/>
      <c r="G839" s="63"/>
      <c r="H839" s="71"/>
      <c r="I839" s="49"/>
      <c r="K839" s="51"/>
      <c r="L839" s="51"/>
      <c r="M839" s="51"/>
      <c r="N839" s="51"/>
      <c r="O839" s="51"/>
      <c r="P839" s="51"/>
      <c r="Q839" s="51"/>
      <c r="R839" s="51"/>
    </row>
    <row r="840" spans="1:18" s="50" customFormat="1" x14ac:dyDescent="0.2">
      <c r="A840" s="63"/>
      <c r="B840" s="70"/>
      <c r="C840" s="70"/>
      <c r="D840" s="65"/>
      <c r="E840" s="63"/>
      <c r="F840" s="63"/>
      <c r="G840" s="63"/>
      <c r="H840" s="71"/>
      <c r="I840" s="49"/>
      <c r="K840" s="51"/>
      <c r="L840" s="51"/>
      <c r="M840" s="51"/>
      <c r="N840" s="51"/>
      <c r="O840" s="51"/>
      <c r="P840" s="51"/>
      <c r="Q840" s="51"/>
      <c r="R840" s="51"/>
    </row>
    <row r="841" spans="1:18" s="50" customFormat="1" x14ac:dyDescent="0.2">
      <c r="A841" s="63"/>
      <c r="B841" s="70"/>
      <c r="C841" s="70"/>
      <c r="D841" s="65"/>
      <c r="E841" s="63"/>
      <c r="F841" s="63"/>
      <c r="G841" s="63"/>
      <c r="H841" s="71"/>
      <c r="I841" s="49"/>
      <c r="K841" s="51"/>
      <c r="L841" s="51"/>
      <c r="M841" s="51"/>
      <c r="N841" s="51"/>
      <c r="O841" s="51"/>
      <c r="P841" s="51"/>
      <c r="Q841" s="51"/>
      <c r="R841" s="51"/>
    </row>
    <row r="842" spans="1:18" s="50" customFormat="1" x14ac:dyDescent="0.2">
      <c r="A842" s="63"/>
      <c r="B842" s="70"/>
      <c r="C842" s="70"/>
      <c r="D842" s="65"/>
      <c r="E842" s="63"/>
      <c r="F842" s="63"/>
      <c r="G842" s="63"/>
      <c r="H842" s="71"/>
      <c r="I842" s="49"/>
      <c r="K842" s="51"/>
      <c r="L842" s="51"/>
      <c r="M842" s="51"/>
      <c r="N842" s="51"/>
      <c r="O842" s="51"/>
      <c r="P842" s="51"/>
      <c r="Q842" s="51"/>
      <c r="R842" s="51"/>
    </row>
    <row r="843" spans="1:18" s="50" customFormat="1" x14ac:dyDescent="0.2">
      <c r="A843" s="63"/>
      <c r="B843" s="70"/>
      <c r="C843" s="70"/>
      <c r="D843" s="65"/>
      <c r="E843" s="63"/>
      <c r="F843" s="63"/>
      <c r="G843" s="63"/>
      <c r="H843" s="71"/>
      <c r="I843" s="49"/>
      <c r="K843" s="51"/>
      <c r="L843" s="51"/>
      <c r="M843" s="51"/>
      <c r="N843" s="51"/>
      <c r="O843" s="51"/>
      <c r="P843" s="51"/>
      <c r="Q843" s="51"/>
      <c r="R843" s="51"/>
    </row>
    <row r="844" spans="1:18" s="50" customFormat="1" x14ac:dyDescent="0.2">
      <c r="A844" s="63"/>
      <c r="B844" s="70"/>
      <c r="C844" s="70"/>
      <c r="D844" s="65"/>
      <c r="E844" s="63"/>
      <c r="F844" s="63"/>
      <c r="G844" s="63"/>
      <c r="H844" s="71"/>
      <c r="I844" s="49"/>
      <c r="K844" s="51"/>
      <c r="L844" s="51"/>
      <c r="M844" s="51"/>
      <c r="N844" s="51"/>
      <c r="O844" s="51"/>
      <c r="P844" s="51"/>
      <c r="Q844" s="51"/>
      <c r="R844" s="51"/>
    </row>
    <row r="845" spans="1:18" s="50" customFormat="1" x14ac:dyDescent="0.2">
      <c r="A845" s="63"/>
      <c r="B845" s="70"/>
      <c r="C845" s="70"/>
      <c r="D845" s="65"/>
      <c r="E845" s="63"/>
      <c r="F845" s="63"/>
      <c r="G845" s="63"/>
      <c r="H845" s="71"/>
      <c r="I845" s="49"/>
      <c r="K845" s="51"/>
      <c r="L845" s="51"/>
      <c r="M845" s="51"/>
      <c r="N845" s="51"/>
      <c r="O845" s="51"/>
      <c r="P845" s="51"/>
      <c r="Q845" s="51"/>
      <c r="R845" s="51"/>
    </row>
    <row r="846" spans="1:18" s="50" customFormat="1" x14ac:dyDescent="0.2">
      <c r="A846" s="63"/>
      <c r="B846" s="70"/>
      <c r="C846" s="70"/>
      <c r="D846" s="65"/>
      <c r="E846" s="63"/>
      <c r="F846" s="63"/>
      <c r="G846" s="63"/>
      <c r="H846" s="71"/>
      <c r="I846" s="49"/>
      <c r="K846" s="51"/>
      <c r="L846" s="51"/>
      <c r="M846" s="51"/>
      <c r="N846" s="51"/>
      <c r="O846" s="51"/>
      <c r="P846" s="51"/>
      <c r="Q846" s="51"/>
      <c r="R846" s="51"/>
    </row>
    <row r="847" spans="1:18" s="50" customFormat="1" x14ac:dyDescent="0.2">
      <c r="A847" s="63"/>
      <c r="B847" s="70"/>
      <c r="C847" s="70"/>
      <c r="D847" s="65"/>
      <c r="E847" s="63"/>
      <c r="F847" s="63"/>
      <c r="G847" s="63"/>
      <c r="H847" s="71"/>
      <c r="I847" s="49"/>
      <c r="K847" s="51"/>
      <c r="L847" s="51"/>
      <c r="M847" s="51"/>
      <c r="N847" s="51"/>
      <c r="O847" s="51"/>
      <c r="P847" s="51"/>
      <c r="Q847" s="51"/>
      <c r="R847" s="51"/>
    </row>
    <row r="848" spans="1:18" s="50" customFormat="1" x14ac:dyDescent="0.2">
      <c r="A848" s="63"/>
      <c r="B848" s="70"/>
      <c r="C848" s="70"/>
      <c r="D848" s="65"/>
      <c r="E848" s="63"/>
      <c r="F848" s="63"/>
      <c r="G848" s="63"/>
      <c r="H848" s="71"/>
      <c r="I848" s="49"/>
      <c r="K848" s="51"/>
      <c r="L848" s="51"/>
      <c r="M848" s="51"/>
      <c r="N848" s="51"/>
      <c r="O848" s="51"/>
      <c r="P848" s="51"/>
      <c r="Q848" s="51"/>
      <c r="R848" s="51"/>
    </row>
    <row r="849" spans="1:18" s="50" customFormat="1" x14ac:dyDescent="0.2">
      <c r="A849" s="63"/>
      <c r="B849" s="70"/>
      <c r="C849" s="70"/>
      <c r="D849" s="65"/>
      <c r="E849" s="63"/>
      <c r="F849" s="63"/>
      <c r="G849" s="63"/>
      <c r="H849" s="71"/>
      <c r="I849" s="49"/>
      <c r="K849" s="51"/>
      <c r="L849" s="51"/>
      <c r="M849" s="51"/>
      <c r="N849" s="51"/>
      <c r="O849" s="51"/>
      <c r="P849" s="51"/>
      <c r="Q849" s="51"/>
      <c r="R849" s="51"/>
    </row>
    <row r="850" spans="1:18" s="50" customFormat="1" x14ac:dyDescent="0.2">
      <c r="A850" s="63"/>
      <c r="B850" s="70"/>
      <c r="C850" s="70"/>
      <c r="D850" s="65"/>
      <c r="E850" s="63"/>
      <c r="F850" s="63"/>
      <c r="G850" s="63"/>
      <c r="H850" s="71"/>
      <c r="I850" s="49"/>
      <c r="K850" s="51"/>
      <c r="L850" s="51"/>
      <c r="M850" s="51"/>
      <c r="N850" s="51"/>
      <c r="O850" s="51"/>
      <c r="P850" s="51"/>
      <c r="Q850" s="51"/>
      <c r="R850" s="51"/>
    </row>
    <row r="851" spans="1:18" s="50" customFormat="1" x14ac:dyDescent="0.2">
      <c r="A851" s="63"/>
      <c r="B851" s="70"/>
      <c r="C851" s="70"/>
      <c r="D851" s="65"/>
      <c r="E851" s="63"/>
      <c r="F851" s="63"/>
      <c r="G851" s="63"/>
      <c r="H851" s="71"/>
      <c r="I851" s="49"/>
      <c r="K851" s="51"/>
      <c r="L851" s="51"/>
      <c r="M851" s="51"/>
      <c r="N851" s="51"/>
      <c r="O851" s="51"/>
      <c r="P851" s="51"/>
      <c r="Q851" s="51"/>
      <c r="R851" s="51"/>
    </row>
    <row r="852" spans="1:18" s="50" customFormat="1" x14ac:dyDescent="0.2">
      <c r="A852" s="63"/>
      <c r="B852" s="70"/>
      <c r="C852" s="70"/>
      <c r="D852" s="65"/>
      <c r="E852" s="63"/>
      <c r="F852" s="63"/>
      <c r="G852" s="63"/>
      <c r="H852" s="71"/>
      <c r="I852" s="49"/>
      <c r="K852" s="51"/>
      <c r="L852" s="51"/>
      <c r="M852" s="51"/>
      <c r="N852" s="51"/>
      <c r="O852" s="51"/>
      <c r="P852" s="51"/>
      <c r="Q852" s="51"/>
      <c r="R852" s="51"/>
    </row>
    <row r="853" spans="1:18" s="50" customFormat="1" x14ac:dyDescent="0.2">
      <c r="A853" s="63"/>
      <c r="B853" s="70"/>
      <c r="C853" s="70"/>
      <c r="D853" s="65"/>
      <c r="E853" s="63"/>
      <c r="F853" s="63"/>
      <c r="G853" s="63"/>
      <c r="H853" s="71"/>
      <c r="I853" s="49"/>
      <c r="K853" s="51"/>
      <c r="L853" s="51"/>
      <c r="M853" s="51"/>
      <c r="N853" s="51"/>
      <c r="O853" s="51"/>
      <c r="P853" s="51"/>
      <c r="Q853" s="51"/>
      <c r="R853" s="51"/>
    </row>
    <row r="854" spans="1:18" s="50" customFormat="1" x14ac:dyDescent="0.2">
      <c r="A854" s="63"/>
      <c r="B854" s="70"/>
      <c r="C854" s="70"/>
      <c r="D854" s="65"/>
      <c r="E854" s="63"/>
      <c r="F854" s="63"/>
      <c r="G854" s="63"/>
      <c r="H854" s="71"/>
      <c r="I854" s="49"/>
      <c r="K854" s="51"/>
      <c r="L854" s="51"/>
      <c r="M854" s="51"/>
      <c r="N854" s="51"/>
      <c r="O854" s="51"/>
      <c r="P854" s="51"/>
      <c r="Q854" s="51"/>
      <c r="R854" s="51"/>
    </row>
    <row r="855" spans="1:18" s="50" customFormat="1" x14ac:dyDescent="0.2">
      <c r="A855" s="63"/>
      <c r="B855" s="70"/>
      <c r="C855" s="70"/>
      <c r="D855" s="65"/>
      <c r="E855" s="63"/>
      <c r="F855" s="63"/>
      <c r="G855" s="63"/>
      <c r="H855" s="71"/>
      <c r="I855" s="49"/>
      <c r="K855" s="51"/>
      <c r="L855" s="51"/>
      <c r="M855" s="51"/>
      <c r="N855" s="51"/>
      <c r="O855" s="51"/>
      <c r="P855" s="51"/>
      <c r="Q855" s="51"/>
      <c r="R855" s="51"/>
    </row>
    <row r="856" spans="1:18" s="50" customFormat="1" x14ac:dyDescent="0.2">
      <c r="A856" s="63"/>
      <c r="B856" s="70"/>
      <c r="C856" s="70"/>
      <c r="D856" s="65"/>
      <c r="E856" s="63"/>
      <c r="F856" s="63"/>
      <c r="G856" s="63"/>
      <c r="H856" s="71"/>
      <c r="I856" s="49"/>
      <c r="K856" s="51"/>
      <c r="L856" s="51"/>
      <c r="M856" s="51"/>
      <c r="N856" s="51"/>
      <c r="O856" s="51"/>
      <c r="P856" s="51"/>
      <c r="Q856" s="51"/>
      <c r="R856" s="51"/>
    </row>
    <row r="857" spans="1:18" s="50" customFormat="1" x14ac:dyDescent="0.2">
      <c r="A857" s="63"/>
      <c r="B857" s="70"/>
      <c r="C857" s="70"/>
      <c r="D857" s="65"/>
      <c r="E857" s="63"/>
      <c r="F857" s="63"/>
      <c r="G857" s="63"/>
      <c r="H857" s="71"/>
      <c r="I857" s="49"/>
      <c r="K857" s="51"/>
      <c r="L857" s="51"/>
      <c r="M857" s="51"/>
      <c r="N857" s="51"/>
      <c r="O857" s="51"/>
      <c r="P857" s="51"/>
      <c r="Q857" s="51"/>
      <c r="R857" s="51"/>
    </row>
    <row r="858" spans="1:18" s="50" customFormat="1" x14ac:dyDescent="0.2">
      <c r="A858" s="63"/>
      <c r="B858" s="70"/>
      <c r="C858" s="70"/>
      <c r="D858" s="65"/>
      <c r="E858" s="63"/>
      <c r="F858" s="63"/>
      <c r="G858" s="63"/>
      <c r="H858" s="71"/>
      <c r="I858" s="49"/>
      <c r="K858" s="51"/>
      <c r="L858" s="51"/>
      <c r="M858" s="51"/>
      <c r="N858" s="51"/>
      <c r="O858" s="51"/>
      <c r="P858" s="51"/>
      <c r="Q858" s="51"/>
      <c r="R858" s="51"/>
    </row>
    <row r="859" spans="1:18" s="50" customFormat="1" x14ac:dyDescent="0.2">
      <c r="A859" s="63"/>
      <c r="B859" s="70"/>
      <c r="C859" s="70"/>
      <c r="D859" s="65"/>
      <c r="E859" s="63"/>
      <c r="F859" s="63"/>
      <c r="G859" s="63"/>
      <c r="H859" s="71"/>
      <c r="I859" s="49"/>
      <c r="K859" s="51"/>
      <c r="L859" s="51"/>
      <c r="M859" s="51"/>
      <c r="N859" s="51"/>
      <c r="O859" s="51"/>
      <c r="P859" s="51"/>
      <c r="Q859" s="51"/>
      <c r="R859" s="51"/>
    </row>
    <row r="860" spans="1:18" s="50" customFormat="1" x14ac:dyDescent="0.2">
      <c r="A860" s="63"/>
      <c r="B860" s="70"/>
      <c r="C860" s="70"/>
      <c r="D860" s="65"/>
      <c r="E860" s="63"/>
      <c r="F860" s="63"/>
      <c r="G860" s="63"/>
      <c r="H860" s="71"/>
      <c r="I860" s="49"/>
      <c r="K860" s="51"/>
      <c r="L860" s="51"/>
      <c r="M860" s="51"/>
      <c r="N860" s="51"/>
      <c r="O860" s="51"/>
      <c r="P860" s="51"/>
      <c r="Q860" s="51"/>
      <c r="R860" s="51"/>
    </row>
    <row r="861" spans="1:18" s="50" customFormat="1" x14ac:dyDescent="0.2">
      <c r="A861" s="63"/>
      <c r="B861" s="70"/>
      <c r="C861" s="70"/>
      <c r="D861" s="65"/>
      <c r="E861" s="63"/>
      <c r="F861" s="63"/>
      <c r="G861" s="63"/>
      <c r="H861" s="71"/>
      <c r="I861" s="49"/>
      <c r="K861" s="51"/>
      <c r="L861" s="51"/>
      <c r="M861" s="51"/>
      <c r="N861" s="51"/>
      <c r="O861" s="51"/>
      <c r="P861" s="51"/>
      <c r="Q861" s="51"/>
      <c r="R861" s="51"/>
    </row>
    <row r="862" spans="1:18" s="50" customFormat="1" x14ac:dyDescent="0.2">
      <c r="A862" s="63"/>
      <c r="B862" s="70"/>
      <c r="C862" s="70"/>
      <c r="D862" s="65"/>
      <c r="E862" s="63"/>
      <c r="F862" s="63"/>
      <c r="G862" s="63"/>
      <c r="H862" s="71"/>
      <c r="I862" s="49"/>
      <c r="K862" s="51"/>
      <c r="L862" s="51"/>
      <c r="M862" s="51"/>
      <c r="N862" s="51"/>
      <c r="O862" s="51"/>
      <c r="P862" s="51"/>
      <c r="Q862" s="51"/>
      <c r="R862" s="51"/>
    </row>
    <row r="863" spans="1:18" s="50" customFormat="1" x14ac:dyDescent="0.2">
      <c r="A863" s="63"/>
      <c r="B863" s="70"/>
      <c r="C863" s="70"/>
      <c r="D863" s="65"/>
      <c r="E863" s="63"/>
      <c r="F863" s="63"/>
      <c r="G863" s="63"/>
      <c r="H863" s="71"/>
      <c r="I863" s="49"/>
      <c r="K863" s="51"/>
      <c r="L863" s="51"/>
      <c r="M863" s="51"/>
      <c r="N863" s="51"/>
      <c r="O863" s="51"/>
      <c r="P863" s="51"/>
      <c r="Q863" s="51"/>
      <c r="R863" s="51"/>
    </row>
    <row r="864" spans="1:18" s="50" customFormat="1" x14ac:dyDescent="0.2">
      <c r="A864" s="63"/>
      <c r="B864" s="70"/>
      <c r="C864" s="70"/>
      <c r="D864" s="65"/>
      <c r="E864" s="63"/>
      <c r="F864" s="63"/>
      <c r="G864" s="63"/>
      <c r="H864" s="71"/>
      <c r="I864" s="49"/>
      <c r="K864" s="51"/>
      <c r="L864" s="51"/>
      <c r="M864" s="51"/>
      <c r="N864" s="51"/>
      <c r="O864" s="51"/>
      <c r="P864" s="51"/>
      <c r="Q864" s="51"/>
      <c r="R864" s="51"/>
    </row>
    <row r="865" spans="1:18" s="50" customFormat="1" x14ac:dyDescent="0.2">
      <c r="A865" s="63"/>
      <c r="B865" s="70"/>
      <c r="C865" s="70"/>
      <c r="D865" s="65"/>
      <c r="E865" s="63"/>
      <c r="F865" s="63"/>
      <c r="G865" s="63"/>
      <c r="H865" s="71"/>
      <c r="I865" s="49"/>
      <c r="K865" s="51"/>
      <c r="L865" s="51"/>
      <c r="M865" s="51"/>
      <c r="N865" s="51"/>
      <c r="O865" s="51"/>
      <c r="P865" s="51"/>
      <c r="Q865" s="51"/>
      <c r="R865" s="51"/>
    </row>
    <row r="866" spans="1:18" s="50" customFormat="1" x14ac:dyDescent="0.2">
      <c r="A866" s="63"/>
      <c r="B866" s="70"/>
      <c r="C866" s="70"/>
      <c r="D866" s="65"/>
      <c r="E866" s="63"/>
      <c r="F866" s="63"/>
      <c r="G866" s="63"/>
      <c r="H866" s="71"/>
      <c r="I866" s="49"/>
      <c r="K866" s="51"/>
      <c r="L866" s="51"/>
      <c r="M866" s="51"/>
      <c r="N866" s="51"/>
      <c r="O866" s="51"/>
      <c r="P866" s="51"/>
      <c r="Q866" s="51"/>
      <c r="R866" s="51"/>
    </row>
    <row r="867" spans="1:18" s="50" customFormat="1" x14ac:dyDescent="0.2">
      <c r="A867" s="63"/>
      <c r="B867" s="70"/>
      <c r="C867" s="70"/>
      <c r="D867" s="65"/>
      <c r="E867" s="63"/>
      <c r="F867" s="63"/>
      <c r="G867" s="63"/>
      <c r="H867" s="71"/>
      <c r="I867" s="49"/>
      <c r="K867" s="51"/>
      <c r="L867" s="51"/>
      <c r="M867" s="51"/>
      <c r="N867" s="51"/>
      <c r="O867" s="51"/>
      <c r="P867" s="51"/>
      <c r="Q867" s="51"/>
      <c r="R867" s="51"/>
    </row>
    <row r="868" spans="1:18" s="50" customFormat="1" x14ac:dyDescent="0.2">
      <c r="A868" s="63"/>
      <c r="B868" s="70"/>
      <c r="C868" s="70"/>
      <c r="D868" s="65"/>
      <c r="E868" s="63"/>
      <c r="F868" s="63"/>
      <c r="G868" s="63"/>
      <c r="H868" s="71"/>
      <c r="I868" s="49"/>
      <c r="K868" s="51"/>
      <c r="L868" s="51"/>
      <c r="M868" s="51"/>
      <c r="N868" s="51"/>
      <c r="O868" s="51"/>
      <c r="P868" s="51"/>
      <c r="Q868" s="51"/>
      <c r="R868" s="51"/>
    </row>
    <row r="869" spans="1:18" s="50" customFormat="1" x14ac:dyDescent="0.2">
      <c r="A869" s="63"/>
      <c r="B869" s="70"/>
      <c r="C869" s="70"/>
      <c r="D869" s="65"/>
      <c r="E869" s="63"/>
      <c r="F869" s="63"/>
      <c r="G869" s="63"/>
      <c r="H869" s="71"/>
      <c r="I869" s="49"/>
      <c r="K869" s="51"/>
      <c r="L869" s="51"/>
      <c r="M869" s="51"/>
      <c r="N869" s="51"/>
      <c r="O869" s="51"/>
      <c r="P869" s="51"/>
      <c r="Q869" s="51"/>
      <c r="R869" s="51"/>
    </row>
    <row r="870" spans="1:18" s="50" customFormat="1" x14ac:dyDescent="0.2">
      <c r="A870" s="63"/>
      <c r="B870" s="70"/>
      <c r="C870" s="70"/>
      <c r="D870" s="65"/>
      <c r="E870" s="63"/>
      <c r="F870" s="63"/>
      <c r="G870" s="63"/>
      <c r="H870" s="71"/>
      <c r="I870" s="49"/>
      <c r="K870" s="51"/>
      <c r="L870" s="51"/>
      <c r="M870" s="51"/>
      <c r="N870" s="51"/>
      <c r="O870" s="51"/>
      <c r="P870" s="51"/>
      <c r="Q870" s="51"/>
      <c r="R870" s="51"/>
    </row>
    <row r="871" spans="1:18" s="50" customFormat="1" x14ac:dyDescent="0.2">
      <c r="A871" s="63"/>
      <c r="B871" s="70"/>
      <c r="C871" s="70"/>
      <c r="D871" s="65"/>
      <c r="E871" s="63"/>
      <c r="F871" s="63"/>
      <c r="G871" s="63"/>
      <c r="H871" s="71"/>
      <c r="I871" s="49"/>
      <c r="K871" s="51"/>
      <c r="L871" s="51"/>
      <c r="M871" s="51"/>
      <c r="N871" s="51"/>
      <c r="O871" s="51"/>
      <c r="P871" s="51"/>
      <c r="Q871" s="51"/>
      <c r="R871" s="51"/>
    </row>
    <row r="872" spans="1:18" s="50" customFormat="1" x14ac:dyDescent="0.2">
      <c r="A872" s="63"/>
      <c r="B872" s="70"/>
      <c r="C872" s="70"/>
      <c r="D872" s="65"/>
      <c r="E872" s="63"/>
      <c r="F872" s="63"/>
      <c r="G872" s="63"/>
      <c r="H872" s="71"/>
      <c r="I872" s="49"/>
      <c r="K872" s="51"/>
      <c r="L872" s="51"/>
      <c r="M872" s="51"/>
      <c r="N872" s="51"/>
      <c r="O872" s="51"/>
      <c r="P872" s="51"/>
      <c r="Q872" s="51"/>
      <c r="R872" s="51"/>
    </row>
    <row r="873" spans="1:18" s="50" customFormat="1" x14ac:dyDescent="0.2">
      <c r="A873" s="63"/>
      <c r="B873" s="70"/>
      <c r="C873" s="70"/>
      <c r="D873" s="65"/>
      <c r="E873" s="63"/>
      <c r="F873" s="63"/>
      <c r="G873" s="63"/>
      <c r="H873" s="71"/>
      <c r="I873" s="49"/>
      <c r="K873" s="51"/>
      <c r="L873" s="51"/>
      <c r="M873" s="51"/>
      <c r="N873" s="51"/>
      <c r="O873" s="51"/>
      <c r="P873" s="51"/>
      <c r="Q873" s="51"/>
      <c r="R873" s="51"/>
    </row>
    <row r="874" spans="1:18" s="50" customFormat="1" x14ac:dyDescent="0.2">
      <c r="A874" s="63"/>
      <c r="B874" s="70"/>
      <c r="C874" s="70"/>
      <c r="D874" s="65"/>
      <c r="E874" s="63"/>
      <c r="F874" s="63"/>
      <c r="G874" s="63"/>
      <c r="H874" s="71"/>
      <c r="I874" s="49"/>
      <c r="K874" s="51"/>
      <c r="L874" s="51"/>
      <c r="M874" s="51"/>
      <c r="N874" s="51"/>
      <c r="O874" s="51"/>
      <c r="P874" s="51"/>
      <c r="Q874" s="51"/>
      <c r="R874" s="51"/>
    </row>
    <row r="875" spans="1:18" s="50" customFormat="1" x14ac:dyDescent="0.2">
      <c r="A875" s="63"/>
      <c r="B875" s="70"/>
      <c r="C875" s="70"/>
      <c r="D875" s="65"/>
      <c r="E875" s="63"/>
      <c r="F875" s="63"/>
      <c r="G875" s="63"/>
      <c r="H875" s="71"/>
      <c r="I875" s="49"/>
      <c r="K875" s="51"/>
      <c r="L875" s="51"/>
      <c r="M875" s="51"/>
      <c r="N875" s="51"/>
      <c r="O875" s="51"/>
      <c r="P875" s="51"/>
      <c r="Q875" s="51"/>
      <c r="R875" s="51"/>
    </row>
    <row r="876" spans="1:18" s="50" customFormat="1" x14ac:dyDescent="0.2">
      <c r="A876" s="63"/>
      <c r="B876" s="70"/>
      <c r="C876" s="70"/>
      <c r="D876" s="65"/>
      <c r="E876" s="63"/>
      <c r="F876" s="63"/>
      <c r="G876" s="63"/>
      <c r="H876" s="71"/>
      <c r="I876" s="49"/>
      <c r="K876" s="51"/>
      <c r="L876" s="51"/>
      <c r="M876" s="51"/>
      <c r="N876" s="51"/>
      <c r="O876" s="51"/>
      <c r="P876" s="51"/>
      <c r="Q876" s="51"/>
      <c r="R876" s="51"/>
    </row>
    <row r="877" spans="1:18" s="50" customFormat="1" x14ac:dyDescent="0.2">
      <c r="A877" s="63"/>
      <c r="B877" s="70"/>
      <c r="C877" s="70"/>
      <c r="D877" s="65"/>
      <c r="E877" s="63"/>
      <c r="F877" s="63"/>
      <c r="G877" s="63"/>
      <c r="H877" s="71"/>
      <c r="I877" s="49"/>
      <c r="K877" s="51"/>
      <c r="L877" s="51"/>
      <c r="M877" s="51"/>
      <c r="N877" s="51"/>
      <c r="O877" s="51"/>
      <c r="P877" s="51"/>
      <c r="Q877" s="51"/>
      <c r="R877" s="51"/>
    </row>
    <row r="878" spans="1:18" s="50" customFormat="1" x14ac:dyDescent="0.2">
      <c r="A878" s="63"/>
      <c r="B878" s="70"/>
      <c r="C878" s="70"/>
      <c r="D878" s="65"/>
      <c r="E878" s="63"/>
      <c r="F878" s="63"/>
      <c r="G878" s="63"/>
      <c r="H878" s="71"/>
      <c r="I878" s="49"/>
      <c r="K878" s="51"/>
      <c r="L878" s="51"/>
      <c r="M878" s="51"/>
      <c r="N878" s="51"/>
      <c r="O878" s="51"/>
      <c r="P878" s="51"/>
      <c r="Q878" s="51"/>
      <c r="R878" s="51"/>
    </row>
    <row r="879" spans="1:18" s="50" customFormat="1" x14ac:dyDescent="0.2">
      <c r="A879" s="63"/>
      <c r="B879" s="70"/>
      <c r="C879" s="70"/>
      <c r="D879" s="65"/>
      <c r="E879" s="63"/>
      <c r="F879" s="63"/>
      <c r="G879" s="63"/>
      <c r="H879" s="71"/>
      <c r="I879" s="49"/>
      <c r="K879" s="51"/>
      <c r="L879" s="51"/>
      <c r="M879" s="51"/>
      <c r="N879" s="51"/>
      <c r="O879" s="51"/>
      <c r="P879" s="51"/>
      <c r="Q879" s="51"/>
      <c r="R879" s="51"/>
    </row>
    <row r="880" spans="1:18" s="50" customFormat="1" x14ac:dyDescent="0.2">
      <c r="A880" s="63"/>
      <c r="B880" s="70"/>
      <c r="C880" s="70"/>
      <c r="D880" s="65"/>
      <c r="E880" s="63"/>
      <c r="F880" s="63"/>
      <c r="G880" s="63"/>
      <c r="H880" s="71"/>
      <c r="I880" s="49"/>
      <c r="K880" s="51"/>
      <c r="L880" s="51"/>
      <c r="M880" s="51"/>
      <c r="N880" s="51"/>
      <c r="O880" s="51"/>
      <c r="P880" s="51"/>
      <c r="Q880" s="51"/>
      <c r="R880" s="51"/>
    </row>
    <row r="881" spans="1:18" s="50" customFormat="1" x14ac:dyDescent="0.2">
      <c r="A881" s="63"/>
      <c r="B881" s="70"/>
      <c r="C881" s="70"/>
      <c r="D881" s="65"/>
      <c r="E881" s="63"/>
      <c r="F881" s="63"/>
      <c r="G881" s="63"/>
      <c r="H881" s="71"/>
      <c r="I881" s="49"/>
      <c r="K881" s="51"/>
      <c r="L881" s="51"/>
      <c r="M881" s="51"/>
      <c r="N881" s="51"/>
      <c r="O881" s="51"/>
      <c r="P881" s="51"/>
      <c r="Q881" s="51"/>
      <c r="R881" s="51"/>
    </row>
    <row r="882" spans="1:18" s="50" customFormat="1" x14ac:dyDescent="0.2">
      <c r="A882" s="63"/>
      <c r="B882" s="70"/>
      <c r="C882" s="70"/>
      <c r="D882" s="65"/>
      <c r="E882" s="63"/>
      <c r="F882" s="63"/>
      <c r="G882" s="63"/>
      <c r="H882" s="71"/>
      <c r="I882" s="49"/>
      <c r="K882" s="51"/>
      <c r="L882" s="51"/>
      <c r="M882" s="51"/>
      <c r="N882" s="51"/>
      <c r="O882" s="51"/>
      <c r="P882" s="51"/>
      <c r="Q882" s="51"/>
      <c r="R882" s="51"/>
    </row>
    <row r="883" spans="1:18" s="50" customFormat="1" x14ac:dyDescent="0.2">
      <c r="A883" s="63"/>
      <c r="B883" s="70"/>
      <c r="C883" s="70"/>
      <c r="D883" s="65"/>
      <c r="E883" s="63"/>
      <c r="F883" s="63"/>
      <c r="G883" s="63"/>
      <c r="H883" s="71"/>
      <c r="I883" s="49"/>
      <c r="K883" s="51"/>
      <c r="L883" s="51"/>
      <c r="M883" s="51"/>
      <c r="N883" s="51"/>
      <c r="O883" s="51"/>
      <c r="P883" s="51"/>
      <c r="Q883" s="51"/>
      <c r="R883" s="51"/>
    </row>
    <row r="884" spans="1:18" s="50" customFormat="1" x14ac:dyDescent="0.2">
      <c r="A884" s="63"/>
      <c r="B884" s="70"/>
      <c r="C884" s="70"/>
      <c r="D884" s="65"/>
      <c r="E884" s="63"/>
      <c r="F884" s="63"/>
      <c r="G884" s="63"/>
      <c r="H884" s="71"/>
      <c r="I884" s="49"/>
      <c r="K884" s="51"/>
      <c r="L884" s="51"/>
      <c r="M884" s="51"/>
      <c r="N884" s="51"/>
      <c r="O884" s="51"/>
      <c r="P884" s="51"/>
      <c r="Q884" s="51"/>
      <c r="R884" s="51"/>
    </row>
    <row r="885" spans="1:18" s="50" customFormat="1" x14ac:dyDescent="0.2">
      <c r="A885" s="63"/>
      <c r="B885" s="70"/>
      <c r="C885" s="70"/>
      <c r="D885" s="65"/>
      <c r="E885" s="63"/>
      <c r="F885" s="63"/>
      <c r="G885" s="63"/>
      <c r="H885" s="71"/>
      <c r="I885" s="49"/>
      <c r="K885" s="51"/>
      <c r="L885" s="51"/>
      <c r="M885" s="51"/>
      <c r="N885" s="51"/>
      <c r="O885" s="51"/>
      <c r="P885" s="51"/>
      <c r="Q885" s="51"/>
      <c r="R885" s="51"/>
    </row>
    <row r="886" spans="1:18" s="50" customFormat="1" x14ac:dyDescent="0.2">
      <c r="A886" s="63"/>
      <c r="B886" s="70"/>
      <c r="C886" s="70"/>
      <c r="D886" s="65"/>
      <c r="E886" s="63"/>
      <c r="F886" s="63"/>
      <c r="G886" s="63"/>
      <c r="H886" s="71"/>
      <c r="I886" s="49"/>
      <c r="K886" s="51"/>
      <c r="L886" s="51"/>
      <c r="M886" s="51"/>
      <c r="N886" s="51"/>
      <c r="O886" s="51"/>
      <c r="P886" s="51"/>
      <c r="Q886" s="51"/>
      <c r="R886" s="51"/>
    </row>
    <row r="887" spans="1:18" s="50" customFormat="1" x14ac:dyDescent="0.2">
      <c r="A887" s="63"/>
      <c r="B887" s="70"/>
      <c r="C887" s="70"/>
      <c r="D887" s="65"/>
      <c r="E887" s="63"/>
      <c r="F887" s="63"/>
      <c r="G887" s="63"/>
      <c r="H887" s="71"/>
      <c r="I887" s="49"/>
      <c r="K887" s="51"/>
      <c r="L887" s="51"/>
      <c r="M887" s="51"/>
      <c r="N887" s="51"/>
      <c r="O887" s="51"/>
      <c r="P887" s="51"/>
      <c r="Q887" s="51"/>
      <c r="R887" s="51"/>
    </row>
    <row r="888" spans="1:18" s="50" customFormat="1" x14ac:dyDescent="0.2">
      <c r="A888" s="63"/>
      <c r="B888" s="70"/>
      <c r="C888" s="70"/>
      <c r="D888" s="65"/>
      <c r="E888" s="63"/>
      <c r="F888" s="63"/>
      <c r="G888" s="63"/>
      <c r="H888" s="71"/>
      <c r="I888" s="49"/>
      <c r="K888" s="51"/>
      <c r="L888" s="51"/>
      <c r="M888" s="51"/>
      <c r="N888" s="51"/>
      <c r="O888" s="51"/>
      <c r="P888" s="51"/>
      <c r="Q888" s="51"/>
      <c r="R888" s="51"/>
    </row>
    <row r="889" spans="1:18" s="50" customFormat="1" x14ac:dyDescent="0.2">
      <c r="A889" s="63"/>
      <c r="B889" s="70"/>
      <c r="C889" s="70"/>
      <c r="D889" s="65"/>
      <c r="E889" s="63"/>
      <c r="F889" s="63"/>
      <c r="G889" s="63"/>
      <c r="H889" s="71"/>
      <c r="I889" s="49"/>
      <c r="K889" s="51"/>
      <c r="L889" s="51"/>
      <c r="M889" s="51"/>
      <c r="N889" s="51"/>
      <c r="O889" s="51"/>
      <c r="P889" s="51"/>
      <c r="Q889" s="51"/>
      <c r="R889" s="51"/>
    </row>
    <row r="890" spans="1:18" s="50" customFormat="1" x14ac:dyDescent="0.2">
      <c r="A890" s="63"/>
      <c r="B890" s="70"/>
      <c r="C890" s="70"/>
      <c r="D890" s="65"/>
      <c r="E890" s="63"/>
      <c r="F890" s="63"/>
      <c r="G890" s="63"/>
      <c r="H890" s="71"/>
      <c r="I890" s="49"/>
      <c r="K890" s="51"/>
      <c r="L890" s="51"/>
      <c r="M890" s="51"/>
      <c r="N890" s="51"/>
      <c r="O890" s="51"/>
      <c r="P890" s="51"/>
      <c r="Q890" s="51"/>
      <c r="R890" s="51"/>
    </row>
    <row r="891" spans="1:18" s="50" customFormat="1" x14ac:dyDescent="0.2">
      <c r="A891" s="63"/>
      <c r="B891" s="70"/>
      <c r="C891" s="70"/>
      <c r="D891" s="65"/>
      <c r="E891" s="63"/>
      <c r="F891" s="63"/>
      <c r="G891" s="63"/>
      <c r="H891" s="71"/>
      <c r="I891" s="49"/>
      <c r="K891" s="51"/>
      <c r="L891" s="51"/>
      <c r="M891" s="51"/>
      <c r="N891" s="51"/>
      <c r="O891" s="51"/>
      <c r="P891" s="51"/>
      <c r="Q891" s="51"/>
      <c r="R891" s="51"/>
    </row>
    <row r="892" spans="1:18" s="50" customFormat="1" x14ac:dyDescent="0.2">
      <c r="A892" s="63"/>
      <c r="B892" s="70"/>
      <c r="C892" s="70"/>
      <c r="D892" s="65"/>
      <c r="E892" s="63"/>
      <c r="F892" s="63"/>
      <c r="G892" s="63"/>
      <c r="H892" s="71"/>
      <c r="I892" s="49"/>
      <c r="K892" s="51"/>
      <c r="L892" s="51"/>
      <c r="M892" s="51"/>
      <c r="N892" s="51"/>
      <c r="O892" s="51"/>
      <c r="P892" s="51"/>
      <c r="Q892" s="51"/>
      <c r="R892" s="51"/>
    </row>
    <row r="893" spans="1:18" s="50" customFormat="1" x14ac:dyDescent="0.2">
      <c r="A893" s="63"/>
      <c r="B893" s="70"/>
      <c r="C893" s="70"/>
      <c r="D893" s="65"/>
      <c r="E893" s="63"/>
      <c r="F893" s="63"/>
      <c r="G893" s="63"/>
      <c r="H893" s="71"/>
      <c r="I893" s="49"/>
      <c r="K893" s="51"/>
      <c r="L893" s="51"/>
      <c r="M893" s="51"/>
      <c r="N893" s="51"/>
      <c r="O893" s="51"/>
      <c r="P893" s="51"/>
      <c r="Q893" s="51"/>
      <c r="R893" s="51"/>
    </row>
    <row r="894" spans="1:18" s="50" customFormat="1" x14ac:dyDescent="0.2">
      <c r="A894" s="63"/>
      <c r="B894" s="70"/>
      <c r="C894" s="70"/>
      <c r="D894" s="65"/>
      <c r="E894" s="63"/>
      <c r="F894" s="63"/>
      <c r="G894" s="63"/>
      <c r="H894" s="71"/>
      <c r="I894" s="49"/>
      <c r="K894" s="51"/>
      <c r="L894" s="51"/>
      <c r="M894" s="51"/>
      <c r="N894" s="51"/>
      <c r="O894" s="51"/>
      <c r="P894" s="51"/>
      <c r="Q894" s="51"/>
      <c r="R894" s="51"/>
    </row>
    <row r="895" spans="1:18" s="50" customFormat="1" x14ac:dyDescent="0.2">
      <c r="A895" s="63"/>
      <c r="B895" s="70"/>
      <c r="C895" s="70"/>
      <c r="D895" s="65"/>
      <c r="E895" s="63"/>
      <c r="F895" s="63"/>
      <c r="G895" s="63"/>
      <c r="H895" s="71"/>
      <c r="I895" s="49"/>
      <c r="K895" s="51"/>
      <c r="L895" s="51"/>
      <c r="M895" s="51"/>
      <c r="N895" s="51"/>
      <c r="O895" s="51"/>
      <c r="P895" s="51"/>
      <c r="Q895" s="51"/>
      <c r="R895" s="51"/>
    </row>
    <row r="896" spans="1:18" s="50" customFormat="1" x14ac:dyDescent="0.2">
      <c r="A896" s="63"/>
      <c r="B896" s="70"/>
      <c r="C896" s="70"/>
      <c r="D896" s="65"/>
      <c r="E896" s="63"/>
      <c r="F896" s="63"/>
      <c r="G896" s="63"/>
      <c r="H896" s="71"/>
      <c r="I896" s="49"/>
      <c r="K896" s="51"/>
      <c r="L896" s="51"/>
      <c r="M896" s="51"/>
      <c r="N896" s="51"/>
      <c r="O896" s="51"/>
      <c r="P896" s="51"/>
      <c r="Q896" s="51"/>
      <c r="R896" s="51"/>
    </row>
    <row r="897" spans="1:18" s="50" customFormat="1" x14ac:dyDescent="0.2">
      <c r="A897" s="63"/>
      <c r="B897" s="70"/>
      <c r="C897" s="70"/>
      <c r="D897" s="65"/>
      <c r="E897" s="63"/>
      <c r="F897" s="63"/>
      <c r="G897" s="63"/>
      <c r="H897" s="71"/>
      <c r="I897" s="49"/>
      <c r="K897" s="51"/>
      <c r="L897" s="51"/>
      <c r="M897" s="51"/>
      <c r="N897" s="51"/>
      <c r="O897" s="51"/>
      <c r="P897" s="51"/>
      <c r="Q897" s="51"/>
      <c r="R897" s="51"/>
    </row>
    <row r="898" spans="1:18" s="50" customFormat="1" x14ac:dyDescent="0.2">
      <c r="A898" s="63"/>
      <c r="B898" s="70"/>
      <c r="C898" s="70"/>
      <c r="D898" s="65"/>
      <c r="E898" s="63"/>
      <c r="F898" s="63"/>
      <c r="G898" s="63"/>
      <c r="H898" s="71"/>
      <c r="I898" s="49"/>
      <c r="K898" s="51"/>
      <c r="L898" s="51"/>
      <c r="M898" s="51"/>
      <c r="N898" s="51"/>
      <c r="O898" s="51"/>
      <c r="P898" s="51"/>
      <c r="Q898" s="51"/>
      <c r="R898" s="51"/>
    </row>
    <row r="899" spans="1:18" s="50" customFormat="1" x14ac:dyDescent="0.2">
      <c r="A899" s="63"/>
      <c r="B899" s="70"/>
      <c r="C899" s="70"/>
      <c r="D899" s="65"/>
      <c r="E899" s="63"/>
      <c r="F899" s="63"/>
      <c r="G899" s="63"/>
      <c r="H899" s="71"/>
      <c r="I899" s="49"/>
      <c r="K899" s="51"/>
      <c r="L899" s="51"/>
      <c r="M899" s="51"/>
      <c r="N899" s="51"/>
      <c r="O899" s="51"/>
      <c r="P899" s="51"/>
      <c r="Q899" s="51"/>
      <c r="R899" s="51"/>
    </row>
    <row r="900" spans="1:18" s="50" customFormat="1" x14ac:dyDescent="0.2">
      <c r="A900" s="63"/>
      <c r="B900" s="70"/>
      <c r="C900" s="70"/>
      <c r="D900" s="65"/>
      <c r="E900" s="63"/>
      <c r="F900" s="63"/>
      <c r="G900" s="63"/>
      <c r="H900" s="71"/>
      <c r="I900" s="49"/>
      <c r="K900" s="51"/>
      <c r="L900" s="51"/>
      <c r="M900" s="51"/>
      <c r="N900" s="51"/>
      <c r="O900" s="51"/>
      <c r="P900" s="51"/>
      <c r="Q900" s="51"/>
      <c r="R900" s="51"/>
    </row>
    <row r="901" spans="1:18" s="50" customFormat="1" x14ac:dyDescent="0.2">
      <c r="A901" s="63"/>
      <c r="B901" s="70"/>
      <c r="C901" s="70"/>
      <c r="D901" s="65"/>
      <c r="E901" s="63"/>
      <c r="F901" s="63"/>
      <c r="G901" s="63"/>
      <c r="H901" s="71"/>
      <c r="I901" s="49"/>
      <c r="K901" s="51"/>
      <c r="L901" s="51"/>
      <c r="M901" s="51"/>
      <c r="N901" s="51"/>
      <c r="O901" s="51"/>
      <c r="P901" s="51"/>
      <c r="Q901" s="51"/>
      <c r="R901" s="51"/>
    </row>
    <row r="902" spans="1:18" s="50" customFormat="1" x14ac:dyDescent="0.2">
      <c r="A902" s="63"/>
      <c r="B902" s="70"/>
      <c r="C902" s="70"/>
      <c r="D902" s="65"/>
      <c r="E902" s="63"/>
      <c r="F902" s="63"/>
      <c r="G902" s="63"/>
      <c r="H902" s="71"/>
      <c r="I902" s="49"/>
      <c r="K902" s="51"/>
      <c r="L902" s="51"/>
      <c r="M902" s="51"/>
      <c r="N902" s="51"/>
      <c r="O902" s="51"/>
      <c r="P902" s="51"/>
      <c r="Q902" s="51"/>
      <c r="R902" s="51"/>
    </row>
    <row r="903" spans="1:18" s="50" customFormat="1" x14ac:dyDescent="0.2">
      <c r="A903" s="63"/>
      <c r="B903" s="70"/>
      <c r="C903" s="70"/>
      <c r="D903" s="65"/>
      <c r="E903" s="63"/>
      <c r="F903" s="63"/>
      <c r="G903" s="63"/>
      <c r="H903" s="71"/>
      <c r="I903" s="49"/>
      <c r="K903" s="51"/>
      <c r="L903" s="51"/>
      <c r="M903" s="51"/>
      <c r="N903" s="51"/>
      <c r="O903" s="51"/>
      <c r="P903" s="51"/>
      <c r="Q903" s="51"/>
      <c r="R903" s="51"/>
    </row>
    <row r="904" spans="1:18" s="50" customFormat="1" x14ac:dyDescent="0.2">
      <c r="A904" s="63"/>
      <c r="B904" s="70"/>
      <c r="C904" s="70"/>
      <c r="D904" s="65"/>
      <c r="E904" s="63"/>
      <c r="F904" s="63"/>
      <c r="G904" s="63"/>
      <c r="H904" s="71"/>
      <c r="I904" s="49"/>
      <c r="K904" s="51"/>
      <c r="L904" s="51"/>
      <c r="M904" s="51"/>
      <c r="N904" s="51"/>
      <c r="O904" s="51"/>
      <c r="P904" s="51"/>
      <c r="Q904" s="51"/>
      <c r="R904" s="51"/>
    </row>
    <row r="905" spans="1:18" s="50" customFormat="1" x14ac:dyDescent="0.2">
      <c r="A905" s="63"/>
      <c r="B905" s="70"/>
      <c r="C905" s="70"/>
      <c r="D905" s="65"/>
      <c r="E905" s="63"/>
      <c r="F905" s="63"/>
      <c r="G905" s="63"/>
      <c r="H905" s="71"/>
      <c r="I905" s="49"/>
      <c r="K905" s="51"/>
      <c r="L905" s="51"/>
      <c r="M905" s="51"/>
      <c r="N905" s="51"/>
      <c r="O905" s="51"/>
      <c r="P905" s="51"/>
      <c r="Q905" s="51"/>
      <c r="R905" s="51"/>
    </row>
    <row r="906" spans="1:18" s="50" customFormat="1" x14ac:dyDescent="0.2">
      <c r="A906" s="63"/>
      <c r="B906" s="70"/>
      <c r="C906" s="70"/>
      <c r="D906" s="65"/>
      <c r="E906" s="63"/>
      <c r="F906" s="63"/>
      <c r="G906" s="63"/>
      <c r="H906" s="71"/>
      <c r="I906" s="49"/>
      <c r="K906" s="51"/>
      <c r="L906" s="51"/>
      <c r="M906" s="51"/>
      <c r="N906" s="51"/>
      <c r="O906" s="51"/>
      <c r="P906" s="51"/>
      <c r="Q906" s="51"/>
      <c r="R906" s="51"/>
    </row>
    <row r="907" spans="1:18" s="50" customFormat="1" x14ac:dyDescent="0.2">
      <c r="A907" s="63"/>
      <c r="B907" s="70"/>
      <c r="C907" s="70"/>
      <c r="D907" s="65"/>
      <c r="E907" s="63"/>
      <c r="F907" s="63"/>
      <c r="G907" s="63"/>
      <c r="H907" s="71"/>
      <c r="I907" s="49"/>
      <c r="K907" s="51"/>
      <c r="L907" s="51"/>
      <c r="M907" s="51"/>
      <c r="N907" s="51"/>
      <c r="O907" s="51"/>
      <c r="P907" s="51"/>
      <c r="Q907" s="51"/>
      <c r="R907" s="51"/>
    </row>
    <row r="908" spans="1:18" s="50" customFormat="1" x14ac:dyDescent="0.2">
      <c r="A908" s="63"/>
      <c r="B908" s="70"/>
      <c r="C908" s="70"/>
      <c r="D908" s="65"/>
      <c r="E908" s="63"/>
      <c r="F908" s="63"/>
      <c r="G908" s="63"/>
      <c r="H908" s="71"/>
      <c r="I908" s="49"/>
      <c r="K908" s="51"/>
      <c r="L908" s="51"/>
      <c r="M908" s="51"/>
      <c r="N908" s="51"/>
      <c r="O908" s="51"/>
      <c r="P908" s="51"/>
      <c r="Q908" s="51"/>
      <c r="R908" s="51"/>
    </row>
    <row r="909" spans="1:18" s="50" customFormat="1" x14ac:dyDescent="0.2">
      <c r="A909" s="63"/>
      <c r="B909" s="70"/>
      <c r="C909" s="70"/>
      <c r="D909" s="65"/>
      <c r="E909" s="63"/>
      <c r="F909" s="63"/>
      <c r="G909" s="63"/>
      <c r="H909" s="71"/>
      <c r="I909" s="49"/>
      <c r="K909" s="51"/>
      <c r="L909" s="51"/>
      <c r="M909" s="51"/>
      <c r="N909" s="51"/>
      <c r="O909" s="51"/>
      <c r="P909" s="51"/>
      <c r="Q909" s="51"/>
      <c r="R909" s="51"/>
    </row>
    <row r="910" spans="1:18" s="50" customFormat="1" x14ac:dyDescent="0.2">
      <c r="A910" s="63"/>
      <c r="B910" s="70"/>
      <c r="C910" s="70"/>
      <c r="D910" s="65"/>
      <c r="E910" s="63"/>
      <c r="F910" s="63"/>
      <c r="G910" s="63"/>
      <c r="H910" s="71"/>
      <c r="I910" s="49"/>
      <c r="K910" s="51"/>
      <c r="L910" s="51"/>
      <c r="M910" s="51"/>
      <c r="N910" s="51"/>
      <c r="O910" s="51"/>
      <c r="P910" s="51"/>
      <c r="Q910" s="51"/>
      <c r="R910" s="51"/>
    </row>
    <row r="911" spans="1:18" s="50" customFormat="1" x14ac:dyDescent="0.2">
      <c r="A911" s="63"/>
      <c r="B911" s="70"/>
      <c r="C911" s="70"/>
      <c r="D911" s="65"/>
      <c r="E911" s="63"/>
      <c r="F911" s="63"/>
      <c r="G911" s="63"/>
      <c r="H911" s="71"/>
      <c r="I911" s="49"/>
      <c r="K911" s="51"/>
      <c r="L911" s="51"/>
      <c r="M911" s="51"/>
      <c r="N911" s="51"/>
      <c r="O911" s="51"/>
      <c r="P911" s="51"/>
      <c r="Q911" s="51"/>
      <c r="R911" s="51"/>
    </row>
    <row r="912" spans="1:18" s="50" customFormat="1" x14ac:dyDescent="0.2">
      <c r="A912" s="63"/>
      <c r="B912" s="70"/>
      <c r="C912" s="70"/>
      <c r="D912" s="65"/>
      <c r="E912" s="63"/>
      <c r="F912" s="63"/>
      <c r="G912" s="63"/>
      <c r="H912" s="71"/>
      <c r="I912" s="49"/>
      <c r="K912" s="51"/>
      <c r="L912" s="51"/>
      <c r="M912" s="51"/>
      <c r="N912" s="51"/>
      <c r="O912" s="51"/>
      <c r="P912" s="51"/>
      <c r="Q912" s="51"/>
      <c r="R912" s="51"/>
    </row>
    <row r="913" spans="1:18" s="50" customFormat="1" x14ac:dyDescent="0.2">
      <c r="A913" s="63"/>
      <c r="B913" s="70"/>
      <c r="C913" s="70"/>
      <c r="D913" s="65"/>
      <c r="E913" s="63"/>
      <c r="F913" s="63"/>
      <c r="G913" s="63"/>
      <c r="H913" s="71"/>
      <c r="I913" s="49"/>
      <c r="K913" s="51"/>
      <c r="L913" s="51"/>
      <c r="M913" s="51"/>
      <c r="N913" s="51"/>
      <c r="O913" s="51"/>
      <c r="P913" s="51"/>
      <c r="Q913" s="51"/>
      <c r="R913" s="51"/>
    </row>
    <row r="914" spans="1:18" s="50" customFormat="1" x14ac:dyDescent="0.2">
      <c r="A914" s="63"/>
      <c r="B914" s="70"/>
      <c r="C914" s="70"/>
      <c r="D914" s="65"/>
      <c r="E914" s="63"/>
      <c r="F914" s="63"/>
      <c r="G914" s="63"/>
      <c r="H914" s="71"/>
      <c r="I914" s="49"/>
      <c r="K914" s="51"/>
      <c r="L914" s="51"/>
      <c r="M914" s="51"/>
      <c r="N914" s="51"/>
      <c r="O914" s="51"/>
      <c r="P914" s="51"/>
      <c r="Q914" s="51"/>
      <c r="R914" s="51"/>
    </row>
    <row r="915" spans="1:18" s="50" customFormat="1" x14ac:dyDescent="0.2">
      <c r="A915" s="63"/>
      <c r="B915" s="70"/>
      <c r="C915" s="70"/>
      <c r="D915" s="65"/>
      <c r="E915" s="63"/>
      <c r="F915" s="63"/>
      <c r="G915" s="63"/>
      <c r="H915" s="71"/>
      <c r="I915" s="49"/>
      <c r="K915" s="51"/>
      <c r="L915" s="51"/>
      <c r="M915" s="51"/>
      <c r="N915" s="51"/>
      <c r="O915" s="51"/>
      <c r="P915" s="51"/>
      <c r="Q915" s="51"/>
      <c r="R915" s="51"/>
    </row>
    <row r="916" spans="1:18" s="50" customFormat="1" x14ac:dyDescent="0.2">
      <c r="A916" s="63"/>
      <c r="B916" s="70"/>
      <c r="C916" s="70"/>
      <c r="D916" s="65"/>
      <c r="E916" s="63"/>
      <c r="F916" s="63"/>
      <c r="G916" s="63"/>
      <c r="H916" s="71"/>
      <c r="I916" s="49"/>
      <c r="K916" s="51"/>
      <c r="L916" s="51"/>
      <c r="M916" s="51"/>
      <c r="N916" s="51"/>
      <c r="O916" s="51"/>
      <c r="P916" s="51"/>
      <c r="Q916" s="51"/>
      <c r="R916" s="51"/>
    </row>
    <row r="917" spans="1:18" s="50" customFormat="1" x14ac:dyDescent="0.2">
      <c r="A917" s="63"/>
      <c r="B917" s="70"/>
      <c r="C917" s="70"/>
      <c r="D917" s="65"/>
      <c r="E917" s="63"/>
      <c r="F917" s="63"/>
      <c r="G917" s="63"/>
      <c r="H917" s="71"/>
      <c r="I917" s="49"/>
      <c r="K917" s="51"/>
      <c r="L917" s="51"/>
      <c r="M917" s="51"/>
      <c r="N917" s="51"/>
      <c r="O917" s="51"/>
      <c r="P917" s="51"/>
      <c r="Q917" s="51"/>
      <c r="R917" s="51"/>
    </row>
    <row r="918" spans="1:18" s="50" customFormat="1" x14ac:dyDescent="0.2">
      <c r="A918" s="63"/>
      <c r="B918" s="70"/>
      <c r="C918" s="70"/>
      <c r="D918" s="65"/>
      <c r="E918" s="63"/>
      <c r="F918" s="63"/>
      <c r="G918" s="63"/>
      <c r="H918" s="71"/>
      <c r="I918" s="49"/>
      <c r="K918" s="51"/>
      <c r="L918" s="51"/>
      <c r="M918" s="51"/>
      <c r="N918" s="51"/>
      <c r="O918" s="51"/>
      <c r="P918" s="51"/>
      <c r="Q918" s="51"/>
      <c r="R918" s="51"/>
    </row>
    <row r="919" spans="1:18" s="50" customFormat="1" x14ac:dyDescent="0.2">
      <c r="A919" s="63"/>
      <c r="B919" s="70"/>
      <c r="C919" s="70"/>
      <c r="D919" s="65"/>
      <c r="E919" s="63"/>
      <c r="F919" s="63"/>
      <c r="G919" s="63"/>
      <c r="H919" s="71"/>
      <c r="I919" s="49"/>
      <c r="K919" s="51"/>
      <c r="L919" s="51"/>
      <c r="M919" s="51"/>
      <c r="N919" s="51"/>
      <c r="O919" s="51"/>
      <c r="P919" s="51"/>
      <c r="Q919" s="51"/>
      <c r="R919" s="51"/>
    </row>
    <row r="920" spans="1:18" s="50" customFormat="1" x14ac:dyDescent="0.2">
      <c r="A920" s="63"/>
      <c r="B920" s="70"/>
      <c r="C920" s="70"/>
      <c r="D920" s="65"/>
      <c r="E920" s="63"/>
      <c r="F920" s="63"/>
      <c r="G920" s="63"/>
      <c r="H920" s="71"/>
      <c r="I920" s="49"/>
      <c r="K920" s="51"/>
      <c r="L920" s="51"/>
      <c r="M920" s="51"/>
      <c r="N920" s="51"/>
      <c r="O920" s="51"/>
      <c r="P920" s="51"/>
      <c r="Q920" s="51"/>
      <c r="R920" s="51"/>
    </row>
    <row r="921" spans="1:18" s="50" customFormat="1" x14ac:dyDescent="0.2">
      <c r="A921" s="63"/>
      <c r="B921" s="70"/>
      <c r="C921" s="70"/>
      <c r="D921" s="65"/>
      <c r="E921" s="63"/>
      <c r="F921" s="63"/>
      <c r="G921" s="63"/>
      <c r="H921" s="71"/>
      <c r="I921" s="49"/>
      <c r="K921" s="51"/>
      <c r="L921" s="51"/>
      <c r="M921" s="51"/>
      <c r="N921" s="51"/>
      <c r="O921" s="51"/>
      <c r="P921" s="51"/>
      <c r="Q921" s="51"/>
      <c r="R921" s="51"/>
    </row>
    <row r="922" spans="1:18" s="50" customFormat="1" x14ac:dyDescent="0.2">
      <c r="A922" s="63"/>
      <c r="B922" s="70"/>
      <c r="C922" s="70"/>
      <c r="D922" s="65"/>
      <c r="E922" s="63"/>
      <c r="F922" s="63"/>
      <c r="G922" s="63"/>
      <c r="H922" s="71"/>
      <c r="I922" s="49"/>
      <c r="K922" s="51"/>
      <c r="L922" s="51"/>
      <c r="M922" s="51"/>
      <c r="N922" s="51"/>
      <c r="O922" s="51"/>
      <c r="P922" s="51"/>
      <c r="Q922" s="51"/>
      <c r="R922" s="51"/>
    </row>
    <row r="923" spans="1:18" s="50" customFormat="1" x14ac:dyDescent="0.2">
      <c r="A923" s="63"/>
      <c r="B923" s="70"/>
      <c r="C923" s="70"/>
      <c r="D923" s="65"/>
      <c r="E923" s="63"/>
      <c r="F923" s="63"/>
      <c r="G923" s="63"/>
      <c r="H923" s="71"/>
      <c r="I923" s="49"/>
      <c r="K923" s="51"/>
      <c r="L923" s="51"/>
      <c r="M923" s="51"/>
      <c r="N923" s="51"/>
      <c r="O923" s="51"/>
      <c r="P923" s="51"/>
      <c r="Q923" s="51"/>
      <c r="R923" s="51"/>
    </row>
    <row r="924" spans="1:18" s="50" customFormat="1" x14ac:dyDescent="0.2">
      <c r="A924" s="63"/>
      <c r="B924" s="70"/>
      <c r="C924" s="70"/>
      <c r="D924" s="65"/>
      <c r="E924" s="63"/>
      <c r="F924" s="63"/>
      <c r="G924" s="63"/>
      <c r="H924" s="71"/>
      <c r="I924" s="49"/>
      <c r="K924" s="51"/>
      <c r="L924" s="51"/>
      <c r="M924" s="51"/>
      <c r="N924" s="51"/>
      <c r="O924" s="51"/>
      <c r="P924" s="51"/>
      <c r="Q924" s="51"/>
      <c r="R924" s="51"/>
    </row>
    <row r="925" spans="1:18" s="50" customFormat="1" x14ac:dyDescent="0.2">
      <c r="A925" s="63"/>
      <c r="B925" s="70"/>
      <c r="C925" s="70"/>
      <c r="D925" s="65"/>
      <c r="E925" s="63"/>
      <c r="F925" s="63"/>
      <c r="G925" s="63"/>
      <c r="H925" s="71"/>
      <c r="I925" s="49"/>
      <c r="K925" s="51"/>
      <c r="L925" s="51"/>
      <c r="M925" s="51"/>
      <c r="N925" s="51"/>
      <c r="O925" s="51"/>
      <c r="P925" s="51"/>
      <c r="Q925" s="51"/>
      <c r="R925" s="51"/>
    </row>
    <row r="926" spans="1:18" s="50" customFormat="1" x14ac:dyDescent="0.2">
      <c r="A926" s="63"/>
      <c r="B926" s="70"/>
      <c r="C926" s="70"/>
      <c r="D926" s="65"/>
      <c r="E926" s="63"/>
      <c r="F926" s="63"/>
      <c r="G926" s="63"/>
      <c r="H926" s="71"/>
      <c r="I926" s="49"/>
      <c r="K926" s="51"/>
      <c r="L926" s="51"/>
      <c r="M926" s="51"/>
      <c r="N926" s="51"/>
      <c r="O926" s="51"/>
      <c r="P926" s="51"/>
      <c r="Q926" s="51"/>
      <c r="R926" s="51"/>
    </row>
    <row r="927" spans="1:18" s="50" customFormat="1" x14ac:dyDescent="0.2">
      <c r="A927" s="63"/>
      <c r="B927" s="70"/>
      <c r="C927" s="70"/>
      <c r="D927" s="65"/>
      <c r="E927" s="63"/>
      <c r="F927" s="63"/>
      <c r="G927" s="63"/>
      <c r="H927" s="71"/>
      <c r="I927" s="49"/>
      <c r="K927" s="51"/>
      <c r="L927" s="51"/>
      <c r="M927" s="51"/>
      <c r="N927" s="51"/>
      <c r="O927" s="51"/>
      <c r="P927" s="51"/>
      <c r="Q927" s="51"/>
      <c r="R927" s="51"/>
    </row>
    <row r="928" spans="1:18" s="50" customFormat="1" x14ac:dyDescent="0.2">
      <c r="A928" s="63"/>
      <c r="B928" s="70"/>
      <c r="C928" s="70"/>
      <c r="D928" s="65"/>
      <c r="E928" s="63"/>
      <c r="F928" s="63"/>
      <c r="G928" s="63"/>
      <c r="H928" s="71"/>
      <c r="I928" s="49"/>
      <c r="K928" s="51"/>
      <c r="L928" s="51"/>
      <c r="M928" s="51"/>
      <c r="N928" s="51"/>
      <c r="O928" s="51"/>
      <c r="P928" s="51"/>
      <c r="Q928" s="51"/>
      <c r="R928" s="51"/>
    </row>
    <row r="929" spans="1:18" s="50" customFormat="1" x14ac:dyDescent="0.2">
      <c r="A929" s="63"/>
      <c r="B929" s="70"/>
      <c r="C929" s="70"/>
      <c r="D929" s="65"/>
      <c r="E929" s="63"/>
      <c r="F929" s="63"/>
      <c r="G929" s="63"/>
      <c r="H929" s="71"/>
      <c r="I929" s="49"/>
      <c r="K929" s="51"/>
      <c r="L929" s="51"/>
      <c r="M929" s="51"/>
      <c r="N929" s="51"/>
      <c r="O929" s="51"/>
      <c r="P929" s="51"/>
      <c r="Q929" s="51"/>
      <c r="R929" s="51"/>
    </row>
    <row r="930" spans="1:18" s="50" customFormat="1" x14ac:dyDescent="0.2">
      <c r="A930" s="63"/>
      <c r="B930" s="70"/>
      <c r="C930" s="70"/>
      <c r="D930" s="65"/>
      <c r="E930" s="63"/>
      <c r="F930" s="63"/>
      <c r="G930" s="63"/>
      <c r="H930" s="71"/>
      <c r="I930" s="49"/>
      <c r="K930" s="51"/>
      <c r="L930" s="51"/>
      <c r="M930" s="51"/>
      <c r="N930" s="51"/>
      <c r="O930" s="51"/>
      <c r="P930" s="51"/>
      <c r="Q930" s="51"/>
      <c r="R930" s="51"/>
    </row>
    <row r="931" spans="1:18" s="50" customFormat="1" x14ac:dyDescent="0.2">
      <c r="A931" s="63"/>
      <c r="B931" s="70"/>
      <c r="C931" s="70"/>
      <c r="D931" s="65"/>
      <c r="E931" s="63"/>
      <c r="F931" s="63"/>
      <c r="G931" s="63"/>
      <c r="H931" s="71"/>
      <c r="I931" s="49"/>
      <c r="K931" s="51"/>
      <c r="L931" s="51"/>
      <c r="M931" s="51"/>
      <c r="N931" s="51"/>
      <c r="O931" s="51"/>
      <c r="P931" s="51"/>
      <c r="Q931" s="51"/>
      <c r="R931" s="51"/>
    </row>
    <row r="932" spans="1:18" s="50" customFormat="1" x14ac:dyDescent="0.2">
      <c r="A932" s="63"/>
      <c r="B932" s="70"/>
      <c r="C932" s="70"/>
      <c r="D932" s="65"/>
      <c r="E932" s="63"/>
      <c r="F932" s="63"/>
      <c r="G932" s="63"/>
      <c r="H932" s="71"/>
      <c r="I932" s="49"/>
      <c r="K932" s="51"/>
      <c r="L932" s="51"/>
      <c r="M932" s="51"/>
      <c r="N932" s="51"/>
      <c r="O932" s="51"/>
      <c r="P932" s="51"/>
      <c r="Q932" s="51"/>
      <c r="R932" s="51"/>
    </row>
    <row r="933" spans="1:18" s="50" customFormat="1" x14ac:dyDescent="0.2">
      <c r="A933" s="63"/>
      <c r="B933" s="70"/>
      <c r="C933" s="70"/>
      <c r="D933" s="65"/>
      <c r="E933" s="63"/>
      <c r="F933" s="63"/>
      <c r="G933" s="63"/>
      <c r="H933" s="71"/>
      <c r="I933" s="49"/>
      <c r="K933" s="51"/>
      <c r="L933" s="51"/>
      <c r="M933" s="51"/>
      <c r="N933" s="51"/>
      <c r="O933" s="51"/>
      <c r="P933" s="51"/>
      <c r="Q933" s="51"/>
      <c r="R933" s="51"/>
    </row>
    <row r="934" spans="1:18" s="50" customFormat="1" x14ac:dyDescent="0.2">
      <c r="A934" s="63"/>
      <c r="B934" s="70"/>
      <c r="C934" s="70"/>
      <c r="D934" s="65"/>
      <c r="E934" s="63"/>
      <c r="F934" s="63"/>
      <c r="G934" s="63"/>
      <c r="H934" s="71"/>
      <c r="I934" s="49"/>
      <c r="K934" s="51"/>
      <c r="L934" s="51"/>
      <c r="M934" s="51"/>
      <c r="N934" s="51"/>
      <c r="O934" s="51"/>
      <c r="P934" s="51"/>
      <c r="Q934" s="51"/>
      <c r="R934" s="51"/>
    </row>
    <row r="935" spans="1:18" s="50" customFormat="1" x14ac:dyDescent="0.2">
      <c r="A935" s="63"/>
      <c r="B935" s="70"/>
      <c r="C935" s="70"/>
      <c r="D935" s="65"/>
      <c r="E935" s="63"/>
      <c r="F935" s="63"/>
      <c r="G935" s="63"/>
      <c r="H935" s="71"/>
      <c r="I935" s="49"/>
      <c r="K935" s="51"/>
      <c r="L935" s="51"/>
      <c r="M935" s="51"/>
      <c r="N935" s="51"/>
      <c r="O935" s="51"/>
      <c r="P935" s="51"/>
      <c r="Q935" s="51"/>
      <c r="R935" s="51"/>
    </row>
    <row r="936" spans="1:18" s="50" customFormat="1" x14ac:dyDescent="0.2">
      <c r="A936" s="63"/>
      <c r="B936" s="70"/>
      <c r="C936" s="70"/>
      <c r="D936" s="65"/>
      <c r="E936" s="63"/>
      <c r="F936" s="63"/>
      <c r="G936" s="63"/>
      <c r="H936" s="71"/>
      <c r="I936" s="49"/>
      <c r="K936" s="51"/>
      <c r="L936" s="51"/>
      <c r="M936" s="51"/>
      <c r="N936" s="51"/>
      <c r="O936" s="51"/>
      <c r="P936" s="51"/>
      <c r="Q936" s="51"/>
      <c r="R936" s="51"/>
    </row>
    <row r="937" spans="1:18" s="50" customFormat="1" x14ac:dyDescent="0.2">
      <c r="A937" s="63"/>
      <c r="B937" s="70"/>
      <c r="C937" s="70"/>
      <c r="D937" s="65"/>
      <c r="E937" s="63"/>
      <c r="F937" s="63"/>
      <c r="G937" s="63"/>
      <c r="H937" s="71"/>
      <c r="I937" s="49"/>
      <c r="K937" s="51"/>
      <c r="L937" s="51"/>
      <c r="M937" s="51"/>
      <c r="N937" s="51"/>
      <c r="O937" s="51"/>
      <c r="P937" s="51"/>
      <c r="Q937" s="51"/>
      <c r="R937" s="51"/>
    </row>
    <row r="938" spans="1:18" s="50" customFormat="1" x14ac:dyDescent="0.2">
      <c r="A938" s="63"/>
      <c r="B938" s="70"/>
      <c r="C938" s="70"/>
      <c r="D938" s="65"/>
      <c r="E938" s="63"/>
      <c r="F938" s="63"/>
      <c r="G938" s="63"/>
      <c r="H938" s="71"/>
      <c r="I938" s="49"/>
      <c r="K938" s="51"/>
      <c r="L938" s="51"/>
      <c r="M938" s="51"/>
      <c r="N938" s="51"/>
      <c r="O938" s="51"/>
      <c r="P938" s="51"/>
      <c r="Q938" s="51"/>
      <c r="R938" s="51"/>
    </row>
    <row r="939" spans="1:18" s="50" customFormat="1" x14ac:dyDescent="0.2">
      <c r="A939" s="63"/>
      <c r="B939" s="70"/>
      <c r="C939" s="70"/>
      <c r="D939" s="65"/>
      <c r="E939" s="63"/>
      <c r="F939" s="63"/>
      <c r="G939" s="63"/>
      <c r="H939" s="71"/>
      <c r="I939" s="49"/>
      <c r="K939" s="51"/>
      <c r="L939" s="51"/>
      <c r="M939" s="51"/>
      <c r="N939" s="51"/>
      <c r="O939" s="51"/>
      <c r="P939" s="51"/>
      <c r="Q939" s="51"/>
      <c r="R939" s="51"/>
    </row>
    <row r="940" spans="1:18" s="50" customFormat="1" x14ac:dyDescent="0.2">
      <c r="A940" s="63"/>
      <c r="B940" s="70"/>
      <c r="C940" s="70"/>
      <c r="D940" s="65"/>
      <c r="E940" s="63"/>
      <c r="F940" s="63"/>
      <c r="G940" s="63"/>
      <c r="H940" s="71"/>
      <c r="I940" s="49"/>
      <c r="K940" s="51"/>
      <c r="L940" s="51"/>
      <c r="M940" s="51"/>
      <c r="N940" s="51"/>
      <c r="O940" s="51"/>
      <c r="P940" s="51"/>
      <c r="Q940" s="51"/>
      <c r="R940" s="51"/>
    </row>
    <row r="941" spans="1:18" s="50" customFormat="1" x14ac:dyDescent="0.2">
      <c r="A941" s="63"/>
      <c r="B941" s="70"/>
      <c r="C941" s="70"/>
      <c r="D941" s="65"/>
      <c r="E941" s="63"/>
      <c r="F941" s="63"/>
      <c r="G941" s="63"/>
      <c r="H941" s="71"/>
      <c r="I941" s="49"/>
      <c r="K941" s="51"/>
      <c r="L941" s="51"/>
      <c r="M941" s="51"/>
      <c r="N941" s="51"/>
      <c r="O941" s="51"/>
      <c r="P941" s="51"/>
      <c r="Q941" s="51"/>
      <c r="R941" s="51"/>
    </row>
    <row r="942" spans="1:18" s="50" customFormat="1" x14ac:dyDescent="0.2">
      <c r="A942" s="63"/>
      <c r="B942" s="70"/>
      <c r="C942" s="70"/>
      <c r="D942" s="65"/>
      <c r="E942" s="63"/>
      <c r="F942" s="63"/>
      <c r="G942" s="63"/>
      <c r="H942" s="71"/>
      <c r="I942" s="49"/>
      <c r="K942" s="51"/>
      <c r="L942" s="51"/>
      <c r="M942" s="51"/>
      <c r="N942" s="51"/>
      <c r="O942" s="51"/>
      <c r="P942" s="51"/>
      <c r="Q942" s="51"/>
      <c r="R942" s="51"/>
    </row>
    <row r="943" spans="1:18" s="50" customFormat="1" x14ac:dyDescent="0.2">
      <c r="A943" s="63"/>
      <c r="B943" s="70"/>
      <c r="C943" s="70"/>
      <c r="D943" s="65"/>
      <c r="E943" s="63"/>
      <c r="F943" s="63"/>
      <c r="G943" s="63"/>
      <c r="H943" s="71"/>
      <c r="I943" s="49"/>
      <c r="K943" s="51"/>
      <c r="L943" s="51"/>
      <c r="M943" s="51"/>
      <c r="N943" s="51"/>
      <c r="O943" s="51"/>
      <c r="P943" s="51"/>
      <c r="Q943" s="51"/>
      <c r="R943" s="51"/>
    </row>
    <row r="944" spans="1:18" s="50" customFormat="1" x14ac:dyDescent="0.2">
      <c r="A944" s="63"/>
      <c r="B944" s="70"/>
      <c r="C944" s="70"/>
      <c r="D944" s="65"/>
      <c r="E944" s="63"/>
      <c r="F944" s="63"/>
      <c r="G944" s="63"/>
      <c r="H944" s="71"/>
      <c r="I944" s="49"/>
      <c r="K944" s="51"/>
      <c r="L944" s="51"/>
      <c r="M944" s="51"/>
      <c r="N944" s="51"/>
      <c r="O944" s="51"/>
      <c r="P944" s="51"/>
      <c r="Q944" s="51"/>
      <c r="R944" s="51"/>
    </row>
    <row r="945" spans="1:18" s="50" customFormat="1" x14ac:dyDescent="0.2">
      <c r="A945" s="63"/>
      <c r="B945" s="70"/>
      <c r="C945" s="70"/>
      <c r="D945" s="65"/>
      <c r="E945" s="63"/>
      <c r="F945" s="63"/>
      <c r="G945" s="63"/>
      <c r="H945" s="71"/>
      <c r="I945" s="49"/>
      <c r="K945" s="51"/>
      <c r="L945" s="51"/>
      <c r="M945" s="51"/>
      <c r="N945" s="51"/>
      <c r="O945" s="51"/>
      <c r="P945" s="51"/>
      <c r="Q945" s="51"/>
      <c r="R945" s="51"/>
    </row>
    <row r="946" spans="1:18" s="50" customFormat="1" x14ac:dyDescent="0.2">
      <c r="A946" s="63"/>
      <c r="B946" s="70"/>
      <c r="C946" s="70"/>
      <c r="D946" s="65"/>
      <c r="E946" s="63"/>
      <c r="F946" s="63"/>
      <c r="G946" s="63"/>
      <c r="H946" s="71"/>
      <c r="I946" s="49"/>
      <c r="K946" s="51"/>
      <c r="L946" s="51"/>
      <c r="M946" s="51"/>
      <c r="N946" s="51"/>
      <c r="O946" s="51"/>
      <c r="P946" s="51"/>
      <c r="Q946" s="51"/>
      <c r="R946" s="51"/>
    </row>
    <row r="947" spans="1:18" s="50" customFormat="1" x14ac:dyDescent="0.2">
      <c r="A947" s="63"/>
      <c r="B947" s="70"/>
      <c r="C947" s="70"/>
      <c r="D947" s="65"/>
      <c r="E947" s="63"/>
      <c r="F947" s="63"/>
      <c r="G947" s="63"/>
      <c r="H947" s="71"/>
      <c r="I947" s="49"/>
      <c r="K947" s="51"/>
      <c r="L947" s="51"/>
      <c r="M947" s="51"/>
      <c r="N947" s="51"/>
      <c r="O947" s="51"/>
      <c r="P947" s="51"/>
      <c r="Q947" s="51"/>
      <c r="R947" s="51"/>
    </row>
    <row r="948" spans="1:18" s="50" customFormat="1" x14ac:dyDescent="0.2">
      <c r="A948" s="63"/>
      <c r="B948" s="70"/>
      <c r="C948" s="70"/>
      <c r="D948" s="65"/>
      <c r="E948" s="63"/>
      <c r="F948" s="63"/>
      <c r="G948" s="63"/>
      <c r="H948" s="71"/>
      <c r="I948" s="49"/>
      <c r="K948" s="51"/>
      <c r="L948" s="51"/>
      <c r="M948" s="51"/>
      <c r="N948" s="51"/>
      <c r="O948" s="51"/>
      <c r="P948" s="51"/>
      <c r="Q948" s="51"/>
      <c r="R948" s="51"/>
    </row>
    <row r="949" spans="1:18" s="50" customFormat="1" x14ac:dyDescent="0.2">
      <c r="A949" s="63"/>
      <c r="B949" s="70"/>
      <c r="C949" s="70"/>
      <c r="D949" s="65"/>
      <c r="E949" s="63"/>
      <c r="F949" s="63"/>
      <c r="G949" s="63"/>
      <c r="H949" s="71"/>
      <c r="I949" s="49"/>
      <c r="K949" s="51"/>
      <c r="L949" s="51"/>
      <c r="M949" s="51"/>
      <c r="N949" s="51"/>
      <c r="O949" s="51"/>
      <c r="P949" s="51"/>
      <c r="Q949" s="51"/>
      <c r="R949" s="51"/>
    </row>
    <row r="950" spans="1:18" s="50" customFormat="1" x14ac:dyDescent="0.2">
      <c r="A950" s="63"/>
      <c r="B950" s="70"/>
      <c r="C950" s="70"/>
      <c r="D950" s="65"/>
      <c r="E950" s="63"/>
      <c r="F950" s="63"/>
      <c r="G950" s="63"/>
      <c r="H950" s="71"/>
      <c r="I950" s="49"/>
      <c r="K950" s="51"/>
      <c r="L950" s="51"/>
      <c r="M950" s="51"/>
      <c r="N950" s="51"/>
      <c r="O950" s="51"/>
      <c r="P950" s="51"/>
      <c r="Q950" s="51"/>
      <c r="R950" s="51"/>
    </row>
    <row r="951" spans="1:18" s="50" customFormat="1" x14ac:dyDescent="0.2">
      <c r="A951" s="63"/>
      <c r="B951" s="70"/>
      <c r="C951" s="70"/>
      <c r="D951" s="65"/>
      <c r="E951" s="63"/>
      <c r="F951" s="63"/>
      <c r="G951" s="63"/>
      <c r="H951" s="71"/>
      <c r="I951" s="49"/>
      <c r="K951" s="51"/>
      <c r="L951" s="51"/>
      <c r="M951" s="51"/>
      <c r="N951" s="51"/>
      <c r="O951" s="51"/>
      <c r="P951" s="51"/>
      <c r="Q951" s="51"/>
      <c r="R951" s="51"/>
    </row>
    <row r="952" spans="1:18" s="50" customFormat="1" x14ac:dyDescent="0.2">
      <c r="A952" s="63"/>
      <c r="B952" s="70"/>
      <c r="C952" s="70"/>
      <c r="D952" s="65"/>
      <c r="E952" s="63"/>
      <c r="F952" s="63"/>
      <c r="G952" s="63"/>
      <c r="H952" s="71"/>
      <c r="I952" s="49"/>
      <c r="K952" s="51"/>
      <c r="L952" s="51"/>
      <c r="M952" s="51"/>
      <c r="N952" s="51"/>
      <c r="O952" s="51"/>
      <c r="P952" s="51"/>
      <c r="Q952" s="51"/>
      <c r="R952" s="51"/>
    </row>
    <row r="953" spans="1:18" s="50" customFormat="1" x14ac:dyDescent="0.2">
      <c r="A953" s="63"/>
      <c r="B953" s="70"/>
      <c r="C953" s="70"/>
      <c r="D953" s="65"/>
      <c r="E953" s="63"/>
      <c r="F953" s="63"/>
      <c r="G953" s="63"/>
      <c r="H953" s="71"/>
      <c r="I953" s="49"/>
      <c r="K953" s="51"/>
      <c r="L953" s="51"/>
      <c r="M953" s="51"/>
      <c r="N953" s="51"/>
      <c r="O953" s="51"/>
      <c r="P953" s="51"/>
      <c r="Q953" s="51"/>
      <c r="R953" s="51"/>
    </row>
    <row r="954" spans="1:18" s="50" customFormat="1" x14ac:dyDescent="0.2">
      <c r="A954" s="63"/>
      <c r="B954" s="70"/>
      <c r="C954" s="70"/>
      <c r="D954" s="65"/>
      <c r="E954" s="63"/>
      <c r="F954" s="63"/>
      <c r="G954" s="63"/>
      <c r="H954" s="71"/>
      <c r="I954" s="49"/>
      <c r="K954" s="51"/>
      <c r="L954" s="51"/>
      <c r="M954" s="51"/>
      <c r="N954" s="51"/>
      <c r="O954" s="51"/>
      <c r="P954" s="51"/>
      <c r="Q954" s="51"/>
      <c r="R954" s="51"/>
    </row>
    <row r="955" spans="1:18" s="50" customFormat="1" x14ac:dyDescent="0.2">
      <c r="A955" s="63"/>
      <c r="B955" s="70"/>
      <c r="C955" s="70"/>
      <c r="D955" s="65"/>
      <c r="E955" s="63"/>
      <c r="F955" s="63"/>
      <c r="G955" s="63"/>
      <c r="H955" s="71"/>
      <c r="I955" s="49"/>
      <c r="K955" s="51"/>
      <c r="L955" s="51"/>
      <c r="M955" s="51"/>
      <c r="N955" s="51"/>
      <c r="O955" s="51"/>
      <c r="P955" s="51"/>
      <c r="Q955" s="51"/>
      <c r="R955" s="51"/>
    </row>
    <row r="956" spans="1:18" s="50" customFormat="1" x14ac:dyDescent="0.2">
      <c r="A956" s="63"/>
      <c r="B956" s="70"/>
      <c r="C956" s="70"/>
      <c r="D956" s="65"/>
      <c r="E956" s="63"/>
      <c r="F956" s="63"/>
      <c r="G956" s="63"/>
      <c r="H956" s="71"/>
      <c r="I956" s="49"/>
      <c r="K956" s="51"/>
      <c r="L956" s="51"/>
      <c r="M956" s="51"/>
      <c r="N956" s="51"/>
      <c r="O956" s="51"/>
      <c r="P956" s="51"/>
      <c r="Q956" s="51"/>
      <c r="R956" s="51"/>
    </row>
    <row r="957" spans="1:18" s="50" customFormat="1" x14ac:dyDescent="0.2">
      <c r="A957" s="63"/>
      <c r="B957" s="70"/>
      <c r="C957" s="70"/>
      <c r="D957" s="65"/>
      <c r="E957" s="63"/>
      <c r="F957" s="63"/>
      <c r="G957" s="63"/>
      <c r="H957" s="71"/>
      <c r="I957" s="49"/>
      <c r="K957" s="51"/>
      <c r="L957" s="51"/>
      <c r="M957" s="51"/>
      <c r="N957" s="51"/>
      <c r="O957" s="51"/>
      <c r="P957" s="51"/>
      <c r="Q957" s="51"/>
      <c r="R957" s="51"/>
    </row>
    <row r="958" spans="1:18" s="50" customFormat="1" x14ac:dyDescent="0.2">
      <c r="A958" s="63"/>
      <c r="B958" s="70"/>
      <c r="C958" s="70"/>
      <c r="D958" s="65"/>
      <c r="E958" s="63"/>
      <c r="F958" s="63"/>
      <c r="G958" s="63"/>
      <c r="H958" s="71"/>
      <c r="I958" s="49"/>
      <c r="K958" s="51"/>
      <c r="L958" s="51"/>
      <c r="M958" s="51"/>
      <c r="N958" s="51"/>
      <c r="O958" s="51"/>
      <c r="P958" s="51"/>
      <c r="Q958" s="51"/>
      <c r="R958" s="51"/>
    </row>
    <row r="959" spans="1:18" s="50" customFormat="1" x14ac:dyDescent="0.2">
      <c r="A959" s="63"/>
      <c r="B959" s="70"/>
      <c r="C959" s="70"/>
      <c r="D959" s="65"/>
      <c r="E959" s="63"/>
      <c r="F959" s="63"/>
      <c r="G959" s="63"/>
      <c r="H959" s="71"/>
      <c r="I959" s="49"/>
      <c r="K959" s="51"/>
      <c r="L959" s="51"/>
      <c r="M959" s="51"/>
      <c r="N959" s="51"/>
      <c r="O959" s="51"/>
      <c r="P959" s="51"/>
      <c r="Q959" s="51"/>
      <c r="R959" s="51"/>
    </row>
    <row r="960" spans="1:18" s="50" customFormat="1" x14ac:dyDescent="0.2">
      <c r="A960" s="63"/>
      <c r="B960" s="70"/>
      <c r="C960" s="70"/>
      <c r="D960" s="65"/>
      <c r="E960" s="63"/>
      <c r="F960" s="63"/>
      <c r="G960" s="63"/>
      <c r="H960" s="71"/>
      <c r="I960" s="49"/>
      <c r="K960" s="51"/>
      <c r="L960" s="51"/>
      <c r="M960" s="51"/>
      <c r="N960" s="51"/>
      <c r="O960" s="51"/>
      <c r="P960" s="51"/>
      <c r="Q960" s="51"/>
      <c r="R960" s="51"/>
    </row>
    <row r="961" spans="1:18" s="50" customFormat="1" x14ac:dyDescent="0.2">
      <c r="A961" s="63"/>
      <c r="B961" s="70"/>
      <c r="C961" s="70"/>
      <c r="D961" s="65"/>
      <c r="E961" s="63"/>
      <c r="F961" s="63"/>
      <c r="G961" s="63"/>
      <c r="H961" s="71"/>
      <c r="I961" s="49"/>
      <c r="K961" s="51"/>
      <c r="L961" s="51"/>
      <c r="M961" s="51"/>
      <c r="N961" s="51"/>
      <c r="O961" s="51"/>
      <c r="P961" s="51"/>
      <c r="Q961" s="51"/>
      <c r="R961" s="51"/>
    </row>
    <row r="962" spans="1:18" s="50" customFormat="1" x14ac:dyDescent="0.2">
      <c r="A962" s="63"/>
      <c r="B962" s="70"/>
      <c r="C962" s="70"/>
      <c r="D962" s="65"/>
      <c r="E962" s="63"/>
      <c r="F962" s="63"/>
      <c r="G962" s="63"/>
      <c r="H962" s="71"/>
      <c r="I962" s="49"/>
      <c r="K962" s="51"/>
      <c r="L962" s="51"/>
      <c r="M962" s="51"/>
      <c r="N962" s="51"/>
      <c r="O962" s="51"/>
      <c r="P962" s="51"/>
      <c r="Q962" s="51"/>
      <c r="R962" s="51"/>
    </row>
    <row r="963" spans="1:18" s="50" customFormat="1" x14ac:dyDescent="0.2">
      <c r="A963" s="63"/>
      <c r="B963" s="70"/>
      <c r="C963" s="70"/>
      <c r="D963" s="65"/>
      <c r="E963" s="63"/>
      <c r="F963" s="63"/>
      <c r="G963" s="63"/>
      <c r="H963" s="71"/>
      <c r="I963" s="49"/>
      <c r="K963" s="51"/>
      <c r="L963" s="51"/>
      <c r="M963" s="51"/>
      <c r="N963" s="51"/>
      <c r="O963" s="51"/>
      <c r="P963" s="51"/>
      <c r="Q963" s="51"/>
      <c r="R963" s="51"/>
    </row>
    <row r="964" spans="1:18" s="50" customFormat="1" x14ac:dyDescent="0.2">
      <c r="A964" s="63"/>
      <c r="B964" s="70"/>
      <c r="C964" s="70"/>
      <c r="D964" s="65"/>
      <c r="E964" s="63"/>
      <c r="F964" s="63"/>
      <c r="G964" s="63"/>
      <c r="H964" s="71"/>
      <c r="I964" s="49"/>
      <c r="K964" s="51"/>
      <c r="L964" s="51"/>
      <c r="M964" s="51"/>
      <c r="N964" s="51"/>
      <c r="O964" s="51"/>
      <c r="P964" s="51"/>
      <c r="Q964" s="51"/>
      <c r="R964" s="51"/>
    </row>
    <row r="965" spans="1:18" s="50" customFormat="1" x14ac:dyDescent="0.2">
      <c r="A965" s="63"/>
      <c r="B965" s="70"/>
      <c r="C965" s="70"/>
      <c r="D965" s="65"/>
      <c r="E965" s="63"/>
      <c r="F965" s="63"/>
      <c r="G965" s="63"/>
      <c r="H965" s="71"/>
      <c r="I965" s="49"/>
      <c r="K965" s="51"/>
      <c r="L965" s="51"/>
      <c r="M965" s="51"/>
      <c r="N965" s="51"/>
      <c r="O965" s="51"/>
      <c r="P965" s="51"/>
      <c r="Q965" s="51"/>
      <c r="R965" s="51"/>
    </row>
    <row r="966" spans="1:18" s="50" customFormat="1" x14ac:dyDescent="0.2">
      <c r="A966" s="63"/>
      <c r="B966" s="70"/>
      <c r="C966" s="70"/>
      <c r="D966" s="65"/>
      <c r="E966" s="63"/>
      <c r="F966" s="63"/>
      <c r="G966" s="63"/>
      <c r="H966" s="71"/>
      <c r="I966" s="49"/>
      <c r="K966" s="51"/>
      <c r="L966" s="51"/>
      <c r="M966" s="51"/>
      <c r="N966" s="51"/>
      <c r="O966" s="51"/>
      <c r="P966" s="51"/>
      <c r="Q966" s="51"/>
      <c r="R966" s="51"/>
    </row>
    <row r="967" spans="1:18" s="50" customFormat="1" x14ac:dyDescent="0.2">
      <c r="A967" s="63"/>
      <c r="B967" s="70"/>
      <c r="C967" s="70"/>
      <c r="D967" s="65"/>
      <c r="E967" s="63"/>
      <c r="F967" s="63"/>
      <c r="G967" s="63"/>
      <c r="H967" s="71"/>
      <c r="I967" s="49"/>
      <c r="K967" s="51"/>
      <c r="L967" s="51"/>
      <c r="M967" s="51"/>
      <c r="N967" s="51"/>
      <c r="O967" s="51"/>
      <c r="P967" s="51"/>
      <c r="Q967" s="51"/>
      <c r="R967" s="51"/>
    </row>
    <row r="968" spans="1:18" s="50" customFormat="1" x14ac:dyDescent="0.2">
      <c r="A968" s="63"/>
      <c r="B968" s="70"/>
      <c r="C968" s="70"/>
      <c r="D968" s="65"/>
      <c r="E968" s="63"/>
      <c r="F968" s="63"/>
      <c r="G968" s="63"/>
      <c r="H968" s="71"/>
      <c r="I968" s="49"/>
      <c r="K968" s="51"/>
      <c r="L968" s="51"/>
      <c r="M968" s="51"/>
      <c r="N968" s="51"/>
      <c r="O968" s="51"/>
      <c r="P968" s="51"/>
      <c r="Q968" s="51"/>
      <c r="R968" s="51"/>
    </row>
    <row r="969" spans="1:18" s="50" customFormat="1" x14ac:dyDescent="0.2">
      <c r="A969" s="63"/>
      <c r="B969" s="70"/>
      <c r="C969" s="70"/>
      <c r="D969" s="65"/>
      <c r="E969" s="63"/>
      <c r="F969" s="63"/>
      <c r="G969" s="63"/>
      <c r="H969" s="71"/>
      <c r="I969" s="49"/>
      <c r="K969" s="51"/>
      <c r="L969" s="51"/>
      <c r="M969" s="51"/>
      <c r="N969" s="51"/>
      <c r="O969" s="51"/>
      <c r="P969" s="51"/>
      <c r="Q969" s="51"/>
      <c r="R969" s="51"/>
    </row>
    <row r="970" spans="1:18" s="50" customFormat="1" x14ac:dyDescent="0.2">
      <c r="A970" s="63"/>
      <c r="B970" s="70"/>
      <c r="C970" s="70"/>
      <c r="D970" s="65"/>
      <c r="E970" s="63"/>
      <c r="F970" s="63"/>
      <c r="G970" s="63"/>
      <c r="H970" s="71"/>
      <c r="I970" s="49"/>
      <c r="K970" s="51"/>
      <c r="L970" s="51"/>
      <c r="M970" s="51"/>
      <c r="N970" s="51"/>
      <c r="O970" s="51"/>
      <c r="P970" s="51"/>
      <c r="Q970" s="51"/>
      <c r="R970" s="51"/>
    </row>
    <row r="971" spans="1:18" s="50" customFormat="1" x14ac:dyDescent="0.2">
      <c r="A971" s="63"/>
      <c r="B971" s="70"/>
      <c r="C971" s="70"/>
      <c r="D971" s="65"/>
      <c r="E971" s="63"/>
      <c r="F971" s="63"/>
      <c r="G971" s="63"/>
      <c r="H971" s="71"/>
      <c r="I971" s="49"/>
      <c r="K971" s="51"/>
      <c r="L971" s="51"/>
      <c r="M971" s="51"/>
      <c r="N971" s="51"/>
      <c r="O971" s="51"/>
      <c r="P971" s="51"/>
      <c r="Q971" s="51"/>
      <c r="R971" s="51"/>
    </row>
    <row r="972" spans="1:18" s="50" customFormat="1" x14ac:dyDescent="0.2">
      <c r="A972" s="63"/>
      <c r="B972" s="70"/>
      <c r="C972" s="70"/>
      <c r="D972" s="65"/>
      <c r="E972" s="63"/>
      <c r="F972" s="63"/>
      <c r="G972" s="63"/>
      <c r="H972" s="71"/>
      <c r="I972" s="49"/>
      <c r="K972" s="51"/>
      <c r="L972" s="51"/>
      <c r="M972" s="51"/>
      <c r="N972" s="51"/>
      <c r="O972" s="51"/>
      <c r="P972" s="51"/>
      <c r="Q972" s="51"/>
      <c r="R972" s="51"/>
    </row>
    <row r="973" spans="1:18" s="50" customFormat="1" x14ac:dyDescent="0.2">
      <c r="A973" s="63"/>
      <c r="B973" s="70"/>
      <c r="C973" s="70"/>
      <c r="D973" s="65"/>
      <c r="E973" s="63"/>
      <c r="F973" s="63"/>
      <c r="G973" s="63"/>
      <c r="H973" s="71"/>
      <c r="I973" s="49"/>
      <c r="K973" s="51"/>
      <c r="L973" s="51"/>
      <c r="M973" s="51"/>
      <c r="N973" s="51"/>
      <c r="O973" s="51"/>
      <c r="P973" s="51"/>
      <c r="Q973" s="51"/>
      <c r="R973" s="51"/>
    </row>
    <row r="974" spans="1:18" s="50" customFormat="1" x14ac:dyDescent="0.2">
      <c r="A974" s="63"/>
      <c r="B974" s="70"/>
      <c r="C974" s="70"/>
      <c r="D974" s="65"/>
      <c r="E974" s="63"/>
      <c r="F974" s="63"/>
      <c r="G974" s="63"/>
      <c r="H974" s="71"/>
      <c r="I974" s="49"/>
      <c r="K974" s="51"/>
      <c r="L974" s="51"/>
      <c r="M974" s="51"/>
      <c r="N974" s="51"/>
      <c r="O974" s="51"/>
      <c r="P974" s="51"/>
      <c r="Q974" s="51"/>
      <c r="R974" s="51"/>
    </row>
    <row r="975" spans="1:18" s="50" customFormat="1" x14ac:dyDescent="0.2">
      <c r="A975" s="63"/>
      <c r="B975" s="70"/>
      <c r="C975" s="70"/>
      <c r="D975" s="65"/>
      <c r="E975" s="63"/>
      <c r="F975" s="63"/>
      <c r="G975" s="63"/>
      <c r="H975" s="71"/>
      <c r="I975" s="49"/>
      <c r="K975" s="51"/>
      <c r="L975" s="51"/>
      <c r="M975" s="51"/>
      <c r="N975" s="51"/>
      <c r="O975" s="51"/>
      <c r="P975" s="51"/>
      <c r="Q975" s="51"/>
      <c r="R975" s="51"/>
    </row>
    <row r="976" spans="1:18" s="50" customFormat="1" x14ac:dyDescent="0.2">
      <c r="A976" s="63"/>
      <c r="B976" s="70"/>
      <c r="C976" s="70"/>
      <c r="D976" s="65"/>
      <c r="E976" s="63"/>
      <c r="F976" s="63"/>
      <c r="G976" s="63"/>
      <c r="H976" s="71"/>
      <c r="I976" s="49"/>
      <c r="K976" s="51"/>
      <c r="L976" s="51"/>
      <c r="M976" s="51"/>
      <c r="N976" s="51"/>
      <c r="O976" s="51"/>
      <c r="P976" s="51"/>
      <c r="Q976" s="51"/>
      <c r="R976" s="51"/>
    </row>
    <row r="977" spans="1:18" s="50" customFormat="1" x14ac:dyDescent="0.2">
      <c r="A977" s="63"/>
      <c r="B977" s="70"/>
      <c r="C977" s="70"/>
      <c r="D977" s="65"/>
      <c r="E977" s="63"/>
      <c r="F977" s="63"/>
      <c r="G977" s="63"/>
      <c r="H977" s="71"/>
      <c r="I977" s="49"/>
      <c r="K977" s="51"/>
      <c r="L977" s="51"/>
      <c r="M977" s="51"/>
      <c r="N977" s="51"/>
      <c r="O977" s="51"/>
      <c r="P977" s="51"/>
      <c r="Q977" s="51"/>
      <c r="R977" s="51"/>
    </row>
    <row r="978" spans="1:18" s="50" customFormat="1" x14ac:dyDescent="0.2">
      <c r="A978" s="63"/>
      <c r="B978" s="70"/>
      <c r="C978" s="70"/>
      <c r="D978" s="65"/>
      <c r="E978" s="63"/>
      <c r="F978" s="63"/>
      <c r="G978" s="63"/>
      <c r="H978" s="71"/>
      <c r="I978" s="49"/>
      <c r="K978" s="51"/>
      <c r="L978" s="51"/>
      <c r="M978" s="51"/>
      <c r="N978" s="51"/>
      <c r="O978" s="51"/>
      <c r="P978" s="51"/>
      <c r="Q978" s="51"/>
      <c r="R978" s="51"/>
    </row>
    <row r="979" spans="1:18" s="50" customFormat="1" x14ac:dyDescent="0.2">
      <c r="A979" s="63"/>
      <c r="B979" s="70"/>
      <c r="C979" s="70"/>
      <c r="D979" s="65"/>
      <c r="E979" s="63"/>
      <c r="F979" s="63"/>
      <c r="G979" s="63"/>
      <c r="H979" s="71"/>
      <c r="I979" s="49"/>
      <c r="K979" s="51"/>
      <c r="L979" s="51"/>
      <c r="M979" s="51"/>
      <c r="N979" s="51"/>
      <c r="O979" s="51"/>
      <c r="P979" s="51"/>
      <c r="Q979" s="51"/>
      <c r="R979" s="51"/>
    </row>
    <row r="980" spans="1:18" s="50" customFormat="1" x14ac:dyDescent="0.2">
      <c r="A980" s="63"/>
      <c r="B980" s="70"/>
      <c r="C980" s="70"/>
      <c r="D980" s="65"/>
      <c r="E980" s="63"/>
      <c r="F980" s="63"/>
      <c r="G980" s="63"/>
      <c r="H980" s="71"/>
      <c r="I980" s="49"/>
      <c r="K980" s="51"/>
      <c r="L980" s="51"/>
      <c r="M980" s="51"/>
      <c r="N980" s="51"/>
      <c r="O980" s="51"/>
      <c r="P980" s="51"/>
      <c r="Q980" s="51"/>
      <c r="R980" s="51"/>
    </row>
    <row r="981" spans="1:18" s="50" customFormat="1" x14ac:dyDescent="0.2">
      <c r="A981" s="63"/>
      <c r="B981" s="70"/>
      <c r="C981" s="70"/>
      <c r="D981" s="65"/>
      <c r="E981" s="63"/>
      <c r="F981" s="63"/>
      <c r="G981" s="63"/>
      <c r="H981" s="71"/>
      <c r="I981" s="49"/>
      <c r="K981" s="51"/>
      <c r="L981" s="51"/>
      <c r="M981" s="51"/>
      <c r="N981" s="51"/>
      <c r="O981" s="51"/>
      <c r="P981" s="51"/>
      <c r="Q981" s="51"/>
      <c r="R981" s="51"/>
    </row>
    <row r="982" spans="1:18" s="50" customFormat="1" x14ac:dyDescent="0.2">
      <c r="A982" s="63"/>
      <c r="B982" s="70"/>
      <c r="C982" s="70"/>
      <c r="D982" s="65"/>
      <c r="E982" s="63"/>
      <c r="F982" s="63"/>
      <c r="G982" s="63"/>
      <c r="H982" s="71"/>
      <c r="I982" s="49"/>
      <c r="K982" s="51"/>
      <c r="L982" s="51"/>
      <c r="M982" s="51"/>
      <c r="N982" s="51"/>
      <c r="O982" s="51"/>
      <c r="P982" s="51"/>
      <c r="Q982" s="51"/>
      <c r="R982" s="51"/>
    </row>
    <row r="983" spans="1:18" s="50" customFormat="1" x14ac:dyDescent="0.2">
      <c r="A983" s="63"/>
      <c r="B983" s="70"/>
      <c r="C983" s="70"/>
      <c r="D983" s="65"/>
      <c r="E983" s="63"/>
      <c r="F983" s="63"/>
      <c r="G983" s="63"/>
      <c r="H983" s="71"/>
      <c r="I983" s="49"/>
      <c r="K983" s="51"/>
      <c r="L983" s="51"/>
      <c r="M983" s="51"/>
      <c r="N983" s="51"/>
      <c r="O983" s="51"/>
      <c r="P983" s="51"/>
      <c r="Q983" s="51"/>
      <c r="R983" s="51"/>
    </row>
    <row r="984" spans="1:18" s="50" customFormat="1" x14ac:dyDescent="0.2">
      <c r="A984" s="63"/>
      <c r="B984" s="70"/>
      <c r="C984" s="70"/>
      <c r="D984" s="65"/>
      <c r="E984" s="63"/>
      <c r="F984" s="63"/>
      <c r="G984" s="63"/>
      <c r="H984" s="71"/>
      <c r="I984" s="49"/>
      <c r="K984" s="51"/>
      <c r="L984" s="51"/>
      <c r="M984" s="51"/>
      <c r="N984" s="51"/>
      <c r="O984" s="51"/>
      <c r="P984" s="51"/>
      <c r="Q984" s="51"/>
      <c r="R984" s="51"/>
    </row>
    <row r="985" spans="1:18" s="50" customFormat="1" x14ac:dyDescent="0.2">
      <c r="A985" s="63"/>
      <c r="B985" s="70"/>
      <c r="C985" s="70"/>
      <c r="D985" s="65"/>
      <c r="E985" s="63"/>
      <c r="F985" s="63"/>
      <c r="G985" s="63"/>
      <c r="H985" s="71"/>
      <c r="I985" s="49"/>
      <c r="K985" s="51"/>
      <c r="L985" s="51"/>
      <c r="M985" s="51"/>
      <c r="N985" s="51"/>
      <c r="O985" s="51"/>
      <c r="P985" s="51"/>
      <c r="Q985" s="51"/>
      <c r="R985" s="51"/>
    </row>
    <row r="986" spans="1:18" s="50" customFormat="1" x14ac:dyDescent="0.2">
      <c r="A986" s="63"/>
      <c r="B986" s="70"/>
      <c r="C986" s="70"/>
      <c r="D986" s="65"/>
      <c r="E986" s="63"/>
      <c r="F986" s="63"/>
      <c r="G986" s="63"/>
      <c r="H986" s="71"/>
      <c r="I986" s="49"/>
      <c r="K986" s="51"/>
      <c r="L986" s="51"/>
      <c r="M986" s="51"/>
      <c r="N986" s="51"/>
      <c r="O986" s="51"/>
      <c r="P986" s="51"/>
      <c r="Q986" s="51"/>
      <c r="R986" s="51"/>
    </row>
    <row r="987" spans="1:18" s="50" customFormat="1" x14ac:dyDescent="0.2">
      <c r="A987" s="63"/>
      <c r="B987" s="70"/>
      <c r="C987" s="70"/>
      <c r="D987" s="65"/>
      <c r="E987" s="63"/>
      <c r="F987" s="63"/>
      <c r="G987" s="63"/>
      <c r="H987" s="71"/>
      <c r="I987" s="49"/>
      <c r="K987" s="51"/>
      <c r="L987" s="51"/>
      <c r="M987" s="51"/>
      <c r="N987" s="51"/>
      <c r="O987" s="51"/>
      <c r="P987" s="51"/>
      <c r="Q987" s="51"/>
      <c r="R987" s="51"/>
    </row>
    <row r="988" spans="1:18" s="50" customFormat="1" x14ac:dyDescent="0.2">
      <c r="A988" s="63"/>
      <c r="B988" s="70"/>
      <c r="C988" s="70"/>
      <c r="D988" s="65"/>
      <c r="E988" s="63"/>
      <c r="F988" s="63"/>
      <c r="G988" s="63"/>
      <c r="H988" s="71"/>
      <c r="I988" s="49"/>
      <c r="K988" s="51"/>
      <c r="L988" s="51"/>
      <c r="M988" s="51"/>
      <c r="N988" s="51"/>
      <c r="O988" s="51"/>
      <c r="P988" s="51"/>
      <c r="Q988" s="51"/>
      <c r="R988" s="51"/>
    </row>
    <row r="989" spans="1:18" s="50" customFormat="1" x14ac:dyDescent="0.2">
      <c r="A989" s="63"/>
      <c r="B989" s="70"/>
      <c r="C989" s="70"/>
      <c r="D989" s="65"/>
      <c r="E989" s="63"/>
      <c r="F989" s="63"/>
      <c r="G989" s="63"/>
      <c r="H989" s="71"/>
      <c r="I989" s="49"/>
      <c r="K989" s="51"/>
      <c r="L989" s="51"/>
      <c r="M989" s="51"/>
      <c r="N989" s="51"/>
      <c r="O989" s="51"/>
      <c r="P989" s="51"/>
      <c r="Q989" s="51"/>
      <c r="R989" s="51"/>
    </row>
    <row r="990" spans="1:18" s="50" customFormat="1" x14ac:dyDescent="0.2">
      <c r="A990" s="63"/>
      <c r="B990" s="70"/>
      <c r="C990" s="70"/>
      <c r="D990" s="65"/>
      <c r="E990" s="63"/>
      <c r="F990" s="63"/>
      <c r="G990" s="63"/>
      <c r="H990" s="71"/>
      <c r="I990" s="49"/>
      <c r="K990" s="51"/>
      <c r="L990" s="51"/>
      <c r="M990" s="51"/>
      <c r="N990" s="51"/>
      <c r="O990" s="51"/>
      <c r="P990" s="51"/>
      <c r="Q990" s="51"/>
      <c r="R990" s="51"/>
    </row>
    <row r="991" spans="1:18" s="50" customFormat="1" x14ac:dyDescent="0.2">
      <c r="A991" s="63"/>
      <c r="B991" s="70"/>
      <c r="C991" s="70"/>
      <c r="D991" s="65"/>
      <c r="E991" s="63"/>
      <c r="F991" s="63"/>
      <c r="G991" s="63"/>
      <c r="H991" s="71"/>
      <c r="I991" s="49"/>
      <c r="K991" s="51"/>
      <c r="L991" s="51"/>
      <c r="M991" s="51"/>
      <c r="N991" s="51"/>
      <c r="O991" s="51"/>
      <c r="P991" s="51"/>
      <c r="Q991" s="51"/>
      <c r="R991" s="51"/>
    </row>
    <row r="992" spans="1:18" s="50" customFormat="1" x14ac:dyDescent="0.2">
      <c r="A992" s="63"/>
      <c r="B992" s="70"/>
      <c r="C992" s="70"/>
      <c r="D992" s="65"/>
      <c r="E992" s="63"/>
      <c r="F992" s="63"/>
      <c r="G992" s="63"/>
      <c r="H992" s="71"/>
      <c r="I992" s="49"/>
      <c r="K992" s="51"/>
      <c r="L992" s="51"/>
      <c r="M992" s="51"/>
      <c r="N992" s="51"/>
      <c r="O992" s="51"/>
      <c r="P992" s="51"/>
      <c r="Q992" s="51"/>
      <c r="R992" s="51"/>
    </row>
    <row r="993" spans="1:18" s="50" customFormat="1" x14ac:dyDescent="0.2">
      <c r="A993" s="63"/>
      <c r="B993" s="70"/>
      <c r="C993" s="70"/>
      <c r="D993" s="65"/>
      <c r="E993" s="63"/>
      <c r="F993" s="63"/>
      <c r="G993" s="63"/>
      <c r="H993" s="71"/>
      <c r="I993" s="49"/>
      <c r="K993" s="51"/>
      <c r="L993" s="51"/>
      <c r="M993" s="51"/>
      <c r="N993" s="51"/>
      <c r="O993" s="51"/>
      <c r="P993" s="51"/>
      <c r="Q993" s="51"/>
      <c r="R993" s="51"/>
    </row>
    <row r="994" spans="1:18" s="50" customFormat="1" x14ac:dyDescent="0.2">
      <c r="A994" s="63"/>
      <c r="B994" s="70"/>
      <c r="C994" s="70"/>
      <c r="D994" s="65"/>
      <c r="E994" s="63"/>
      <c r="F994" s="63"/>
      <c r="G994" s="63"/>
      <c r="H994" s="71"/>
      <c r="I994" s="49"/>
      <c r="K994" s="51"/>
      <c r="L994" s="51"/>
      <c r="M994" s="51"/>
      <c r="N994" s="51"/>
      <c r="O994" s="51"/>
      <c r="P994" s="51"/>
      <c r="Q994" s="51"/>
      <c r="R994" s="51"/>
    </row>
    <row r="995" spans="1:18" s="50" customFormat="1" x14ac:dyDescent="0.2">
      <c r="A995" s="63"/>
      <c r="B995" s="70"/>
      <c r="C995" s="70"/>
      <c r="D995" s="65"/>
      <c r="E995" s="63"/>
      <c r="F995" s="63"/>
      <c r="G995" s="63"/>
      <c r="H995" s="71"/>
      <c r="I995" s="49"/>
      <c r="K995" s="51"/>
      <c r="L995" s="51"/>
      <c r="M995" s="51"/>
      <c r="N995" s="51"/>
      <c r="O995" s="51"/>
      <c r="P995" s="51"/>
      <c r="Q995" s="51"/>
      <c r="R995" s="51"/>
    </row>
    <row r="996" spans="1:18" s="50" customFormat="1" x14ac:dyDescent="0.2">
      <c r="A996" s="63"/>
      <c r="B996" s="70"/>
      <c r="C996" s="70"/>
      <c r="D996" s="65"/>
      <c r="E996" s="63"/>
      <c r="F996" s="63"/>
      <c r="G996" s="63"/>
      <c r="H996" s="71"/>
      <c r="I996" s="49"/>
      <c r="K996" s="51"/>
      <c r="L996" s="51"/>
      <c r="M996" s="51"/>
      <c r="N996" s="51"/>
      <c r="O996" s="51"/>
      <c r="P996" s="51"/>
      <c r="Q996" s="51"/>
      <c r="R996" s="51"/>
    </row>
    <row r="997" spans="1:18" s="50" customFormat="1" x14ac:dyDescent="0.2">
      <c r="A997" s="63"/>
      <c r="B997" s="70"/>
      <c r="C997" s="70"/>
      <c r="D997" s="65"/>
      <c r="E997" s="63"/>
      <c r="F997" s="63"/>
      <c r="G997" s="63"/>
      <c r="H997" s="71"/>
      <c r="I997" s="49"/>
      <c r="K997" s="51"/>
      <c r="L997" s="51"/>
      <c r="M997" s="51"/>
      <c r="N997" s="51"/>
      <c r="O997" s="51"/>
      <c r="P997" s="51"/>
      <c r="Q997" s="51"/>
      <c r="R997" s="51"/>
    </row>
    <row r="998" spans="1:18" s="50" customFormat="1" x14ac:dyDescent="0.2">
      <c r="A998" s="63"/>
      <c r="B998" s="70"/>
      <c r="C998" s="70"/>
      <c r="D998" s="65"/>
      <c r="E998" s="63"/>
      <c r="F998" s="63"/>
      <c r="G998" s="63"/>
      <c r="H998" s="71"/>
      <c r="I998" s="49"/>
      <c r="K998" s="51"/>
      <c r="L998" s="51"/>
      <c r="M998" s="51"/>
      <c r="N998" s="51"/>
      <c r="O998" s="51"/>
      <c r="P998" s="51"/>
      <c r="Q998" s="51"/>
      <c r="R998" s="51"/>
    </row>
    <row r="999" spans="1:18" s="50" customFormat="1" x14ac:dyDescent="0.2">
      <c r="A999" s="63"/>
      <c r="B999" s="70"/>
      <c r="C999" s="70"/>
      <c r="D999" s="65"/>
      <c r="E999" s="63"/>
      <c r="F999" s="63"/>
      <c r="G999" s="63"/>
      <c r="H999" s="71"/>
      <c r="I999" s="49"/>
      <c r="K999" s="51"/>
      <c r="L999" s="51"/>
      <c r="M999" s="51"/>
      <c r="N999" s="51"/>
      <c r="O999" s="51"/>
      <c r="P999" s="51"/>
      <c r="Q999" s="51"/>
      <c r="R999" s="51"/>
    </row>
    <row r="1000" spans="1:18" s="50" customFormat="1" x14ac:dyDescent="0.2">
      <c r="A1000" s="63"/>
      <c r="B1000" s="70"/>
      <c r="C1000" s="70"/>
      <c r="D1000" s="65"/>
      <c r="E1000" s="63"/>
      <c r="F1000" s="63"/>
      <c r="G1000" s="63"/>
      <c r="H1000" s="71"/>
      <c r="I1000" s="49"/>
      <c r="K1000" s="51"/>
      <c r="L1000" s="51"/>
      <c r="M1000" s="51"/>
      <c r="N1000" s="51"/>
      <c r="O1000" s="51"/>
      <c r="P1000" s="51"/>
      <c r="Q1000" s="51"/>
      <c r="R1000" s="51"/>
    </row>
    <row r="1001" spans="1:18" s="50" customFormat="1" x14ac:dyDescent="0.2">
      <c r="A1001" s="63"/>
      <c r="B1001" s="70"/>
      <c r="C1001" s="70"/>
      <c r="D1001" s="65"/>
      <c r="E1001" s="63"/>
      <c r="F1001" s="63"/>
      <c r="G1001" s="63"/>
      <c r="H1001" s="71"/>
      <c r="I1001" s="49"/>
      <c r="K1001" s="51"/>
      <c r="L1001" s="51"/>
      <c r="M1001" s="51"/>
      <c r="N1001" s="51"/>
      <c r="O1001" s="51"/>
      <c r="P1001" s="51"/>
      <c r="Q1001" s="51"/>
      <c r="R1001" s="51"/>
    </row>
    <row r="1002" spans="1:18" s="50" customFormat="1" x14ac:dyDescent="0.2">
      <c r="A1002" s="63"/>
      <c r="B1002" s="70"/>
      <c r="C1002" s="70"/>
      <c r="D1002" s="65"/>
      <c r="E1002" s="63"/>
      <c r="F1002" s="63"/>
      <c r="G1002" s="63"/>
      <c r="H1002" s="71"/>
      <c r="I1002" s="49"/>
      <c r="K1002" s="51"/>
      <c r="L1002" s="51"/>
      <c r="M1002" s="51"/>
      <c r="N1002" s="51"/>
      <c r="O1002" s="51"/>
      <c r="P1002" s="51"/>
      <c r="Q1002" s="51"/>
      <c r="R1002" s="51"/>
    </row>
    <row r="1003" spans="1:18" s="50" customFormat="1" x14ac:dyDescent="0.2">
      <c r="A1003" s="63"/>
      <c r="B1003" s="70"/>
      <c r="C1003" s="70"/>
      <c r="D1003" s="65"/>
      <c r="E1003" s="63"/>
      <c r="F1003" s="63"/>
      <c r="G1003" s="63"/>
      <c r="H1003" s="71"/>
      <c r="I1003" s="49"/>
      <c r="K1003" s="51"/>
      <c r="L1003" s="51"/>
      <c r="M1003" s="51"/>
      <c r="N1003" s="51"/>
      <c r="O1003" s="51"/>
      <c r="P1003" s="51"/>
      <c r="Q1003" s="51"/>
      <c r="R1003" s="51"/>
    </row>
    <row r="1004" spans="1:18" s="50" customFormat="1" x14ac:dyDescent="0.2">
      <c r="A1004" s="63"/>
      <c r="B1004" s="70"/>
      <c r="C1004" s="70"/>
      <c r="D1004" s="65"/>
      <c r="E1004" s="63"/>
      <c r="F1004" s="63"/>
      <c r="G1004" s="63"/>
      <c r="H1004" s="71"/>
      <c r="I1004" s="49"/>
      <c r="K1004" s="51"/>
      <c r="L1004" s="51"/>
      <c r="M1004" s="51"/>
      <c r="N1004" s="51"/>
      <c r="O1004" s="51"/>
      <c r="P1004" s="51"/>
      <c r="Q1004" s="51"/>
      <c r="R1004" s="51"/>
    </row>
    <row r="1005" spans="1:18" s="50" customFormat="1" x14ac:dyDescent="0.2">
      <c r="A1005" s="63"/>
      <c r="B1005" s="70"/>
      <c r="C1005" s="70"/>
      <c r="D1005" s="65"/>
      <c r="E1005" s="63"/>
      <c r="F1005" s="63"/>
      <c r="G1005" s="63"/>
      <c r="H1005" s="71"/>
      <c r="I1005" s="49"/>
      <c r="K1005" s="51"/>
      <c r="L1005" s="51"/>
      <c r="M1005" s="51"/>
      <c r="N1005" s="51"/>
      <c r="O1005" s="51"/>
      <c r="P1005" s="51"/>
      <c r="Q1005" s="51"/>
      <c r="R1005" s="51"/>
    </row>
    <row r="1006" spans="1:18" s="50" customFormat="1" x14ac:dyDescent="0.2">
      <c r="A1006" s="63"/>
      <c r="B1006" s="70"/>
      <c r="C1006" s="70"/>
      <c r="D1006" s="65"/>
      <c r="E1006" s="63"/>
      <c r="F1006" s="63"/>
      <c r="G1006" s="63"/>
      <c r="H1006" s="71"/>
      <c r="I1006" s="49"/>
      <c r="K1006" s="51"/>
      <c r="L1006" s="51"/>
      <c r="M1006" s="51"/>
      <c r="N1006" s="51"/>
      <c r="O1006" s="51"/>
      <c r="P1006" s="51"/>
      <c r="Q1006" s="51"/>
      <c r="R1006" s="51"/>
    </row>
    <row r="1007" spans="1:18" s="50" customFormat="1" x14ac:dyDescent="0.2">
      <c r="A1007" s="63"/>
      <c r="B1007" s="70"/>
      <c r="C1007" s="70"/>
      <c r="D1007" s="65"/>
      <c r="E1007" s="63"/>
      <c r="F1007" s="63"/>
      <c r="G1007" s="63"/>
      <c r="H1007" s="71"/>
      <c r="I1007" s="49"/>
      <c r="K1007" s="51"/>
      <c r="L1007" s="51"/>
      <c r="M1007" s="51"/>
      <c r="N1007" s="51"/>
      <c r="O1007" s="51"/>
      <c r="P1007" s="51"/>
      <c r="Q1007" s="51"/>
      <c r="R1007" s="51"/>
    </row>
    <row r="1008" spans="1:18" s="50" customFormat="1" x14ac:dyDescent="0.2">
      <c r="A1008" s="63"/>
      <c r="B1008" s="70"/>
      <c r="C1008" s="70"/>
      <c r="D1008" s="65"/>
      <c r="E1008" s="63"/>
      <c r="F1008" s="63"/>
      <c r="G1008" s="63"/>
      <c r="H1008" s="71"/>
      <c r="I1008" s="49"/>
      <c r="K1008" s="51"/>
      <c r="L1008" s="51"/>
      <c r="M1008" s="51"/>
      <c r="N1008" s="51"/>
      <c r="O1008" s="51"/>
      <c r="P1008" s="51"/>
      <c r="Q1008" s="51"/>
      <c r="R1008" s="51"/>
    </row>
    <row r="1009" spans="1:18" s="50" customFormat="1" x14ac:dyDescent="0.2">
      <c r="A1009" s="63"/>
      <c r="B1009" s="70"/>
      <c r="C1009" s="70"/>
      <c r="D1009" s="65"/>
      <c r="E1009" s="63"/>
      <c r="F1009" s="63"/>
      <c r="G1009" s="63"/>
      <c r="H1009" s="71"/>
      <c r="I1009" s="49"/>
      <c r="K1009" s="51"/>
      <c r="L1009" s="51"/>
      <c r="M1009" s="51"/>
      <c r="N1009" s="51"/>
      <c r="O1009" s="51"/>
      <c r="P1009" s="51"/>
      <c r="Q1009" s="51"/>
      <c r="R1009" s="51"/>
    </row>
    <row r="1010" spans="1:18" s="50" customFormat="1" x14ac:dyDescent="0.2">
      <c r="A1010" s="63"/>
      <c r="B1010" s="70"/>
      <c r="C1010" s="70"/>
      <c r="D1010" s="65"/>
      <c r="E1010" s="63"/>
      <c r="F1010" s="63"/>
      <c r="G1010" s="63"/>
      <c r="H1010" s="71"/>
      <c r="I1010" s="49"/>
      <c r="K1010" s="51"/>
      <c r="L1010" s="51"/>
      <c r="M1010" s="51"/>
      <c r="N1010" s="51"/>
      <c r="O1010" s="51"/>
      <c r="P1010" s="51"/>
      <c r="Q1010" s="51"/>
      <c r="R1010" s="51"/>
    </row>
    <row r="1011" spans="1:18" s="50" customFormat="1" x14ac:dyDescent="0.2">
      <c r="A1011" s="63"/>
      <c r="B1011" s="70"/>
      <c r="C1011" s="70"/>
      <c r="D1011" s="65"/>
      <c r="E1011" s="63"/>
      <c r="F1011" s="63"/>
      <c r="G1011" s="63"/>
      <c r="H1011" s="71"/>
      <c r="I1011" s="49"/>
      <c r="K1011" s="51"/>
      <c r="L1011" s="51"/>
      <c r="M1011" s="51"/>
      <c r="N1011" s="51"/>
      <c r="O1011" s="51"/>
      <c r="P1011" s="51"/>
      <c r="Q1011" s="51"/>
      <c r="R1011" s="51"/>
    </row>
    <row r="1012" spans="1:18" s="50" customFormat="1" x14ac:dyDescent="0.2">
      <c r="A1012" s="63"/>
      <c r="B1012" s="70"/>
      <c r="C1012" s="70"/>
      <c r="D1012" s="65"/>
      <c r="E1012" s="63"/>
      <c r="F1012" s="63"/>
      <c r="G1012" s="63"/>
      <c r="H1012" s="71"/>
      <c r="I1012" s="49"/>
      <c r="K1012" s="51"/>
      <c r="L1012" s="51"/>
      <c r="M1012" s="51"/>
      <c r="N1012" s="51"/>
      <c r="O1012" s="51"/>
      <c r="P1012" s="51"/>
      <c r="Q1012" s="51"/>
      <c r="R1012" s="51"/>
    </row>
    <row r="1013" spans="1:18" s="50" customFormat="1" x14ac:dyDescent="0.2">
      <c r="A1013" s="63"/>
      <c r="B1013" s="70"/>
      <c r="C1013" s="70"/>
      <c r="D1013" s="65"/>
      <c r="E1013" s="63"/>
      <c r="F1013" s="63"/>
      <c r="G1013" s="63"/>
      <c r="H1013" s="71"/>
      <c r="I1013" s="49"/>
      <c r="K1013" s="51"/>
      <c r="L1013" s="51"/>
      <c r="M1013" s="51"/>
      <c r="N1013" s="51"/>
      <c r="O1013" s="51"/>
      <c r="P1013" s="51"/>
      <c r="Q1013" s="51"/>
      <c r="R1013" s="51"/>
    </row>
    <row r="1014" spans="1:18" s="50" customFormat="1" x14ac:dyDescent="0.2">
      <c r="A1014" s="63"/>
      <c r="B1014" s="70"/>
      <c r="C1014" s="70"/>
      <c r="D1014" s="65"/>
      <c r="E1014" s="63"/>
      <c r="F1014" s="63"/>
      <c r="G1014" s="63"/>
      <c r="H1014" s="71"/>
      <c r="I1014" s="49"/>
      <c r="K1014" s="51"/>
      <c r="L1014" s="51"/>
      <c r="M1014" s="51"/>
      <c r="N1014" s="51"/>
      <c r="O1014" s="51"/>
      <c r="P1014" s="51"/>
      <c r="Q1014" s="51"/>
      <c r="R1014" s="51"/>
    </row>
    <row r="1015" spans="1:18" s="50" customFormat="1" x14ac:dyDescent="0.2">
      <c r="A1015" s="63"/>
      <c r="B1015" s="70"/>
      <c r="C1015" s="70"/>
      <c r="D1015" s="65"/>
      <c r="E1015" s="63"/>
      <c r="F1015" s="63"/>
      <c r="G1015" s="63"/>
      <c r="H1015" s="71"/>
      <c r="I1015" s="49"/>
      <c r="K1015" s="51"/>
      <c r="L1015" s="51"/>
      <c r="M1015" s="51"/>
      <c r="N1015" s="51"/>
      <c r="O1015" s="51"/>
      <c r="P1015" s="51"/>
      <c r="Q1015" s="51"/>
      <c r="R1015" s="51"/>
    </row>
    <row r="1016" spans="1:18" s="50" customFormat="1" x14ac:dyDescent="0.2">
      <c r="A1016" s="63"/>
      <c r="B1016" s="70"/>
      <c r="C1016" s="70"/>
      <c r="D1016" s="65"/>
      <c r="E1016" s="63"/>
      <c r="F1016" s="63"/>
      <c r="G1016" s="63"/>
      <c r="H1016" s="71"/>
      <c r="I1016" s="49"/>
      <c r="K1016" s="51"/>
      <c r="L1016" s="51"/>
      <c r="M1016" s="51"/>
      <c r="N1016" s="51"/>
      <c r="O1016" s="51"/>
      <c r="P1016" s="51"/>
      <c r="Q1016" s="51"/>
      <c r="R1016" s="51"/>
    </row>
    <row r="1017" spans="1:18" s="50" customFormat="1" x14ac:dyDescent="0.2">
      <c r="A1017" s="63"/>
      <c r="B1017" s="70"/>
      <c r="C1017" s="70"/>
      <c r="D1017" s="65"/>
      <c r="E1017" s="63"/>
      <c r="F1017" s="63"/>
      <c r="G1017" s="63"/>
      <c r="H1017" s="71"/>
      <c r="I1017" s="49"/>
      <c r="K1017" s="51"/>
      <c r="L1017" s="51"/>
      <c r="M1017" s="51"/>
      <c r="N1017" s="51"/>
      <c r="O1017" s="51"/>
      <c r="P1017" s="51"/>
      <c r="Q1017" s="51"/>
      <c r="R1017" s="51"/>
    </row>
    <row r="1018" spans="1:18" s="50" customFormat="1" x14ac:dyDescent="0.2">
      <c r="A1018" s="63"/>
      <c r="B1018" s="70"/>
      <c r="C1018" s="70"/>
      <c r="D1018" s="65"/>
      <c r="E1018" s="63"/>
      <c r="F1018" s="63"/>
      <c r="G1018" s="63"/>
      <c r="H1018" s="71"/>
      <c r="I1018" s="49"/>
      <c r="K1018" s="51"/>
      <c r="L1018" s="51"/>
      <c r="M1018" s="51"/>
      <c r="N1018" s="51"/>
      <c r="O1018" s="51"/>
      <c r="P1018" s="51"/>
      <c r="Q1018" s="51"/>
      <c r="R1018" s="51"/>
    </row>
    <row r="1019" spans="1:18" s="50" customFormat="1" x14ac:dyDescent="0.2">
      <c r="A1019" s="63"/>
      <c r="B1019" s="70"/>
      <c r="C1019" s="70"/>
      <c r="D1019" s="65"/>
      <c r="E1019" s="63"/>
      <c r="F1019" s="63"/>
      <c r="G1019" s="63"/>
      <c r="H1019" s="71"/>
      <c r="I1019" s="49"/>
      <c r="K1019" s="51"/>
      <c r="L1019" s="51"/>
      <c r="M1019" s="51"/>
      <c r="N1019" s="51"/>
      <c r="O1019" s="51"/>
      <c r="P1019" s="51"/>
      <c r="Q1019" s="51"/>
      <c r="R1019" s="51"/>
    </row>
    <row r="1020" spans="1:18" s="50" customFormat="1" x14ac:dyDescent="0.2">
      <c r="A1020" s="63"/>
      <c r="B1020" s="70"/>
      <c r="C1020" s="70"/>
      <c r="D1020" s="65"/>
      <c r="E1020" s="63"/>
      <c r="F1020" s="63"/>
      <c r="G1020" s="63"/>
      <c r="H1020" s="71"/>
      <c r="I1020" s="49"/>
      <c r="K1020" s="51"/>
      <c r="L1020" s="51"/>
      <c r="M1020" s="51"/>
      <c r="N1020" s="51"/>
      <c r="O1020" s="51"/>
      <c r="P1020" s="51"/>
      <c r="Q1020" s="51"/>
      <c r="R1020" s="51"/>
    </row>
    <row r="1021" spans="1:18" s="50" customFormat="1" x14ac:dyDescent="0.2">
      <c r="A1021" s="63"/>
      <c r="B1021" s="70"/>
      <c r="C1021" s="70"/>
      <c r="D1021" s="65"/>
      <c r="E1021" s="63"/>
      <c r="F1021" s="63"/>
      <c r="G1021" s="63"/>
      <c r="H1021" s="71"/>
      <c r="I1021" s="49"/>
      <c r="K1021" s="51"/>
      <c r="L1021" s="51"/>
      <c r="M1021" s="51"/>
      <c r="N1021" s="51"/>
      <c r="O1021" s="51"/>
      <c r="P1021" s="51"/>
      <c r="Q1021" s="51"/>
      <c r="R1021" s="51"/>
    </row>
    <row r="1022" spans="1:18" s="50" customFormat="1" x14ac:dyDescent="0.2">
      <c r="A1022" s="63"/>
      <c r="B1022" s="70"/>
      <c r="C1022" s="70"/>
      <c r="D1022" s="65"/>
      <c r="E1022" s="63"/>
      <c r="F1022" s="63"/>
      <c r="G1022" s="63"/>
      <c r="H1022" s="71"/>
      <c r="I1022" s="49"/>
      <c r="K1022" s="51"/>
      <c r="L1022" s="51"/>
      <c r="M1022" s="51"/>
      <c r="N1022" s="51"/>
      <c r="O1022" s="51"/>
      <c r="P1022" s="51"/>
      <c r="Q1022" s="51"/>
      <c r="R1022" s="51"/>
    </row>
    <row r="1023" spans="1:18" s="50" customFormat="1" x14ac:dyDescent="0.2">
      <c r="A1023" s="63"/>
      <c r="B1023" s="70"/>
      <c r="C1023" s="70"/>
      <c r="D1023" s="65"/>
      <c r="E1023" s="63"/>
      <c r="F1023" s="63"/>
      <c r="G1023" s="63"/>
      <c r="H1023" s="71"/>
      <c r="I1023" s="49"/>
      <c r="K1023" s="51"/>
      <c r="L1023" s="51"/>
      <c r="M1023" s="51"/>
      <c r="N1023" s="51"/>
      <c r="O1023" s="51"/>
      <c r="P1023" s="51"/>
      <c r="Q1023" s="51"/>
      <c r="R1023" s="51"/>
    </row>
    <row r="1024" spans="1:18" s="50" customFormat="1" x14ac:dyDescent="0.2">
      <c r="A1024" s="63"/>
      <c r="B1024" s="70"/>
      <c r="C1024" s="70"/>
      <c r="D1024" s="65"/>
      <c r="E1024" s="63"/>
      <c r="F1024" s="63"/>
      <c r="G1024" s="63"/>
      <c r="H1024" s="71"/>
      <c r="I1024" s="49"/>
      <c r="K1024" s="51"/>
      <c r="L1024" s="51"/>
      <c r="M1024" s="51"/>
      <c r="N1024" s="51"/>
      <c r="O1024" s="51"/>
      <c r="P1024" s="51"/>
      <c r="Q1024" s="51"/>
      <c r="R1024" s="51"/>
    </row>
    <row r="1025" spans="1:18" s="50" customFormat="1" x14ac:dyDescent="0.2">
      <c r="A1025" s="63"/>
      <c r="B1025" s="70"/>
      <c r="C1025" s="70"/>
      <c r="D1025" s="65"/>
      <c r="E1025" s="63"/>
      <c r="F1025" s="63"/>
      <c r="G1025" s="63"/>
      <c r="H1025" s="71"/>
      <c r="I1025" s="49"/>
      <c r="K1025" s="51"/>
      <c r="L1025" s="51"/>
      <c r="M1025" s="51"/>
      <c r="N1025" s="51"/>
      <c r="O1025" s="51"/>
      <c r="P1025" s="51"/>
      <c r="Q1025" s="51"/>
      <c r="R1025" s="51"/>
    </row>
    <row r="1026" spans="1:18" s="50" customFormat="1" x14ac:dyDescent="0.2">
      <c r="A1026" s="63"/>
      <c r="B1026" s="70"/>
      <c r="C1026" s="70"/>
      <c r="D1026" s="65"/>
      <c r="E1026" s="63"/>
      <c r="F1026" s="63"/>
      <c r="G1026" s="63"/>
      <c r="H1026" s="71"/>
      <c r="I1026" s="49"/>
      <c r="K1026" s="51"/>
      <c r="L1026" s="51"/>
      <c r="M1026" s="51"/>
      <c r="N1026" s="51"/>
      <c r="O1026" s="51"/>
      <c r="P1026" s="51"/>
      <c r="Q1026" s="51"/>
      <c r="R1026" s="51"/>
    </row>
    <row r="1027" spans="1:18" s="50" customFormat="1" x14ac:dyDescent="0.2">
      <c r="A1027" s="63"/>
      <c r="B1027" s="70"/>
      <c r="C1027" s="70"/>
      <c r="D1027" s="65"/>
      <c r="E1027" s="63"/>
      <c r="F1027" s="63"/>
      <c r="G1027" s="63"/>
      <c r="H1027" s="71"/>
      <c r="I1027" s="49"/>
      <c r="K1027" s="51"/>
      <c r="L1027" s="51"/>
      <c r="M1027" s="51"/>
      <c r="N1027" s="51"/>
      <c r="O1027" s="51"/>
      <c r="P1027" s="51"/>
      <c r="Q1027" s="51"/>
      <c r="R1027" s="51"/>
    </row>
    <row r="1028" spans="1:18" s="50" customFormat="1" x14ac:dyDescent="0.2">
      <c r="A1028" s="63"/>
      <c r="B1028" s="70"/>
      <c r="C1028" s="70"/>
      <c r="D1028" s="65"/>
      <c r="E1028" s="63"/>
      <c r="F1028" s="63"/>
      <c r="G1028" s="63"/>
      <c r="H1028" s="71"/>
      <c r="I1028" s="49"/>
      <c r="K1028" s="51"/>
      <c r="L1028" s="51"/>
      <c r="M1028" s="51"/>
      <c r="N1028" s="51"/>
      <c r="O1028" s="51"/>
      <c r="P1028" s="51"/>
      <c r="Q1028" s="51"/>
      <c r="R1028" s="51"/>
    </row>
    <row r="1029" spans="1:18" s="50" customFormat="1" x14ac:dyDescent="0.2">
      <c r="A1029" s="63"/>
      <c r="B1029" s="70"/>
      <c r="C1029" s="70"/>
      <c r="D1029" s="65"/>
      <c r="E1029" s="63"/>
      <c r="F1029" s="63"/>
      <c r="G1029" s="63"/>
      <c r="H1029" s="71"/>
      <c r="I1029" s="49"/>
      <c r="K1029" s="51"/>
      <c r="L1029" s="51"/>
      <c r="M1029" s="51"/>
      <c r="N1029" s="51"/>
      <c r="O1029" s="51"/>
      <c r="P1029" s="51"/>
      <c r="Q1029" s="51"/>
      <c r="R1029" s="51"/>
    </row>
    <row r="1030" spans="1:18" s="50" customFormat="1" x14ac:dyDescent="0.2">
      <c r="A1030" s="63"/>
      <c r="B1030" s="70"/>
      <c r="C1030" s="70"/>
      <c r="D1030" s="65"/>
      <c r="E1030" s="63"/>
      <c r="F1030" s="63"/>
      <c r="G1030" s="63"/>
      <c r="H1030" s="71"/>
      <c r="I1030" s="49"/>
      <c r="K1030" s="51"/>
      <c r="L1030" s="51"/>
      <c r="M1030" s="51"/>
      <c r="N1030" s="51"/>
      <c r="O1030" s="51"/>
      <c r="P1030" s="51"/>
      <c r="Q1030" s="51"/>
      <c r="R1030" s="51"/>
    </row>
    <row r="1031" spans="1:18" s="50" customFormat="1" x14ac:dyDescent="0.2">
      <c r="A1031" s="63"/>
      <c r="B1031" s="70"/>
      <c r="C1031" s="70"/>
      <c r="D1031" s="65"/>
      <c r="E1031" s="63"/>
      <c r="F1031" s="63"/>
      <c r="G1031" s="63"/>
      <c r="H1031" s="71"/>
      <c r="I1031" s="49"/>
      <c r="K1031" s="51"/>
      <c r="L1031" s="51"/>
      <c r="M1031" s="51"/>
      <c r="N1031" s="51"/>
      <c r="O1031" s="51"/>
      <c r="P1031" s="51"/>
      <c r="Q1031" s="51"/>
      <c r="R1031" s="51"/>
    </row>
    <row r="1032" spans="1:18" s="50" customFormat="1" x14ac:dyDescent="0.2">
      <c r="A1032" s="63"/>
      <c r="B1032" s="70"/>
      <c r="C1032" s="70"/>
      <c r="D1032" s="65"/>
      <c r="E1032" s="63"/>
      <c r="F1032" s="63"/>
      <c r="G1032" s="63"/>
      <c r="H1032" s="71"/>
      <c r="I1032" s="49"/>
      <c r="K1032" s="51"/>
      <c r="L1032" s="51"/>
      <c r="M1032" s="51"/>
      <c r="N1032" s="51"/>
      <c r="O1032" s="51"/>
      <c r="P1032" s="51"/>
      <c r="Q1032" s="51"/>
      <c r="R1032" s="51"/>
    </row>
    <row r="1033" spans="1:18" s="50" customFormat="1" x14ac:dyDescent="0.2">
      <c r="A1033" s="63"/>
      <c r="B1033" s="70"/>
      <c r="C1033" s="70"/>
      <c r="D1033" s="65"/>
      <c r="E1033" s="63"/>
      <c r="F1033" s="63"/>
      <c r="G1033" s="63"/>
      <c r="H1033" s="71"/>
      <c r="I1033" s="49"/>
      <c r="K1033" s="51"/>
      <c r="L1033" s="51"/>
      <c r="M1033" s="51"/>
      <c r="N1033" s="51"/>
      <c r="O1033" s="51"/>
      <c r="P1033" s="51"/>
      <c r="Q1033" s="51"/>
      <c r="R1033" s="51"/>
    </row>
    <row r="1034" spans="1:18" s="50" customFormat="1" x14ac:dyDescent="0.2">
      <c r="A1034" s="63"/>
      <c r="B1034" s="70"/>
      <c r="C1034" s="70"/>
      <c r="D1034" s="65"/>
      <c r="E1034" s="63"/>
      <c r="F1034" s="63"/>
      <c r="G1034" s="63"/>
      <c r="H1034" s="71"/>
      <c r="I1034" s="49"/>
      <c r="K1034" s="51"/>
      <c r="L1034" s="51"/>
      <c r="M1034" s="51"/>
      <c r="N1034" s="51"/>
      <c r="O1034" s="51"/>
      <c r="P1034" s="51"/>
      <c r="Q1034" s="51"/>
      <c r="R1034" s="51"/>
    </row>
    <row r="1035" spans="1:18" s="50" customFormat="1" x14ac:dyDescent="0.2">
      <c r="A1035" s="63"/>
      <c r="B1035" s="70"/>
      <c r="C1035" s="70"/>
      <c r="D1035" s="65"/>
      <c r="E1035" s="63"/>
      <c r="F1035" s="63"/>
      <c r="G1035" s="63"/>
      <c r="H1035" s="71"/>
      <c r="I1035" s="49"/>
      <c r="K1035" s="51"/>
      <c r="L1035" s="51"/>
      <c r="M1035" s="51"/>
      <c r="N1035" s="51"/>
      <c r="O1035" s="51"/>
      <c r="P1035" s="51"/>
      <c r="Q1035" s="51"/>
      <c r="R1035" s="51"/>
    </row>
    <row r="1036" spans="1:18" s="50" customFormat="1" x14ac:dyDescent="0.2">
      <c r="A1036" s="63"/>
      <c r="B1036" s="70"/>
      <c r="C1036" s="70"/>
      <c r="D1036" s="65"/>
      <c r="E1036" s="63"/>
      <c r="F1036" s="63"/>
      <c r="G1036" s="63"/>
      <c r="H1036" s="71"/>
      <c r="I1036" s="49"/>
      <c r="K1036" s="51"/>
      <c r="L1036" s="51"/>
      <c r="M1036" s="51"/>
      <c r="N1036" s="51"/>
      <c r="O1036" s="51"/>
      <c r="P1036" s="51"/>
      <c r="Q1036" s="51"/>
      <c r="R1036" s="51"/>
    </row>
    <row r="1037" spans="1:18" s="50" customFormat="1" x14ac:dyDescent="0.2">
      <c r="A1037" s="63"/>
      <c r="B1037" s="70"/>
      <c r="C1037" s="70"/>
      <c r="D1037" s="65"/>
      <c r="E1037" s="63"/>
      <c r="F1037" s="63"/>
      <c r="G1037" s="63"/>
      <c r="H1037" s="71"/>
      <c r="I1037" s="49"/>
      <c r="K1037" s="51"/>
      <c r="L1037" s="51"/>
      <c r="M1037" s="51"/>
      <c r="N1037" s="51"/>
      <c r="O1037" s="51"/>
      <c r="P1037" s="51"/>
      <c r="Q1037" s="51"/>
      <c r="R1037" s="51"/>
    </row>
    <row r="1038" spans="1:18" s="50" customFormat="1" x14ac:dyDescent="0.2">
      <c r="A1038" s="63"/>
      <c r="B1038" s="70"/>
      <c r="C1038" s="70"/>
      <c r="D1038" s="65"/>
      <c r="E1038" s="63"/>
      <c r="F1038" s="63"/>
      <c r="G1038" s="63"/>
      <c r="H1038" s="71"/>
      <c r="I1038" s="49"/>
      <c r="K1038" s="51"/>
      <c r="L1038" s="51"/>
      <c r="M1038" s="51"/>
      <c r="N1038" s="51"/>
      <c r="O1038" s="51"/>
      <c r="P1038" s="51"/>
      <c r="Q1038" s="51"/>
      <c r="R1038" s="51"/>
    </row>
    <row r="1039" spans="1:18" s="50" customFormat="1" x14ac:dyDescent="0.2">
      <c r="A1039" s="63"/>
      <c r="B1039" s="70"/>
      <c r="C1039" s="70"/>
      <c r="D1039" s="65"/>
      <c r="E1039" s="63"/>
      <c r="F1039" s="63"/>
      <c r="G1039" s="63"/>
      <c r="H1039" s="71"/>
      <c r="I1039" s="49"/>
      <c r="K1039" s="51"/>
      <c r="L1039" s="51"/>
      <c r="M1039" s="51"/>
      <c r="N1039" s="51"/>
      <c r="O1039" s="51"/>
      <c r="P1039" s="51"/>
      <c r="Q1039" s="51"/>
      <c r="R1039" s="51"/>
    </row>
    <row r="1040" spans="1:18" s="50" customFormat="1" x14ac:dyDescent="0.2">
      <c r="A1040" s="63"/>
      <c r="B1040" s="70"/>
      <c r="C1040" s="70"/>
      <c r="D1040" s="65"/>
      <c r="E1040" s="63"/>
      <c r="F1040" s="63"/>
      <c r="G1040" s="63"/>
      <c r="H1040" s="71"/>
      <c r="I1040" s="49"/>
      <c r="K1040" s="51"/>
      <c r="L1040" s="51"/>
      <c r="M1040" s="51"/>
      <c r="N1040" s="51"/>
      <c r="O1040" s="51"/>
      <c r="P1040" s="51"/>
      <c r="Q1040" s="51"/>
      <c r="R1040" s="51"/>
    </row>
    <row r="1041" spans="1:18" s="50" customFormat="1" x14ac:dyDescent="0.2">
      <c r="A1041" s="63"/>
      <c r="B1041" s="70"/>
      <c r="C1041" s="70"/>
      <c r="D1041" s="65"/>
      <c r="E1041" s="63"/>
      <c r="F1041" s="63"/>
      <c r="G1041" s="63"/>
      <c r="H1041" s="71"/>
      <c r="I1041" s="49"/>
      <c r="K1041" s="51"/>
      <c r="L1041" s="51"/>
      <c r="M1041" s="51"/>
      <c r="N1041" s="51"/>
      <c r="O1041" s="51"/>
      <c r="P1041" s="51"/>
      <c r="Q1041" s="51"/>
      <c r="R1041" s="51"/>
    </row>
    <row r="1042" spans="1:18" s="50" customFormat="1" x14ac:dyDescent="0.2">
      <c r="A1042" s="63"/>
      <c r="B1042" s="70"/>
      <c r="C1042" s="70"/>
      <c r="D1042" s="65"/>
      <c r="E1042" s="63"/>
      <c r="F1042" s="63"/>
      <c r="G1042" s="63"/>
      <c r="H1042" s="71"/>
      <c r="I1042" s="49"/>
      <c r="K1042" s="51"/>
      <c r="L1042" s="51"/>
      <c r="M1042" s="51"/>
      <c r="N1042" s="51"/>
      <c r="O1042" s="51"/>
      <c r="P1042" s="51"/>
      <c r="Q1042" s="51"/>
      <c r="R1042" s="51"/>
    </row>
    <row r="1043" spans="1:18" s="50" customFormat="1" x14ac:dyDescent="0.2">
      <c r="A1043" s="63"/>
      <c r="B1043" s="70"/>
      <c r="C1043" s="70"/>
      <c r="D1043" s="65"/>
      <c r="E1043" s="63"/>
      <c r="F1043" s="63"/>
      <c r="G1043" s="63"/>
      <c r="H1043" s="71"/>
      <c r="I1043" s="49"/>
      <c r="K1043" s="51"/>
      <c r="L1043" s="51"/>
      <c r="M1043" s="51"/>
      <c r="N1043" s="51"/>
      <c r="O1043" s="51"/>
      <c r="P1043" s="51"/>
      <c r="Q1043" s="51"/>
      <c r="R1043" s="51"/>
    </row>
    <row r="1044" spans="1:18" s="50" customFormat="1" x14ac:dyDescent="0.2">
      <c r="A1044" s="63"/>
      <c r="B1044" s="70"/>
      <c r="C1044" s="70"/>
      <c r="D1044" s="65"/>
      <c r="E1044" s="63"/>
      <c r="F1044" s="63"/>
      <c r="G1044" s="63"/>
      <c r="H1044" s="71"/>
      <c r="I1044" s="49"/>
      <c r="K1044" s="51"/>
      <c r="L1044" s="51"/>
      <c r="M1044" s="51"/>
      <c r="N1044" s="51"/>
      <c r="O1044" s="51"/>
      <c r="P1044" s="51"/>
      <c r="Q1044" s="51"/>
      <c r="R1044" s="51"/>
    </row>
    <row r="1045" spans="1:18" s="50" customFormat="1" x14ac:dyDescent="0.2">
      <c r="A1045" s="63"/>
      <c r="B1045" s="70"/>
      <c r="C1045" s="70"/>
      <c r="D1045" s="65"/>
      <c r="E1045" s="63"/>
      <c r="F1045" s="63"/>
      <c r="G1045" s="63"/>
      <c r="H1045" s="71"/>
      <c r="I1045" s="49"/>
      <c r="K1045" s="51"/>
      <c r="L1045" s="51"/>
      <c r="M1045" s="51"/>
      <c r="N1045" s="51"/>
      <c r="O1045" s="51"/>
      <c r="P1045" s="51"/>
      <c r="Q1045" s="51"/>
      <c r="R1045" s="51"/>
    </row>
    <row r="1046" spans="1:18" s="50" customFormat="1" x14ac:dyDescent="0.2">
      <c r="A1046" s="63"/>
      <c r="B1046" s="70"/>
      <c r="C1046" s="70"/>
      <c r="D1046" s="65"/>
      <c r="E1046" s="63"/>
      <c r="F1046" s="63"/>
      <c r="G1046" s="63"/>
      <c r="H1046" s="71"/>
      <c r="I1046" s="49"/>
      <c r="K1046" s="51"/>
      <c r="L1046" s="51"/>
      <c r="M1046" s="51"/>
      <c r="N1046" s="51"/>
      <c r="O1046" s="51"/>
      <c r="P1046" s="51"/>
      <c r="Q1046" s="51"/>
      <c r="R1046" s="51"/>
    </row>
    <row r="1047" spans="1:18" s="50" customFormat="1" x14ac:dyDescent="0.2">
      <c r="A1047" s="63"/>
      <c r="B1047" s="70"/>
      <c r="C1047" s="70"/>
      <c r="D1047" s="65"/>
      <c r="E1047" s="63"/>
      <c r="F1047" s="63"/>
      <c r="G1047" s="63"/>
      <c r="H1047" s="71"/>
      <c r="I1047" s="49"/>
      <c r="K1047" s="51"/>
      <c r="L1047" s="51"/>
      <c r="M1047" s="51"/>
      <c r="N1047" s="51"/>
      <c r="O1047" s="51"/>
      <c r="P1047" s="51"/>
      <c r="Q1047" s="51"/>
      <c r="R1047" s="51"/>
    </row>
    <row r="1048" spans="1:18" s="50" customFormat="1" x14ac:dyDescent="0.2">
      <c r="A1048" s="63"/>
      <c r="B1048" s="70"/>
      <c r="C1048" s="70"/>
      <c r="D1048" s="65"/>
      <c r="E1048" s="63"/>
      <c r="F1048" s="63"/>
      <c r="G1048" s="63"/>
      <c r="H1048" s="71"/>
      <c r="I1048" s="49"/>
      <c r="K1048" s="51"/>
      <c r="L1048" s="51"/>
      <c r="M1048" s="51"/>
      <c r="N1048" s="51"/>
      <c r="O1048" s="51"/>
      <c r="P1048" s="51"/>
      <c r="Q1048" s="51"/>
      <c r="R1048" s="51"/>
    </row>
    <row r="1049" spans="1:18" s="50" customFormat="1" x14ac:dyDescent="0.2">
      <c r="A1049" s="63"/>
      <c r="B1049" s="70"/>
      <c r="C1049" s="70"/>
      <c r="D1049" s="65"/>
      <c r="E1049" s="63"/>
      <c r="F1049" s="63"/>
      <c r="G1049" s="63"/>
      <c r="H1049" s="71"/>
      <c r="I1049" s="49"/>
      <c r="K1049" s="51"/>
      <c r="L1049" s="51"/>
      <c r="M1049" s="51"/>
      <c r="N1049" s="51"/>
      <c r="O1049" s="51"/>
      <c r="P1049" s="51"/>
      <c r="Q1049" s="51"/>
      <c r="R1049" s="51"/>
    </row>
    <row r="1050" spans="1:18" s="50" customFormat="1" x14ac:dyDescent="0.2">
      <c r="A1050" s="63"/>
      <c r="B1050" s="70"/>
      <c r="C1050" s="70"/>
      <c r="D1050" s="65"/>
      <c r="E1050" s="63"/>
      <c r="F1050" s="63"/>
      <c r="G1050" s="63"/>
      <c r="H1050" s="71"/>
      <c r="I1050" s="49"/>
      <c r="K1050" s="51"/>
      <c r="L1050" s="51"/>
      <c r="M1050" s="51"/>
      <c r="N1050" s="51"/>
      <c r="O1050" s="51"/>
      <c r="P1050" s="51"/>
      <c r="Q1050" s="51"/>
      <c r="R1050" s="51"/>
    </row>
    <row r="1051" spans="1:18" s="50" customFormat="1" x14ac:dyDescent="0.2">
      <c r="A1051" s="63"/>
      <c r="B1051" s="70"/>
      <c r="C1051" s="70"/>
      <c r="D1051" s="65"/>
      <c r="E1051" s="63"/>
      <c r="F1051" s="63"/>
      <c r="G1051" s="63"/>
      <c r="H1051" s="71"/>
      <c r="I1051" s="49"/>
      <c r="K1051" s="51"/>
      <c r="L1051" s="51"/>
      <c r="M1051" s="51"/>
      <c r="N1051" s="51"/>
      <c r="O1051" s="51"/>
      <c r="P1051" s="51"/>
      <c r="Q1051" s="51"/>
      <c r="R1051" s="51"/>
    </row>
    <row r="1052" spans="1:18" s="50" customFormat="1" x14ac:dyDescent="0.2">
      <c r="A1052" s="63"/>
      <c r="B1052" s="70"/>
      <c r="C1052" s="70"/>
      <c r="D1052" s="65"/>
      <c r="E1052" s="63"/>
      <c r="F1052" s="63"/>
      <c r="G1052" s="63"/>
      <c r="H1052" s="71"/>
      <c r="I1052" s="49"/>
      <c r="K1052" s="51"/>
      <c r="L1052" s="51"/>
      <c r="M1052" s="51"/>
      <c r="N1052" s="51"/>
      <c r="O1052" s="51"/>
      <c r="P1052" s="51"/>
      <c r="Q1052" s="51"/>
      <c r="R1052" s="51"/>
    </row>
    <row r="1053" spans="1:18" s="50" customFormat="1" x14ac:dyDescent="0.2">
      <c r="A1053" s="63"/>
      <c r="B1053" s="70"/>
      <c r="C1053" s="70"/>
      <c r="D1053" s="65"/>
      <c r="E1053" s="63"/>
      <c r="F1053" s="63"/>
      <c r="G1053" s="63"/>
      <c r="H1053" s="71"/>
      <c r="I1053" s="49"/>
      <c r="K1053" s="51"/>
      <c r="L1053" s="51"/>
      <c r="M1053" s="51"/>
      <c r="N1053" s="51"/>
      <c r="O1053" s="51"/>
      <c r="P1053" s="51"/>
      <c r="Q1053" s="51"/>
      <c r="R1053" s="51"/>
    </row>
    <row r="1054" spans="1:18" s="50" customFormat="1" x14ac:dyDescent="0.2">
      <c r="A1054" s="63"/>
      <c r="B1054" s="70"/>
      <c r="C1054" s="70"/>
      <c r="D1054" s="65"/>
      <c r="E1054" s="63"/>
      <c r="F1054" s="63"/>
      <c r="G1054" s="63"/>
      <c r="H1054" s="71"/>
      <c r="I1054" s="49"/>
      <c r="K1054" s="51"/>
      <c r="L1054" s="51"/>
      <c r="M1054" s="51"/>
      <c r="N1054" s="51"/>
      <c r="O1054" s="51"/>
      <c r="P1054" s="51"/>
      <c r="Q1054" s="51"/>
      <c r="R1054" s="51"/>
    </row>
    <row r="1055" spans="1:18" s="50" customFormat="1" x14ac:dyDescent="0.2">
      <c r="A1055" s="63"/>
      <c r="B1055" s="70"/>
      <c r="C1055" s="70"/>
      <c r="D1055" s="65"/>
      <c r="E1055" s="63"/>
      <c r="F1055" s="63"/>
      <c r="G1055" s="63"/>
      <c r="H1055" s="71"/>
      <c r="I1055" s="49"/>
      <c r="K1055" s="51"/>
      <c r="L1055" s="51"/>
      <c r="M1055" s="51"/>
      <c r="N1055" s="51"/>
      <c r="O1055" s="51"/>
      <c r="P1055" s="51"/>
      <c r="Q1055" s="51"/>
      <c r="R1055" s="51"/>
    </row>
    <row r="1056" spans="1:18" s="50" customFormat="1" x14ac:dyDescent="0.2">
      <c r="A1056" s="63"/>
      <c r="B1056" s="70"/>
      <c r="C1056" s="70"/>
      <c r="D1056" s="65"/>
      <c r="E1056" s="63"/>
      <c r="F1056" s="63"/>
      <c r="G1056" s="63"/>
      <c r="H1056" s="71"/>
      <c r="I1056" s="49"/>
      <c r="K1056" s="51"/>
      <c r="L1056" s="51"/>
      <c r="M1056" s="51"/>
      <c r="N1056" s="51"/>
      <c r="O1056" s="51"/>
      <c r="P1056" s="51"/>
      <c r="Q1056" s="51"/>
      <c r="R1056" s="51"/>
    </row>
    <row r="1057" spans="1:18" s="50" customFormat="1" x14ac:dyDescent="0.2">
      <c r="A1057" s="63"/>
      <c r="B1057" s="70"/>
      <c r="C1057" s="70"/>
      <c r="D1057" s="65"/>
      <c r="E1057" s="63"/>
      <c r="F1057" s="63"/>
      <c r="G1057" s="63"/>
      <c r="H1057" s="71"/>
      <c r="I1057" s="49"/>
      <c r="K1057" s="51"/>
      <c r="L1057" s="51"/>
      <c r="M1057" s="51"/>
      <c r="N1057" s="51"/>
      <c r="O1057" s="51"/>
      <c r="P1057" s="51"/>
      <c r="Q1057" s="51"/>
      <c r="R1057" s="51"/>
    </row>
    <row r="1058" spans="1:18" s="50" customFormat="1" x14ac:dyDescent="0.2">
      <c r="A1058" s="63"/>
      <c r="B1058" s="70"/>
      <c r="C1058" s="70"/>
      <c r="D1058" s="65"/>
      <c r="E1058" s="63"/>
      <c r="F1058" s="63"/>
      <c r="G1058" s="63"/>
      <c r="H1058" s="71"/>
      <c r="I1058" s="49"/>
      <c r="K1058" s="51"/>
      <c r="L1058" s="51"/>
      <c r="M1058" s="51"/>
      <c r="N1058" s="51"/>
      <c r="O1058" s="51"/>
      <c r="P1058" s="51"/>
      <c r="Q1058" s="51"/>
      <c r="R1058" s="51"/>
    </row>
    <row r="1059" spans="1:18" s="50" customFormat="1" x14ac:dyDescent="0.2">
      <c r="A1059" s="63"/>
      <c r="B1059" s="70"/>
      <c r="C1059" s="70"/>
      <c r="D1059" s="65"/>
      <c r="E1059" s="63"/>
      <c r="F1059" s="63"/>
      <c r="G1059" s="63"/>
      <c r="H1059" s="71"/>
      <c r="I1059" s="49"/>
      <c r="K1059" s="51"/>
      <c r="L1059" s="51"/>
      <c r="M1059" s="51"/>
      <c r="N1059" s="51"/>
      <c r="O1059" s="51"/>
      <c r="P1059" s="51"/>
      <c r="Q1059" s="51"/>
      <c r="R1059" s="51"/>
    </row>
    <row r="1060" spans="1:18" s="50" customFormat="1" x14ac:dyDescent="0.2">
      <c r="A1060" s="63"/>
      <c r="B1060" s="70"/>
      <c r="C1060" s="70"/>
      <c r="D1060" s="65"/>
      <c r="E1060" s="63"/>
      <c r="F1060" s="63"/>
      <c r="G1060" s="63"/>
      <c r="H1060" s="71"/>
      <c r="I1060" s="49"/>
      <c r="K1060" s="51"/>
      <c r="L1060" s="51"/>
      <c r="M1060" s="51"/>
      <c r="N1060" s="51"/>
      <c r="O1060" s="51"/>
      <c r="P1060" s="51"/>
      <c r="Q1060" s="51"/>
      <c r="R1060" s="51"/>
    </row>
    <row r="1061" spans="1:18" s="50" customFormat="1" x14ac:dyDescent="0.2">
      <c r="A1061" s="63"/>
      <c r="B1061" s="70"/>
      <c r="C1061" s="70"/>
      <c r="D1061" s="65"/>
      <c r="E1061" s="63"/>
      <c r="F1061" s="63"/>
      <c r="G1061" s="63"/>
      <c r="H1061" s="71"/>
      <c r="I1061" s="49"/>
      <c r="K1061" s="51"/>
      <c r="L1061" s="51"/>
      <c r="M1061" s="51"/>
      <c r="N1061" s="51"/>
      <c r="O1061" s="51"/>
      <c r="P1061" s="51"/>
      <c r="Q1061" s="51"/>
      <c r="R1061" s="51"/>
    </row>
    <row r="1062" spans="1:18" s="50" customFormat="1" x14ac:dyDescent="0.2">
      <c r="A1062" s="63"/>
      <c r="B1062" s="70"/>
      <c r="C1062" s="70"/>
      <c r="D1062" s="65"/>
      <c r="E1062" s="63"/>
      <c r="F1062" s="63"/>
      <c r="G1062" s="63"/>
      <c r="H1062" s="71"/>
      <c r="I1062" s="49"/>
      <c r="K1062" s="51"/>
      <c r="L1062" s="51"/>
      <c r="M1062" s="51"/>
      <c r="N1062" s="51"/>
      <c r="O1062" s="51"/>
      <c r="P1062" s="51"/>
      <c r="Q1062" s="51"/>
      <c r="R1062" s="51"/>
    </row>
    <row r="1063" spans="1:18" s="50" customFormat="1" x14ac:dyDescent="0.2">
      <c r="A1063" s="63"/>
      <c r="B1063" s="70"/>
      <c r="C1063" s="70"/>
      <c r="D1063" s="65"/>
      <c r="E1063" s="63"/>
      <c r="F1063" s="63"/>
      <c r="G1063" s="63"/>
      <c r="H1063" s="71"/>
      <c r="I1063" s="49"/>
      <c r="K1063" s="51"/>
      <c r="L1063" s="51"/>
      <c r="M1063" s="51"/>
      <c r="N1063" s="51"/>
      <c r="O1063" s="51"/>
      <c r="P1063" s="51"/>
      <c r="Q1063" s="51"/>
      <c r="R1063" s="51"/>
    </row>
    <row r="1064" spans="1:18" s="50" customFormat="1" x14ac:dyDescent="0.2">
      <c r="A1064" s="63"/>
      <c r="B1064" s="70"/>
      <c r="C1064" s="70"/>
      <c r="D1064" s="65"/>
      <c r="E1064" s="63"/>
      <c r="F1064" s="63"/>
      <c r="G1064" s="63"/>
      <c r="H1064" s="71"/>
      <c r="I1064" s="49"/>
      <c r="K1064" s="51"/>
      <c r="L1064" s="51"/>
      <c r="M1064" s="51"/>
      <c r="N1064" s="51"/>
      <c r="O1064" s="51"/>
      <c r="P1064" s="51"/>
      <c r="Q1064" s="51"/>
      <c r="R1064" s="51"/>
    </row>
    <row r="1065" spans="1:18" s="50" customFormat="1" x14ac:dyDescent="0.2">
      <c r="A1065" s="63"/>
      <c r="B1065" s="70"/>
      <c r="C1065" s="70"/>
      <c r="D1065" s="65"/>
      <c r="E1065" s="63"/>
      <c r="F1065" s="63"/>
      <c r="G1065" s="63"/>
      <c r="H1065" s="71"/>
      <c r="I1065" s="49"/>
      <c r="K1065" s="51"/>
      <c r="L1065" s="51"/>
      <c r="M1065" s="51"/>
      <c r="N1065" s="51"/>
      <c r="O1065" s="51"/>
      <c r="P1065" s="51"/>
      <c r="Q1065" s="51"/>
      <c r="R1065" s="51"/>
    </row>
    <row r="1066" spans="1:18" s="50" customFormat="1" x14ac:dyDescent="0.2">
      <c r="A1066" s="63"/>
      <c r="B1066" s="70"/>
      <c r="C1066" s="70"/>
      <c r="D1066" s="65"/>
      <c r="E1066" s="63"/>
      <c r="F1066" s="63"/>
      <c r="G1066" s="63"/>
      <c r="H1066" s="71"/>
      <c r="I1066" s="49"/>
      <c r="K1066" s="51"/>
      <c r="L1066" s="51"/>
      <c r="M1066" s="51"/>
      <c r="N1066" s="51"/>
      <c r="O1066" s="51"/>
      <c r="P1066" s="51"/>
      <c r="Q1066" s="51"/>
      <c r="R1066" s="51"/>
    </row>
    <row r="1067" spans="1:18" s="50" customFormat="1" x14ac:dyDescent="0.2">
      <c r="A1067" s="63"/>
      <c r="B1067" s="70"/>
      <c r="C1067" s="70"/>
      <c r="D1067" s="65"/>
      <c r="E1067" s="63"/>
      <c r="F1067" s="63"/>
      <c r="G1067" s="63"/>
      <c r="H1067" s="71"/>
      <c r="I1067" s="49"/>
      <c r="K1067" s="51"/>
      <c r="L1067" s="51"/>
      <c r="M1067" s="51"/>
      <c r="N1067" s="51"/>
      <c r="O1067" s="51"/>
      <c r="P1067" s="51"/>
      <c r="Q1067" s="51"/>
      <c r="R1067" s="51"/>
    </row>
    <row r="1068" spans="1:18" s="50" customFormat="1" x14ac:dyDescent="0.2">
      <c r="A1068" s="63"/>
      <c r="B1068" s="70"/>
      <c r="C1068" s="70"/>
      <c r="D1068" s="65"/>
      <c r="E1068" s="63"/>
      <c r="F1068" s="63"/>
      <c r="G1068" s="63"/>
      <c r="H1068" s="71"/>
      <c r="I1068" s="49"/>
      <c r="K1068" s="51"/>
      <c r="L1068" s="51"/>
      <c r="M1068" s="51"/>
      <c r="N1068" s="51"/>
      <c r="O1068" s="51"/>
      <c r="P1068" s="51"/>
      <c r="Q1068" s="51"/>
      <c r="R1068" s="51"/>
    </row>
    <row r="1069" spans="1:18" s="50" customFormat="1" x14ac:dyDescent="0.2">
      <c r="A1069" s="63"/>
      <c r="B1069" s="70"/>
      <c r="C1069" s="70"/>
      <c r="D1069" s="65"/>
      <c r="E1069" s="63"/>
      <c r="F1069" s="63"/>
      <c r="G1069" s="63"/>
      <c r="H1069" s="71"/>
      <c r="I1069" s="49"/>
      <c r="K1069" s="51"/>
      <c r="L1069" s="51"/>
      <c r="M1069" s="51"/>
      <c r="N1069" s="51"/>
      <c r="O1069" s="51"/>
      <c r="P1069" s="51"/>
      <c r="Q1069" s="51"/>
      <c r="R1069" s="51"/>
    </row>
    <row r="1070" spans="1:18" s="50" customFormat="1" x14ac:dyDescent="0.2">
      <c r="A1070" s="63"/>
      <c r="B1070" s="70"/>
      <c r="C1070" s="70"/>
      <c r="D1070" s="65"/>
      <c r="E1070" s="63"/>
      <c r="F1070" s="63"/>
      <c r="G1070" s="63"/>
      <c r="H1070" s="71"/>
      <c r="I1070" s="49"/>
      <c r="K1070" s="51"/>
      <c r="L1070" s="51"/>
      <c r="M1070" s="51"/>
      <c r="N1070" s="51"/>
      <c r="O1070" s="51"/>
      <c r="P1070" s="51"/>
      <c r="Q1070" s="51"/>
      <c r="R1070" s="51"/>
    </row>
    <row r="1071" spans="1:18" s="50" customFormat="1" x14ac:dyDescent="0.2">
      <c r="A1071" s="63"/>
      <c r="B1071" s="70"/>
      <c r="C1071" s="70"/>
      <c r="D1071" s="65"/>
      <c r="E1071" s="63"/>
      <c r="F1071" s="63"/>
      <c r="G1071" s="63"/>
      <c r="H1071" s="71"/>
      <c r="I1071" s="49"/>
      <c r="K1071" s="51"/>
      <c r="L1071" s="51"/>
      <c r="M1071" s="51"/>
      <c r="N1071" s="51"/>
      <c r="O1071" s="51"/>
      <c r="P1071" s="51"/>
      <c r="Q1071" s="51"/>
      <c r="R1071" s="51"/>
    </row>
    <row r="1072" spans="1:18" s="50" customFormat="1" x14ac:dyDescent="0.2">
      <c r="A1072" s="63"/>
      <c r="B1072" s="70"/>
      <c r="C1072" s="70"/>
      <c r="D1072" s="65"/>
      <c r="E1072" s="63"/>
      <c r="F1072" s="63"/>
      <c r="G1072" s="63"/>
      <c r="H1072" s="71"/>
      <c r="I1072" s="49"/>
      <c r="K1072" s="51"/>
      <c r="L1072" s="51"/>
      <c r="M1072" s="51"/>
      <c r="N1072" s="51"/>
      <c r="O1072" s="51"/>
      <c r="P1072" s="51"/>
      <c r="Q1072" s="51"/>
      <c r="R1072" s="51"/>
    </row>
    <row r="1073" spans="1:18" s="50" customFormat="1" x14ac:dyDescent="0.2">
      <c r="A1073" s="63"/>
      <c r="B1073" s="70"/>
      <c r="C1073" s="70"/>
      <c r="D1073" s="65"/>
      <c r="E1073" s="63"/>
      <c r="F1073" s="63"/>
      <c r="G1073" s="63"/>
      <c r="H1073" s="71"/>
      <c r="I1073" s="49"/>
      <c r="K1073" s="51"/>
      <c r="L1073" s="51"/>
      <c r="M1073" s="51"/>
      <c r="N1073" s="51"/>
      <c r="O1073" s="51"/>
      <c r="P1073" s="51"/>
      <c r="Q1073" s="51"/>
      <c r="R1073" s="51"/>
    </row>
    <row r="1074" spans="1:18" s="50" customFormat="1" x14ac:dyDescent="0.2">
      <c r="A1074" s="63"/>
      <c r="B1074" s="70"/>
      <c r="C1074" s="70"/>
      <c r="D1074" s="65"/>
      <c r="E1074" s="63"/>
      <c r="F1074" s="63"/>
      <c r="G1074" s="63"/>
      <c r="H1074" s="71"/>
      <c r="I1074" s="49"/>
      <c r="K1074" s="51"/>
      <c r="L1074" s="51"/>
      <c r="M1074" s="51"/>
      <c r="N1074" s="51"/>
      <c r="O1074" s="51"/>
      <c r="P1074" s="51"/>
      <c r="Q1074" s="51"/>
      <c r="R1074" s="51"/>
    </row>
    <row r="1075" spans="1:18" s="50" customFormat="1" x14ac:dyDescent="0.2">
      <c r="A1075" s="63"/>
      <c r="B1075" s="70"/>
      <c r="C1075" s="70"/>
      <c r="D1075" s="65"/>
      <c r="E1075" s="63"/>
      <c r="F1075" s="63"/>
      <c r="G1075" s="63"/>
      <c r="H1075" s="71"/>
      <c r="I1075" s="49"/>
      <c r="K1075" s="51"/>
      <c r="L1075" s="51"/>
      <c r="M1075" s="51"/>
      <c r="N1075" s="51"/>
      <c r="O1075" s="51"/>
      <c r="P1075" s="51"/>
      <c r="Q1075" s="51"/>
      <c r="R1075" s="51"/>
    </row>
    <row r="1076" spans="1:18" s="50" customFormat="1" x14ac:dyDescent="0.2">
      <c r="A1076" s="63"/>
      <c r="B1076" s="70"/>
      <c r="C1076" s="70"/>
      <c r="D1076" s="65"/>
      <c r="E1076" s="63"/>
      <c r="F1076" s="63"/>
      <c r="G1076" s="63"/>
      <c r="H1076" s="71"/>
      <c r="I1076" s="49"/>
      <c r="K1076" s="51"/>
      <c r="L1076" s="51"/>
      <c r="M1076" s="51"/>
      <c r="N1076" s="51"/>
      <c r="O1076" s="51"/>
      <c r="P1076" s="51"/>
      <c r="Q1076" s="51"/>
      <c r="R1076" s="51"/>
    </row>
    <row r="1077" spans="1:18" s="50" customFormat="1" x14ac:dyDescent="0.2">
      <c r="A1077" s="63"/>
      <c r="B1077" s="70"/>
      <c r="C1077" s="70"/>
      <c r="D1077" s="65"/>
      <c r="E1077" s="63"/>
      <c r="F1077" s="63"/>
      <c r="G1077" s="63"/>
      <c r="H1077" s="71"/>
      <c r="I1077" s="49"/>
      <c r="K1077" s="51"/>
      <c r="L1077" s="51"/>
      <c r="M1077" s="51"/>
      <c r="N1077" s="51"/>
      <c r="O1077" s="51"/>
      <c r="P1077" s="51"/>
      <c r="Q1077" s="51"/>
      <c r="R1077" s="51"/>
    </row>
    <row r="1078" spans="1:18" s="50" customFormat="1" x14ac:dyDescent="0.2">
      <c r="A1078" s="63"/>
      <c r="B1078" s="70"/>
      <c r="C1078" s="70"/>
      <c r="D1078" s="65"/>
      <c r="E1078" s="63"/>
      <c r="F1078" s="63"/>
      <c r="G1078" s="63"/>
      <c r="H1078" s="71"/>
      <c r="I1078" s="49"/>
      <c r="K1078" s="51"/>
      <c r="L1078" s="51"/>
      <c r="M1078" s="51"/>
      <c r="N1078" s="51"/>
      <c r="O1078" s="51"/>
      <c r="P1078" s="51"/>
      <c r="Q1078" s="51"/>
      <c r="R1078" s="51"/>
    </row>
  </sheetData>
  <sheetProtection sheet="1" selectLockedCells="1" selectUnlockedCells="1"/>
  <mergeCells count="5">
    <mergeCell ref="A1:H1"/>
    <mergeCell ref="A2:G2"/>
    <mergeCell ref="H2:I2"/>
    <mergeCell ref="H3:I3"/>
    <mergeCell ref="B4:E4"/>
  </mergeCells>
  <conditionalFormatting sqref="A78:A2913">
    <cfRule type="expression" dxfId="103" priority="2">
      <formula>$A78&lt;&gt;""</formula>
    </cfRule>
  </conditionalFormatting>
  <conditionalFormatting sqref="A8:I76 I78">
    <cfRule type="expression" dxfId="102" priority="5">
      <formula>$A8&lt;&gt;""</formula>
    </cfRule>
  </conditionalFormatting>
  <conditionalFormatting sqref="B78:H2888">
    <cfRule type="expression" dxfId="101" priority="3">
      <formula>$A78&lt;&gt;""</formula>
    </cfRule>
  </conditionalFormatting>
  <conditionalFormatting sqref="D2886:D2913">
    <cfRule type="expression" dxfId="100" priority="4">
      <formula>$A2886&lt;&gt;""</formula>
    </cfRule>
  </conditionalFormatting>
  <dataValidations count="6">
    <dataValidation type="date" allowBlank="1" showInputMessage="1" showErrorMessage="1" sqref="D7" xr:uid="{00000000-0002-0000-0100-000000000000}">
      <formula1>42370</formula1>
      <formula2>42735</formula2>
    </dataValidation>
    <dataValidation allowBlank="1" sqref="B8:C76 B78:C1078" xr:uid="{00000000-0002-0000-0100-000001000000}">
      <formula1>0</formula1>
      <formula2>0</formula2>
    </dataValidation>
    <dataValidation type="date" allowBlank="1" showInputMessage="1" showErrorMessage="1" sqref="D79:D1078" xr:uid="{00000000-0002-0000-0100-000002000000}">
      <formula1>41640</formula1>
      <formula2>42004</formula2>
    </dataValidation>
    <dataValidation type="list" allowBlank="1" showInputMessage="1" sqref="E8:F76 E78:F1078" xr:uid="{00000000-0002-0000-0100-000003000000}">
      <formula1>#REF!</formula1>
      <formula2>0</formula2>
    </dataValidation>
    <dataValidation type="decimal" operator="greaterThan" allowBlank="1" showInputMessage="1" showErrorMessage="1" sqref="H8:I76 H78:I78 H79:H1078" xr:uid="{00000000-0002-0000-0100-000004000000}">
      <formula1>0</formula1>
      <formula2>0</formula2>
    </dataValidation>
    <dataValidation type="date" allowBlank="1" showInputMessage="1" showErrorMessage="1" sqref="D8:D76 D78" xr:uid="{00000000-0002-0000-0100-000005000000}">
      <formula1>45658</formula1>
      <formula2>46022</formula2>
    </dataValidation>
  </dataValidations>
  <pageMargins left="0.196527777777778" right="0.196527777777778" top="0.39374999999999999" bottom="0.39374999999999999" header="0.511811023622047" footer="0.31527777777777799"/>
  <pageSetup paperSize="9" orientation="landscape" horizontalDpi="300" verticalDpi="300"/>
  <headerFooter>
    <oddFooter>&amp;C&amp;9strana &amp;P/&amp;N</oddFoot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61"/>
  <sheetViews>
    <sheetView zoomScaleNormal="100" workbookViewId="0">
      <selection activeCell="C1" sqref="C1"/>
    </sheetView>
  </sheetViews>
  <sheetFormatPr defaultColWidth="11.453125" defaultRowHeight="12.5" x14ac:dyDescent="0.25"/>
  <cols>
    <col min="1" max="1" width="11.54296875" style="2" customWidth="1"/>
    <col min="2" max="2" width="62.90625" style="2" customWidth="1"/>
    <col min="3" max="4" width="11.54296875" style="2" customWidth="1"/>
    <col min="5" max="6" width="11.453125" style="2"/>
    <col min="7" max="7" width="8.90625" style="79" hidden="1" customWidth="1"/>
    <col min="8" max="16384" width="11.453125" style="2"/>
  </cols>
  <sheetData>
    <row r="1" spans="1:7" s="82" customFormat="1" ht="35.25" customHeight="1" x14ac:dyDescent="0.3">
      <c r="A1" s="317" t="s">
        <v>347</v>
      </c>
      <c r="B1" s="317"/>
      <c r="C1" s="80">
        <v>45688</v>
      </c>
      <c r="D1" s="81"/>
      <c r="G1" s="83">
        <v>45688</v>
      </c>
    </row>
    <row r="2" spans="1:7" ht="14" x14ac:dyDescent="0.3">
      <c r="A2" s="54"/>
      <c r="B2" s="54"/>
      <c r="G2" s="83">
        <v>45716</v>
      </c>
    </row>
    <row r="3" spans="1:7" ht="14" x14ac:dyDescent="0.3">
      <c r="A3" s="84" t="s">
        <v>348</v>
      </c>
      <c r="B3" s="318" t="str">
        <f>INDEX(Adr!B:B,Doklady!B102+1)</f>
        <v>Slovenský zväz bedmintonu</v>
      </c>
      <c r="C3" s="318"/>
      <c r="D3" s="318"/>
      <c r="G3" s="83">
        <v>45747</v>
      </c>
    </row>
    <row r="4" spans="1:7" ht="14" x14ac:dyDescent="0.3">
      <c r="A4" s="84" t="s">
        <v>349</v>
      </c>
      <c r="B4" s="2" t="str">
        <f>RIGHT("0000"&amp;INDEX(Adr!A:A,Doklady!B102+1),8)</f>
        <v>30811546</v>
      </c>
      <c r="G4" s="83">
        <v>45777</v>
      </c>
    </row>
    <row r="5" spans="1:7" ht="14" x14ac:dyDescent="0.3">
      <c r="A5" s="84" t="s">
        <v>350</v>
      </c>
      <c r="B5" s="2" t="str">
        <f>INDEX(Adr!D:D,Doklady!B102+1)&amp;", "&amp;INDEX(Adr!E:E,Doklady!B102+1)</f>
        <v>Slovenská 19, Prešov</v>
      </c>
      <c r="G5" s="83">
        <v>45808</v>
      </c>
    </row>
    <row r="6" spans="1:7" ht="14" x14ac:dyDescent="0.3">
      <c r="A6" s="84"/>
      <c r="G6" s="83">
        <v>45838</v>
      </c>
    </row>
    <row r="7" spans="1:7" ht="14" x14ac:dyDescent="0.3">
      <c r="G7" s="83">
        <v>45869</v>
      </c>
    </row>
    <row r="8" spans="1:7" ht="14" x14ac:dyDescent="0.3">
      <c r="G8" s="83">
        <v>45900</v>
      </c>
    </row>
    <row r="9" spans="1:7" ht="21" x14ac:dyDescent="0.3">
      <c r="A9" s="85" t="s">
        <v>351</v>
      </c>
      <c r="B9" s="85" t="s">
        <v>351</v>
      </c>
      <c r="C9" s="86" t="s">
        <v>352</v>
      </c>
      <c r="G9" s="83">
        <v>45930</v>
      </c>
    </row>
    <row r="10" spans="1:7" ht="14" x14ac:dyDescent="0.3">
      <c r="A10" s="87" t="s">
        <v>353</v>
      </c>
      <c r="B10" s="88" t="s">
        <v>354</v>
      </c>
      <c r="C10" s="89">
        <f>+Spolu!C10</f>
        <v>0</v>
      </c>
      <c r="G10" s="83">
        <v>45961</v>
      </c>
    </row>
    <row r="11" spans="1:7" ht="14" x14ac:dyDescent="0.3">
      <c r="A11" s="87" t="s">
        <v>355</v>
      </c>
      <c r="B11" s="88" t="s">
        <v>356</v>
      </c>
      <c r="C11" s="89">
        <f>+Spolu!C11</f>
        <v>479392</v>
      </c>
      <c r="G11" s="83">
        <v>45991</v>
      </c>
    </row>
    <row r="12" spans="1:7" ht="14" x14ac:dyDescent="0.3">
      <c r="A12" s="87" t="s">
        <v>357</v>
      </c>
      <c r="B12" s="88" t="s">
        <v>358</v>
      </c>
      <c r="C12" s="89">
        <v>0</v>
      </c>
      <c r="G12" s="83">
        <v>46022</v>
      </c>
    </row>
    <row r="13" spans="1:7" ht="14" x14ac:dyDescent="0.3">
      <c r="A13" s="87" t="s">
        <v>359</v>
      </c>
      <c r="B13" s="88" t="s">
        <v>360</v>
      </c>
      <c r="C13" s="89">
        <f>+Spolu!C13</f>
        <v>0</v>
      </c>
      <c r="G13" s="83"/>
    </row>
    <row r="14" spans="1:7" ht="14" x14ac:dyDescent="0.3">
      <c r="A14" s="87" t="s">
        <v>361</v>
      </c>
      <c r="B14" s="88" t="s">
        <v>362</v>
      </c>
      <c r="C14" s="89">
        <f>+Spolu!C14</f>
        <v>0</v>
      </c>
      <c r="G14" s="83"/>
    </row>
    <row r="15" spans="1:7" ht="14" x14ac:dyDescent="0.3">
      <c r="A15" s="90" t="s">
        <v>363</v>
      </c>
      <c r="B15" s="91"/>
      <c r="C15" s="92">
        <f>SUM(C10:C14)</f>
        <v>479392</v>
      </c>
      <c r="G15" s="83"/>
    </row>
    <row r="16" spans="1:7" ht="14" x14ac:dyDescent="0.3">
      <c r="G16" s="83"/>
    </row>
    <row r="17" spans="1:5" ht="72" customHeight="1" x14ac:dyDescent="0.25">
      <c r="A17" s="319" t="s">
        <v>364</v>
      </c>
      <c r="B17" s="319"/>
      <c r="C17" s="319"/>
      <c r="D17" s="319"/>
      <c r="E17" s="6"/>
    </row>
    <row r="61" spans="1:1" x14ac:dyDescent="0.25">
      <c r="A61" s="2">
        <v>15</v>
      </c>
    </row>
  </sheetData>
  <sheetProtection sheet="1" selectLockedCells="1"/>
  <mergeCells count="3">
    <mergeCell ref="A1:B1"/>
    <mergeCell ref="B3:D3"/>
    <mergeCell ref="A17:D17"/>
  </mergeCells>
  <dataValidations count="2">
    <dataValidation type="list" allowBlank="1" showInputMessage="1" showErrorMessage="1" sqref="C1" xr:uid="{00000000-0002-0000-0200-000000000000}">
      <formula1>$G$1:$G$12</formula1>
      <formula2>0</formula2>
    </dataValidation>
    <dataValidation type="decimal" allowBlank="1" showInputMessage="1" showErrorMessage="1" sqref="C10:C14" xr:uid="{00000000-0002-0000-0200-000001000000}">
      <formula1>0</formula1>
      <formula2>20000000</formula2>
    </dataValidation>
  </dataValidations>
  <printOptions horizontalCentered="1"/>
  <pageMargins left="0.51180555555555596" right="0.51180555555555596" top="0.74791666666666701" bottom="0.7479166666666670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45"/>
  <sheetViews>
    <sheetView tabSelected="1" topLeftCell="A12" zoomScaleNormal="100" workbookViewId="0">
      <selection activeCell="J40" sqref="J40"/>
    </sheetView>
  </sheetViews>
  <sheetFormatPr defaultColWidth="11.453125" defaultRowHeight="10" x14ac:dyDescent="0.2"/>
  <cols>
    <col min="1" max="1" width="5.54296875" style="93" customWidth="1"/>
    <col min="2" max="2" width="55.453125" style="93" customWidth="1"/>
    <col min="3" max="9" width="11.54296875" style="94" customWidth="1"/>
    <col min="10" max="10" width="63.54296875" style="95" customWidth="1"/>
    <col min="11" max="11" width="13.08984375" style="95" customWidth="1"/>
    <col min="12" max="12" width="30.08984375" style="95" customWidth="1"/>
    <col min="13" max="13" width="6.54296875" style="95" customWidth="1"/>
    <col min="14" max="14" width="22.90625" style="95" customWidth="1"/>
    <col min="15" max="15" width="4" style="95" customWidth="1"/>
    <col min="16" max="16" width="22.90625" style="95" customWidth="1"/>
    <col min="17" max="17" width="4" style="95" customWidth="1"/>
    <col min="18" max="18" width="22.90625" style="95" customWidth="1"/>
    <col min="19" max="19" width="4.08984375" style="95" customWidth="1"/>
    <col min="20" max="20" width="22.90625" style="95" customWidth="1"/>
    <col min="21" max="21" width="4.08984375" style="95" customWidth="1"/>
    <col min="22" max="26" width="11.453125" style="95"/>
    <col min="27" max="16384" width="11.453125" style="93"/>
  </cols>
  <sheetData>
    <row r="1" spans="1:26" ht="15.5" x14ac:dyDescent="0.35">
      <c r="A1" s="320" t="s">
        <v>365</v>
      </c>
      <c r="B1" s="320"/>
      <c r="C1" s="320"/>
      <c r="D1" s="320"/>
      <c r="E1" s="320"/>
      <c r="F1" s="320"/>
      <c r="G1" s="320"/>
      <c r="H1" s="320"/>
      <c r="I1" s="320"/>
    </row>
    <row r="2" spans="1:26" ht="7.5" customHeight="1" x14ac:dyDescent="0.2">
      <c r="C2" s="93"/>
      <c r="D2" s="93"/>
      <c r="E2" s="93"/>
      <c r="F2" s="93"/>
      <c r="G2" s="93"/>
      <c r="H2" s="93"/>
      <c r="I2" s="93"/>
    </row>
    <row r="3" spans="1:26" s="96" customFormat="1" ht="25.5" customHeight="1" x14ac:dyDescent="0.25">
      <c r="B3" s="97" t="s">
        <v>95</v>
      </c>
      <c r="C3" s="321" t="str">
        <f>INDEX(Adr!B2:B70,Doklady!B102)</f>
        <v>Slovenský zväz bedmintonu</v>
      </c>
      <c r="D3" s="321"/>
      <c r="E3" s="321"/>
      <c r="F3" s="321"/>
      <c r="G3" s="1"/>
      <c r="H3" s="1"/>
      <c r="I3" s="98" t="str">
        <f>Doklady!I100</f>
        <v>V1</v>
      </c>
      <c r="J3" s="99"/>
      <c r="K3" s="99"/>
      <c r="L3" s="99"/>
      <c r="M3" s="99"/>
      <c r="N3" s="99"/>
      <c r="O3" s="99"/>
      <c r="P3" s="99"/>
      <c r="Q3" s="99"/>
      <c r="R3" s="99"/>
      <c r="S3" s="99"/>
      <c r="T3" s="99"/>
      <c r="U3" s="99"/>
      <c r="V3" s="99"/>
      <c r="W3" s="99"/>
      <c r="X3" s="99"/>
      <c r="Y3" s="99"/>
      <c r="Z3" s="99"/>
    </row>
    <row r="4" spans="1:26" s="96" customFormat="1" ht="13" x14ac:dyDescent="0.3">
      <c r="B4" s="100" t="s">
        <v>349</v>
      </c>
      <c r="C4" s="101" t="str">
        <f>INDEX(Adr!A2:A92,Doklady!B102)</f>
        <v>30811546</v>
      </c>
      <c r="I4" s="98">
        <f>Doklady!I101</f>
        <v>45740</v>
      </c>
      <c r="J4" s="99"/>
      <c r="K4" s="99"/>
      <c r="L4" s="99"/>
      <c r="M4" s="99"/>
      <c r="N4" s="99"/>
      <c r="O4" s="99"/>
      <c r="P4" s="99"/>
      <c r="Q4" s="99"/>
      <c r="R4" s="99"/>
      <c r="S4" s="99"/>
      <c r="T4" s="99"/>
      <c r="U4" s="99"/>
      <c r="V4" s="99"/>
      <c r="W4" s="99"/>
      <c r="X4" s="99"/>
      <c r="Y4" s="99"/>
      <c r="Z4" s="99"/>
    </row>
    <row r="5" spans="1:26" s="96" customFormat="1" ht="13" x14ac:dyDescent="0.3">
      <c r="B5" s="100" t="s">
        <v>366</v>
      </c>
      <c r="C5" s="96" t="str">
        <f>INDEX(Adr!C2:C92,Doklady!B102)</f>
        <v>občianske združenie</v>
      </c>
      <c r="J5" s="99"/>
      <c r="K5" s="99"/>
      <c r="L5" s="99"/>
      <c r="M5" s="99"/>
      <c r="N5" s="99"/>
      <c r="O5" s="99"/>
      <c r="P5" s="99"/>
      <c r="Q5" s="99"/>
      <c r="R5" s="99"/>
      <c r="S5" s="99"/>
      <c r="T5" s="99"/>
      <c r="U5" s="99"/>
      <c r="V5" s="99"/>
      <c r="W5" s="99"/>
      <c r="X5" s="99"/>
      <c r="Y5" s="99"/>
      <c r="Z5" s="99"/>
    </row>
    <row r="6" spans="1:26" s="96" customFormat="1" ht="13" x14ac:dyDescent="0.3">
      <c r="B6" s="100" t="s">
        <v>350</v>
      </c>
      <c r="C6" s="96" t="str">
        <f>INDEX(Adr!D2:D92,Doklady!B102)&amp;", "&amp;INDEX(Adr!E2:E92,Doklady!B102)&amp;", "&amp;INDEX(Adr!F2:F92,Doklady!B102)</f>
        <v>Slovenská 19, Prešov, 080 01</v>
      </c>
      <c r="J6" s="99"/>
      <c r="K6" s="99"/>
      <c r="L6" s="99"/>
      <c r="M6" s="99"/>
      <c r="N6" s="99"/>
      <c r="O6" s="99"/>
      <c r="P6" s="99"/>
      <c r="Q6" s="99"/>
      <c r="R6" s="99"/>
      <c r="S6" s="99"/>
      <c r="T6" s="99"/>
      <c r="U6" s="99"/>
      <c r="V6" s="99"/>
      <c r="W6" s="99"/>
      <c r="X6" s="99"/>
      <c r="Y6" s="99"/>
      <c r="Z6" s="99"/>
    </row>
    <row r="7" spans="1:26" s="96" customFormat="1" ht="13" hidden="1" x14ac:dyDescent="0.3">
      <c r="B7" s="100"/>
      <c r="J7" s="99"/>
      <c r="K7" s="99"/>
      <c r="L7" s="99"/>
      <c r="M7" s="99"/>
      <c r="N7" s="99"/>
      <c r="O7" s="99"/>
      <c r="P7" s="99"/>
      <c r="Q7" s="99"/>
      <c r="R7" s="99"/>
      <c r="S7" s="99"/>
      <c r="T7" s="99"/>
      <c r="U7" s="99"/>
      <c r="V7" s="99"/>
      <c r="W7" s="99"/>
      <c r="X7" s="99"/>
      <c r="Y7" s="99"/>
      <c r="Z7" s="99"/>
    </row>
    <row r="8" spans="1:26" s="96" customFormat="1" ht="6" customHeight="1" x14ac:dyDescent="0.3">
      <c r="B8" s="100"/>
      <c r="J8" s="99"/>
      <c r="K8" s="99"/>
      <c r="L8" s="99"/>
      <c r="M8" s="99"/>
      <c r="N8" s="99"/>
      <c r="O8" s="99"/>
      <c r="P8" s="99"/>
      <c r="Q8" s="99"/>
      <c r="R8" s="99"/>
      <c r="S8" s="99"/>
      <c r="T8" s="99"/>
      <c r="U8" s="99"/>
      <c r="V8" s="99"/>
      <c r="W8" s="99"/>
      <c r="X8" s="99"/>
      <c r="Y8" s="99"/>
      <c r="Z8" s="99"/>
    </row>
    <row r="9" spans="1:26" ht="54.75" customHeight="1" x14ac:dyDescent="0.2">
      <c r="A9" s="102" t="s">
        <v>351</v>
      </c>
      <c r="B9" s="102" t="s">
        <v>367</v>
      </c>
      <c r="C9" s="103" t="s">
        <v>368</v>
      </c>
      <c r="D9" s="103" t="s">
        <v>369</v>
      </c>
      <c r="E9" s="322" t="s">
        <v>370</v>
      </c>
      <c r="F9" s="322"/>
      <c r="J9" s="93"/>
      <c r="L9" s="104"/>
      <c r="M9" s="104"/>
      <c r="N9" s="104"/>
      <c r="O9" s="104"/>
      <c r="P9" s="104"/>
      <c r="Q9" s="104"/>
      <c r="R9" s="104"/>
      <c r="S9" s="104"/>
    </row>
    <row r="10" spans="1:26" ht="18" x14ac:dyDescent="0.4">
      <c r="A10" s="105" t="s">
        <v>353</v>
      </c>
      <c r="B10" s="106" t="s">
        <v>354</v>
      </c>
      <c r="C10" s="107">
        <f>SUMIF(FP!J:J,Doklady!$B$1&amp;A10,FP!D:D)</f>
        <v>0</v>
      </c>
      <c r="D10" s="107">
        <f>C10-E10</f>
        <v>0</v>
      </c>
      <c r="E10" s="323">
        <f>SUMIF(K:K,A10,I:I)</f>
        <v>0</v>
      </c>
      <c r="F10" s="323"/>
      <c r="L10" s="108" t="s">
        <v>371</v>
      </c>
      <c r="M10" s="104"/>
      <c r="N10" s="104"/>
      <c r="O10" s="104"/>
      <c r="P10" s="104"/>
      <c r="Q10" s="104"/>
      <c r="R10" s="104"/>
      <c r="S10" s="104"/>
    </row>
    <row r="11" spans="1:26" ht="18" x14ac:dyDescent="0.4">
      <c r="A11" s="105" t="s">
        <v>355</v>
      </c>
      <c r="B11" s="106" t="s">
        <v>356</v>
      </c>
      <c r="C11" s="107">
        <f>SUMIF(FP!J:J,Doklady!$B$1&amp;A11,FP!D:D)</f>
        <v>479392</v>
      </c>
      <c r="D11" s="107">
        <f>+C11-E11</f>
        <v>479377.62999999989</v>
      </c>
      <c r="E11" s="324">
        <f>+I39-I42+I44-I47</f>
        <v>14.370000000111759</v>
      </c>
      <c r="F11" s="324"/>
      <c r="J11" s="109"/>
      <c r="L11" s="110" t="str">
        <f>L41</f>
        <v>a - bedminton - bežné transfery</v>
      </c>
      <c r="M11" s="104"/>
      <c r="N11" s="104"/>
      <c r="O11" s="104"/>
      <c r="P11" s="104"/>
      <c r="Q11" s="104"/>
      <c r="R11" s="104"/>
      <c r="S11" s="104"/>
    </row>
    <row r="12" spans="1:26" ht="18" x14ac:dyDescent="0.4">
      <c r="A12" s="105" t="s">
        <v>357</v>
      </c>
      <c r="B12" s="106" t="s">
        <v>358</v>
      </c>
      <c r="C12" s="107">
        <f>SUMIF(FP!J:J,Doklady!$B$1&amp;A12,FP!D:D)</f>
        <v>10616</v>
      </c>
      <c r="D12" s="107">
        <f>C12-E12</f>
        <v>9591</v>
      </c>
      <c r="E12" s="323">
        <f>SUMIF(K:K,A12,I:I)</f>
        <v>1025</v>
      </c>
      <c r="F12" s="323"/>
      <c r="J12" s="111"/>
      <c r="L12" s="110" t="str">
        <f>L42</f>
        <v>a - bedminton - kapitálové transfery</v>
      </c>
      <c r="N12" s="104"/>
      <c r="O12" s="104"/>
      <c r="P12" s="104"/>
      <c r="Q12" s="104"/>
      <c r="R12" s="104"/>
      <c r="S12" s="104"/>
    </row>
    <row r="13" spans="1:26" ht="18" x14ac:dyDescent="0.4">
      <c r="A13" s="105" t="s">
        <v>359</v>
      </c>
      <c r="B13" s="106" t="s">
        <v>360</v>
      </c>
      <c r="C13" s="107">
        <f>SUMIF(FP!J:J,Doklady!$B$1&amp;A13,FP!D:D)</f>
        <v>0</v>
      </c>
      <c r="D13" s="107">
        <f>C13-E13</f>
        <v>0</v>
      </c>
      <c r="E13" s="323">
        <f>SUMIF(K:K,A13,I:I)</f>
        <v>0</v>
      </c>
      <c r="F13" s="323"/>
      <c r="J13" s="93"/>
      <c r="L13" s="110">
        <f>L46</f>
        <v>2</v>
      </c>
      <c r="N13" s="104"/>
      <c r="O13" s="104"/>
      <c r="P13" s="104"/>
      <c r="Q13" s="104"/>
      <c r="R13" s="104"/>
      <c r="S13" s="104"/>
    </row>
    <row r="14" spans="1:26" ht="18" x14ac:dyDescent="0.4">
      <c r="A14" s="105" t="s">
        <v>361</v>
      </c>
      <c r="B14" s="106" t="s">
        <v>362</v>
      </c>
      <c r="C14" s="107">
        <f>SUMIF(FP!J:J,Doklady!$B$1&amp;A14,FP!D:D)</f>
        <v>0</v>
      </c>
      <c r="D14" s="107">
        <f>C14-E14</f>
        <v>0</v>
      </c>
      <c r="E14" s="325">
        <f>SUMIF(K:K,A14,I:I)</f>
        <v>0</v>
      </c>
      <c r="F14" s="325"/>
      <c r="J14" s="93"/>
      <c r="L14" s="110" t="str">
        <f>L47</f>
        <v>2</v>
      </c>
      <c r="N14" s="104"/>
      <c r="O14" s="104"/>
      <c r="P14" s="104"/>
      <c r="Q14" s="104"/>
      <c r="R14" s="104"/>
      <c r="S14" s="104"/>
    </row>
    <row r="15" spans="1:26" ht="5.25" customHeight="1" x14ac:dyDescent="0.25">
      <c r="I15" s="96"/>
    </row>
    <row r="16" spans="1:26" s="96" customFormat="1" ht="13" x14ac:dyDescent="0.3">
      <c r="A16" s="112" t="s">
        <v>372</v>
      </c>
      <c r="B16" s="326" t="s">
        <v>373</v>
      </c>
      <c r="C16" s="326"/>
      <c r="D16" s="326"/>
      <c r="E16" s="326"/>
      <c r="F16" s="326"/>
      <c r="G16" s="326"/>
      <c r="H16" s="326"/>
      <c r="I16" s="113" t="s">
        <v>374</v>
      </c>
      <c r="J16" s="99"/>
      <c r="K16" s="99"/>
      <c r="L16" s="99"/>
      <c r="M16" s="99"/>
      <c r="N16" s="99"/>
      <c r="O16" s="99"/>
      <c r="P16" s="99"/>
      <c r="Q16" s="99"/>
      <c r="R16" s="99"/>
      <c r="S16" s="99"/>
      <c r="T16" s="99"/>
      <c r="U16" s="99"/>
      <c r="V16" s="99"/>
      <c r="W16" s="99"/>
      <c r="X16" s="99"/>
      <c r="Y16" s="99"/>
      <c r="Z16" s="99"/>
    </row>
    <row r="17" spans="1:20" x14ac:dyDescent="0.2">
      <c r="A17" s="114" t="s">
        <v>375</v>
      </c>
      <c r="B17" s="327" t="s">
        <v>376</v>
      </c>
      <c r="C17" s="327"/>
      <c r="D17" s="327"/>
      <c r="E17" s="327"/>
      <c r="F17" s="327"/>
      <c r="G17" s="327"/>
      <c r="H17" s="327"/>
      <c r="I17" s="115">
        <f>SUMIF(FP!I:I,Doklady!$B$1&amp;A17,FP!D:D)</f>
        <v>479392</v>
      </c>
      <c r="T17" s="116"/>
    </row>
    <row r="18" spans="1:20" x14ac:dyDescent="0.2">
      <c r="A18" s="117" t="s">
        <v>377</v>
      </c>
      <c r="B18" s="327" t="s">
        <v>378</v>
      </c>
      <c r="C18" s="327"/>
      <c r="D18" s="327"/>
      <c r="E18" s="327"/>
      <c r="F18" s="327"/>
      <c r="G18" s="327"/>
      <c r="H18" s="327"/>
      <c r="I18" s="115">
        <f>SUMIF(FP!I:I,Doklady!$B$1&amp;A18,FP!D:D)</f>
        <v>0</v>
      </c>
    </row>
    <row r="19" spans="1:20" x14ac:dyDescent="0.2">
      <c r="A19" s="114" t="s">
        <v>379</v>
      </c>
      <c r="B19" s="327" t="s">
        <v>380</v>
      </c>
      <c r="C19" s="327"/>
      <c r="D19" s="327"/>
      <c r="E19" s="327"/>
      <c r="F19" s="327"/>
      <c r="G19" s="327"/>
      <c r="H19" s="327"/>
      <c r="I19" s="115">
        <f>SUMIF(FP!I:I,Doklady!$B$1&amp;A19,FP!D:D)</f>
        <v>10616</v>
      </c>
    </row>
    <row r="20" spans="1:20" x14ac:dyDescent="0.2">
      <c r="A20" s="117" t="s">
        <v>381</v>
      </c>
      <c r="B20" s="327" t="s">
        <v>382</v>
      </c>
      <c r="C20" s="327"/>
      <c r="D20" s="327"/>
      <c r="E20" s="327"/>
      <c r="F20" s="327"/>
      <c r="G20" s="327"/>
      <c r="H20" s="327"/>
      <c r="I20" s="115">
        <f>SUMIF(FP!I:I,Doklady!$B$1&amp;A20,FP!D:D)</f>
        <v>0</v>
      </c>
      <c r="T20" s="116"/>
    </row>
    <row r="21" spans="1:20" x14ac:dyDescent="0.2">
      <c r="A21" s="114" t="s">
        <v>383</v>
      </c>
      <c r="B21" s="327" t="s">
        <v>384</v>
      </c>
      <c r="C21" s="327"/>
      <c r="D21" s="327"/>
      <c r="E21" s="327"/>
      <c r="F21" s="327"/>
      <c r="G21" s="327"/>
      <c r="H21" s="327"/>
      <c r="I21" s="115">
        <f>SUMIF(FP!I:I,Doklady!$B$1&amp;A21,FP!D:D)</f>
        <v>0</v>
      </c>
      <c r="T21" s="116"/>
    </row>
    <row r="22" spans="1:20" x14ac:dyDescent="0.2">
      <c r="A22" s="117" t="s">
        <v>385</v>
      </c>
      <c r="B22" s="328" t="s">
        <v>386</v>
      </c>
      <c r="C22" s="328"/>
      <c r="D22" s="328"/>
      <c r="E22" s="328"/>
      <c r="F22" s="328"/>
      <c r="G22" s="328"/>
      <c r="H22" s="328"/>
      <c r="I22" s="115">
        <f>SUMIF(FP!I:I,Doklady!$B$1&amp;A22,FP!D:D)</f>
        <v>0</v>
      </c>
      <c r="T22" s="116"/>
    </row>
    <row r="23" spans="1:20" x14ac:dyDescent="0.2">
      <c r="A23" s="114" t="s">
        <v>387</v>
      </c>
      <c r="B23" s="327" t="s">
        <v>388</v>
      </c>
      <c r="C23" s="327"/>
      <c r="D23" s="327"/>
      <c r="E23" s="327"/>
      <c r="F23" s="327"/>
      <c r="G23" s="327"/>
      <c r="H23" s="327"/>
      <c r="I23" s="115">
        <f>SUMIF(FP!I:I,Doklady!$B$1&amp;A23,FP!D:D)</f>
        <v>0</v>
      </c>
      <c r="T23" s="116"/>
    </row>
    <row r="24" spans="1:20" x14ac:dyDescent="0.2">
      <c r="A24" s="117" t="s">
        <v>389</v>
      </c>
      <c r="B24" s="327" t="s">
        <v>390</v>
      </c>
      <c r="C24" s="327"/>
      <c r="D24" s="327"/>
      <c r="E24" s="327"/>
      <c r="F24" s="327"/>
      <c r="G24" s="327"/>
      <c r="H24" s="327"/>
      <c r="I24" s="115">
        <f>SUMIF(FP!I:I,Doklady!$B$1&amp;A24,FP!D:D)</f>
        <v>0</v>
      </c>
      <c r="T24" s="116"/>
    </row>
    <row r="25" spans="1:20" ht="10.25" customHeight="1" x14ac:dyDescent="0.2">
      <c r="A25" s="114" t="s">
        <v>391</v>
      </c>
      <c r="B25" s="329" t="s">
        <v>392</v>
      </c>
      <c r="C25" s="329"/>
      <c r="D25" s="329"/>
      <c r="E25" s="329"/>
      <c r="F25" s="329"/>
      <c r="G25" s="329"/>
      <c r="H25" s="329"/>
      <c r="I25" s="115">
        <f>SUMIF(FP!I:I,Doklady!$B$1&amp;A25,FP!D:D)</f>
        <v>0</v>
      </c>
      <c r="T25" s="116"/>
    </row>
    <row r="26" spans="1:20" x14ac:dyDescent="0.2">
      <c r="A26" s="117" t="s">
        <v>393</v>
      </c>
      <c r="B26" s="327" t="s">
        <v>394</v>
      </c>
      <c r="C26" s="327"/>
      <c r="D26" s="327"/>
      <c r="E26" s="327"/>
      <c r="F26" s="327"/>
      <c r="G26" s="327"/>
      <c r="H26" s="327"/>
      <c r="I26" s="115">
        <f>SUMIF(FP!I:I,Doklady!$B$1&amp;A26,FP!D:D)</f>
        <v>0</v>
      </c>
      <c r="T26" s="116"/>
    </row>
    <row r="27" spans="1:20" x14ac:dyDescent="0.2">
      <c r="A27" s="114" t="s">
        <v>395</v>
      </c>
      <c r="B27" s="327" t="s">
        <v>396</v>
      </c>
      <c r="C27" s="327"/>
      <c r="D27" s="327"/>
      <c r="E27" s="327"/>
      <c r="F27" s="327"/>
      <c r="G27" s="327"/>
      <c r="H27" s="327"/>
      <c r="I27" s="115">
        <f>SUMIF(FP!I:I,Doklady!$B$1&amp;A27,FP!D:D)</f>
        <v>0</v>
      </c>
      <c r="T27" s="116"/>
    </row>
    <row r="28" spans="1:20" x14ac:dyDescent="0.2">
      <c r="A28" s="117" t="s">
        <v>397</v>
      </c>
      <c r="B28" s="327" t="s">
        <v>398</v>
      </c>
      <c r="C28" s="327"/>
      <c r="D28" s="327"/>
      <c r="E28" s="327"/>
      <c r="F28" s="327"/>
      <c r="G28" s="327"/>
      <c r="H28" s="327"/>
      <c r="I28" s="115">
        <f>SUMIF(FP!I:I,Doklady!$B$1&amp;A28,FP!D:D)</f>
        <v>0</v>
      </c>
      <c r="T28" s="116"/>
    </row>
    <row r="29" spans="1:20" x14ac:dyDescent="0.2">
      <c r="A29" s="114" t="s">
        <v>399</v>
      </c>
      <c r="B29" s="327" t="s">
        <v>400</v>
      </c>
      <c r="C29" s="327"/>
      <c r="D29" s="327"/>
      <c r="E29" s="327"/>
      <c r="F29" s="327"/>
      <c r="G29" s="327"/>
      <c r="H29" s="327"/>
      <c r="I29" s="115">
        <f>SUMIF(FP!I:I,Doklady!$B$1&amp;A29,FP!D:D)</f>
        <v>0</v>
      </c>
      <c r="T29" s="116"/>
    </row>
    <row r="30" spans="1:20" hidden="1" x14ac:dyDescent="0.2">
      <c r="A30" s="117" t="s">
        <v>401</v>
      </c>
      <c r="B30" s="327"/>
      <c r="C30" s="327"/>
      <c r="D30" s="327"/>
      <c r="E30" s="327"/>
      <c r="F30" s="327"/>
      <c r="G30" s="327"/>
      <c r="H30" s="327"/>
      <c r="I30" s="115">
        <f>SUMIF(FP!I:I,Doklady!$B$1&amp;A30,FP!D:D)</f>
        <v>0</v>
      </c>
      <c r="T30" s="116"/>
    </row>
    <row r="31" spans="1:20" hidden="1" x14ac:dyDescent="0.2">
      <c r="A31" s="114" t="s">
        <v>402</v>
      </c>
      <c r="B31" s="327"/>
      <c r="C31" s="327"/>
      <c r="D31" s="327"/>
      <c r="E31" s="327"/>
      <c r="F31" s="327"/>
      <c r="G31" s="327"/>
      <c r="H31" s="327"/>
      <c r="I31" s="115">
        <f>SUMIF(FP!I:I,Doklady!$B$1&amp;A31,FP!D:D)</f>
        <v>0</v>
      </c>
      <c r="T31" s="116"/>
    </row>
    <row r="32" spans="1:20" hidden="1" x14ac:dyDescent="0.2">
      <c r="A32" s="117" t="s">
        <v>403</v>
      </c>
      <c r="B32" s="328"/>
      <c r="C32" s="328"/>
      <c r="D32" s="328"/>
      <c r="E32" s="328"/>
      <c r="F32" s="328"/>
      <c r="G32" s="328"/>
      <c r="H32" s="328"/>
      <c r="I32" s="115">
        <f>SUMIF(FP!I:I,Doklady!$B$1&amp;A32,FP!D:D)</f>
        <v>0</v>
      </c>
      <c r="T32" s="116"/>
    </row>
    <row r="33" spans="1:21" hidden="1" x14ac:dyDescent="0.2">
      <c r="A33" s="114" t="s">
        <v>404</v>
      </c>
      <c r="B33" s="328"/>
      <c r="C33" s="328"/>
      <c r="D33" s="328"/>
      <c r="E33" s="328"/>
      <c r="F33" s="328"/>
      <c r="G33" s="328"/>
      <c r="H33" s="328"/>
      <c r="I33" s="115">
        <f>SUMIF(FP!I:I,Doklady!$B$1&amp;A33,FP!D:D)</f>
        <v>0</v>
      </c>
      <c r="T33" s="116"/>
    </row>
    <row r="34" spans="1:21" hidden="1" x14ac:dyDescent="0.2">
      <c r="A34" s="117" t="s">
        <v>405</v>
      </c>
      <c r="B34" s="328"/>
      <c r="C34" s="328"/>
      <c r="D34" s="328"/>
      <c r="E34" s="328"/>
      <c r="F34" s="328"/>
      <c r="G34" s="328"/>
      <c r="H34" s="328"/>
      <c r="I34" s="115">
        <f>SUMIF(FP!I:I,Doklady!$B$1&amp;A34,FP!D:D)</f>
        <v>0</v>
      </c>
      <c r="J34" s="93"/>
      <c r="K34" s="93"/>
    </row>
    <row r="36" spans="1:21" ht="13" x14ac:dyDescent="0.3">
      <c r="A36" s="118" t="s">
        <v>406</v>
      </c>
      <c r="B36" s="118"/>
      <c r="C36" s="119">
        <v>1</v>
      </c>
      <c r="D36" s="119">
        <v>2</v>
      </c>
      <c r="E36" s="119">
        <v>3</v>
      </c>
      <c r="F36" s="119">
        <v>4</v>
      </c>
      <c r="G36" s="119">
        <v>5</v>
      </c>
      <c r="H36" s="119">
        <v>5</v>
      </c>
      <c r="I36" s="120"/>
    </row>
    <row r="37" spans="1:21" ht="3.75" customHeight="1" x14ac:dyDescent="0.2"/>
    <row r="38" spans="1:21" ht="31.5" x14ac:dyDescent="0.2">
      <c r="A38" s="102" t="s">
        <v>372</v>
      </c>
      <c r="B38" s="102" t="str">
        <f>"Šport "&amp;K40</f>
        <v>Šport bedminton</v>
      </c>
      <c r="C38" s="121" t="s">
        <v>407</v>
      </c>
      <c r="D38" s="121" t="s">
        <v>408</v>
      </c>
      <c r="E38" s="121" t="s">
        <v>409</v>
      </c>
      <c r="F38" s="121" t="s">
        <v>410</v>
      </c>
      <c r="G38" s="121" t="s">
        <v>411</v>
      </c>
      <c r="H38" s="121" t="s">
        <v>412</v>
      </c>
      <c r="I38" s="102" t="s">
        <v>363</v>
      </c>
      <c r="L38" s="95">
        <f>COUNTIF(FP!N:N,Doklady!B1&amp;"aB")</f>
        <v>1</v>
      </c>
    </row>
    <row r="39" spans="1:21" x14ac:dyDescent="0.2">
      <c r="A39" s="114" t="s">
        <v>375</v>
      </c>
      <c r="B39" s="122" t="s">
        <v>413</v>
      </c>
      <c r="C39" s="123">
        <f>I39*0</f>
        <v>0</v>
      </c>
      <c r="D39" s="123">
        <f>I39*0</f>
        <v>0</v>
      </c>
      <c r="E39" s="123">
        <f>I39*0</f>
        <v>0</v>
      </c>
      <c r="F39" s="123">
        <f>+I39*0.2</f>
        <v>95878.400000000009</v>
      </c>
      <c r="G39" s="123">
        <f>+MAX(I39-C39-D39-E39-F39-H39,0)</f>
        <v>383513.59999999998</v>
      </c>
      <c r="H39" s="123">
        <f>+IFERROR(VLOOKUP(K40&amp;" - kapitálové transfery",B$53:C$90,2,0),0)</f>
        <v>0</v>
      </c>
      <c r="I39" s="115">
        <f>SUMIF(FP!K:K,K40,FP!D:D)</f>
        <v>479392</v>
      </c>
      <c r="L39" s="95">
        <f>COUNTIF(FP!N:N,Doklady!B1&amp;"aK")</f>
        <v>0</v>
      </c>
      <c r="T39" s="116"/>
    </row>
    <row r="40" spans="1:21" x14ac:dyDescent="0.2">
      <c r="A40" s="114" t="s">
        <v>375</v>
      </c>
      <c r="B40" s="122" t="s">
        <v>414</v>
      </c>
      <c r="C40" s="123">
        <f>DSUM(Doklady!A103:J10000,"GGG",Spolu!L40:M42)</f>
        <v>99808.5</v>
      </c>
      <c r="D40" s="123">
        <f>DSUM(Doklady!A103:J10000,"GGG",Spolu!N40:O42)</f>
        <v>83547.009999999966</v>
      </c>
      <c r="E40" s="123">
        <f>DSUM(Doklady!A103:J10000,"GGG",Spolu!P40:Q42)</f>
        <v>216055.98999999993</v>
      </c>
      <c r="F40" s="123">
        <f>DSUM(Doklady!A103:J10000,"GGG",Spolu!R40:S42)</f>
        <v>79966.13</v>
      </c>
      <c r="G40" s="123">
        <f>DSUM(Doklady!A103:J10000,"GGG",Spolu!T40:U42)-H40</f>
        <v>0</v>
      </c>
      <c r="H40" s="123">
        <f>+IFERROR(VLOOKUP(K40&amp;" - kapitálové transfery",B$53:D$90,3,0),0)</f>
        <v>0</v>
      </c>
      <c r="I40" s="115">
        <f>+C40+D40+E40+F40+G40+H40</f>
        <v>479377.62999999989</v>
      </c>
      <c r="J40" s="124" t="str">
        <f>+K45</f>
        <v>.</v>
      </c>
      <c r="K40" s="124" t="str">
        <f>IF(L38&gt;0,INDEX(FP!K:K,Doklady!B2),".")</f>
        <v>bedminton</v>
      </c>
      <c r="L40" s="108" t="s">
        <v>371</v>
      </c>
      <c r="M40" s="108" t="s">
        <v>415</v>
      </c>
      <c r="N40" s="108" t="s">
        <v>371</v>
      </c>
      <c r="O40" s="108" t="s">
        <v>415</v>
      </c>
      <c r="P40" s="108" t="s">
        <v>371</v>
      </c>
      <c r="Q40" s="108" t="s">
        <v>415</v>
      </c>
      <c r="R40" s="108" t="s">
        <v>371</v>
      </c>
      <c r="S40" s="108" t="s">
        <v>415</v>
      </c>
      <c r="T40" s="108" t="s">
        <v>371</v>
      </c>
      <c r="U40" s="108" t="s">
        <v>415</v>
      </c>
    </row>
    <row r="41" spans="1:21" ht="10.5" customHeight="1" x14ac:dyDescent="0.2">
      <c r="A41" s="114" t="s">
        <v>375</v>
      </c>
      <c r="B41" s="125" t="s">
        <v>416</v>
      </c>
      <c r="C41" s="123">
        <f>MAX(C39-C40,0)</f>
        <v>0</v>
      </c>
      <c r="D41" s="123">
        <f>MAX(D39-D40,0)</f>
        <v>0</v>
      </c>
      <c r="E41" s="123">
        <f>MAX(E39-E40,0)</f>
        <v>0</v>
      </c>
      <c r="F41" s="123">
        <f>MIN(I39,MAX(-F39+F40,0))</f>
        <v>0</v>
      </c>
      <c r="G41" s="123">
        <f>MIN(J39,MAX(-G39+G40+MIN(F40-F39,0),0))</f>
        <v>0</v>
      </c>
      <c r="H41" s="123">
        <f>MAX(H39-H40,0)</f>
        <v>0</v>
      </c>
      <c r="I41" s="126">
        <f>+I39-I42</f>
        <v>14.370000000111759</v>
      </c>
      <c r="J41" s="127">
        <f>+K46</f>
        <v>0</v>
      </c>
      <c r="K41" s="127">
        <f>+I41-H41</f>
        <v>14.370000000111759</v>
      </c>
      <c r="L41" s="110" t="str">
        <f>IF(L38&gt;0,"a - "&amp;INDEX(FP!C:C,Doklady!B2),2)</f>
        <v>a - bedminton - bežné transfery</v>
      </c>
      <c r="M41" s="108">
        <v>1</v>
      </c>
      <c r="N41" s="110" t="str">
        <f>+L41</f>
        <v>a - bedminton - bežné transfery</v>
      </c>
      <c r="O41" s="108">
        <v>2</v>
      </c>
      <c r="P41" s="110" t="str">
        <f>+L41</f>
        <v>a - bedminton - bežné transfery</v>
      </c>
      <c r="Q41" s="108">
        <v>3</v>
      </c>
      <c r="R41" s="110" t="str">
        <f>+L41</f>
        <v>a - bedminton - bežné transfery</v>
      </c>
      <c r="S41" s="108">
        <v>4</v>
      </c>
      <c r="T41" s="110" t="str">
        <f>+L41</f>
        <v>a - bedminton - bežné transfery</v>
      </c>
      <c r="U41" s="108">
        <v>5</v>
      </c>
    </row>
    <row r="42" spans="1:21" ht="10.5" customHeight="1" x14ac:dyDescent="0.2">
      <c r="A42" s="114" t="s">
        <v>375</v>
      </c>
      <c r="B42" s="122" t="s">
        <v>417</v>
      </c>
      <c r="C42" s="115">
        <f>+C40</f>
        <v>99808.5</v>
      </c>
      <c r="D42" s="128">
        <f>+D40</f>
        <v>83547.009999999966</v>
      </c>
      <c r="E42" s="128">
        <f>+E40</f>
        <v>216055.98999999993</v>
      </c>
      <c r="F42" s="128">
        <f>+MIN(F39:F40)</f>
        <v>79966.13</v>
      </c>
      <c r="G42" s="128">
        <f>+MIN(G39+MAX(F39-F40,0)-MAX(E40-E39,0)-MAX(D40-D39,0)-MAX(C40-C39,0),G40)</f>
        <v>0</v>
      </c>
      <c r="H42" s="128">
        <f>+MIN(H39:H40)</f>
        <v>0</v>
      </c>
      <c r="I42" s="115">
        <f>+C42+D42+E42+MIN(F39:F40)+G42+H42</f>
        <v>479377.62999999989</v>
      </c>
      <c r="J42" s="127">
        <f>+K47</f>
        <v>0</v>
      </c>
      <c r="K42" s="127">
        <f>+I42-H42</f>
        <v>479377.62999999989</v>
      </c>
      <c r="L42" s="110" t="str">
        <f>+SUBSTITUTE(L41,"bežné","kapitálové")</f>
        <v>a - bedminton - kapitálové transfery</v>
      </c>
      <c r="M42" s="108">
        <v>1</v>
      </c>
      <c r="N42" s="110" t="str">
        <f>+L42</f>
        <v>a - bedminton - kapitálové transfery</v>
      </c>
      <c r="O42" s="108">
        <v>2</v>
      </c>
      <c r="P42" s="110" t="str">
        <f>+L42</f>
        <v>a - bedminton - kapitálové transfery</v>
      </c>
      <c r="Q42" s="108">
        <v>3</v>
      </c>
      <c r="R42" s="110" t="str">
        <f>+L42</f>
        <v>a - bedminton - kapitálové transfery</v>
      </c>
      <c r="S42" s="108">
        <v>4</v>
      </c>
      <c r="T42" s="110" t="str">
        <f>+L42</f>
        <v>a - bedminton - kapitálové transfery</v>
      </c>
      <c r="U42" s="108">
        <v>5</v>
      </c>
    </row>
    <row r="43" spans="1:21" ht="31.5" x14ac:dyDescent="0.2">
      <c r="A43" s="102" t="s">
        <v>372</v>
      </c>
      <c r="B43" s="102" t="str">
        <f>IF(L38&gt;2,"Šport "&amp;INDEX(FP!K:K,Doklady!B2+2),"Šport "&amp;K45)</f>
        <v>Šport .</v>
      </c>
      <c r="C43" s="121" t="s">
        <v>407</v>
      </c>
      <c r="D43" s="121" t="s">
        <v>408</v>
      </c>
      <c r="E43" s="121" t="s">
        <v>409</v>
      </c>
      <c r="F43" s="121" t="s">
        <v>410</v>
      </c>
      <c r="G43" s="121" t="s">
        <v>411</v>
      </c>
      <c r="H43" s="121" t="s">
        <v>412</v>
      </c>
      <c r="I43" s="102" t="s">
        <v>363</v>
      </c>
      <c r="K43" s="124"/>
      <c r="L43" s="95">
        <f>L38-1</f>
        <v>0</v>
      </c>
    </row>
    <row r="44" spans="1:21" x14ac:dyDescent="0.2">
      <c r="A44" s="114" t="s">
        <v>375</v>
      </c>
      <c r="B44" s="122" t="s">
        <v>413</v>
      </c>
      <c r="C44" s="123">
        <f>I44*0</f>
        <v>0</v>
      </c>
      <c r="D44" s="123">
        <f>I44*0</f>
        <v>0</v>
      </c>
      <c r="E44" s="123">
        <f>I44*0</f>
        <v>0</v>
      </c>
      <c r="F44" s="123">
        <f>+I44*0.2</f>
        <v>0</v>
      </c>
      <c r="G44" s="123">
        <f>+MAX(I44-C44-D44-E44-F44-H44,0)</f>
        <v>0</v>
      </c>
      <c r="H44" s="123">
        <f>+IFERROR(VLOOKUP(K45&amp;" - kapitálové transfery",B$53:C$90,2,0),0)</f>
        <v>0</v>
      </c>
      <c r="I44" s="115">
        <f>SUMIF(FP!K:K,K45,FP!D:D)</f>
        <v>0</v>
      </c>
      <c r="K44" s="124"/>
    </row>
    <row r="45" spans="1:21" x14ac:dyDescent="0.2">
      <c r="A45" s="114" t="s">
        <v>375</v>
      </c>
      <c r="B45" s="122" t="s">
        <v>414</v>
      </c>
      <c r="C45" s="123">
        <f>DSUM(Doklady!A103:J10000,"GGG",Spolu!L45:M47)</f>
        <v>0</v>
      </c>
      <c r="D45" s="123">
        <f>DSUM(Doklady!A103:J10000,"GGG",Spolu!N45:O47)</f>
        <v>0</v>
      </c>
      <c r="E45" s="123">
        <f>DSUM(Doklady!A103:J10000,"GGG",Spolu!P45:Q47)</f>
        <v>0</v>
      </c>
      <c r="F45" s="123">
        <f>DSUM(Doklady!A103:J10000,"GGG",Spolu!R45:S47)</f>
        <v>0</v>
      </c>
      <c r="G45" s="123">
        <f>DSUM(Doklady!A103:J10000,"GGG",Spolu!T45:U47)-H45</f>
        <v>0</v>
      </c>
      <c r="H45" s="123">
        <f>+IFERROR(VLOOKUP(K45&amp;" - kapitálové transfery",B$53:D$90,3,0),0)</f>
        <v>0</v>
      </c>
      <c r="I45" s="115">
        <f>+C45+D45+E45+F45+G45+H45</f>
        <v>0</v>
      </c>
      <c r="K45" s="124" t="str">
        <f>IF(L38&gt;1,INDEX(FP!K:K,Doklady!B2+1),".")</f>
        <v>.</v>
      </c>
      <c r="L45" s="108" t="s">
        <v>371</v>
      </c>
      <c r="M45" s="108" t="s">
        <v>415</v>
      </c>
      <c r="N45" s="108" t="s">
        <v>371</v>
      </c>
      <c r="O45" s="108" t="s">
        <v>415</v>
      </c>
      <c r="P45" s="108" t="s">
        <v>371</v>
      </c>
      <c r="Q45" s="108" t="s">
        <v>415</v>
      </c>
      <c r="R45" s="108" t="s">
        <v>371</v>
      </c>
      <c r="S45" s="108" t="s">
        <v>415</v>
      </c>
      <c r="T45" s="108" t="s">
        <v>371</v>
      </c>
      <c r="U45" s="108" t="s">
        <v>415</v>
      </c>
    </row>
    <row r="46" spans="1:21" ht="10.5" x14ac:dyDescent="0.2">
      <c r="A46" s="114" t="s">
        <v>375</v>
      </c>
      <c r="B46" s="125" t="s">
        <v>416</v>
      </c>
      <c r="C46" s="123">
        <f>MAX(C44-C45,0)</f>
        <v>0</v>
      </c>
      <c r="D46" s="123">
        <f>MAX(D44-D45,0)</f>
        <v>0</v>
      </c>
      <c r="E46" s="123">
        <f>MAX(E44-E45,0)</f>
        <v>0</v>
      </c>
      <c r="F46" s="123">
        <f>MIN(I44,MAX(-F44+F45,0))</f>
        <v>0</v>
      </c>
      <c r="G46" s="123">
        <f>MIN(J44,MAX(-G44+G45+MIN(F45-F44,0),0))</f>
        <v>0</v>
      </c>
      <c r="H46" s="123">
        <f>MAX(H44-H45,0)</f>
        <v>0</v>
      </c>
      <c r="I46" s="126">
        <f>+I44-I47</f>
        <v>0</v>
      </c>
      <c r="K46" s="127">
        <f>+I46-H46</f>
        <v>0</v>
      </c>
      <c r="L46" s="110">
        <f>IF(L43&gt;0,"a - "&amp;INDEX(FP!C:C,Doklady!B2+1),2)</f>
        <v>2</v>
      </c>
      <c r="M46" s="108">
        <v>1</v>
      </c>
      <c r="N46" s="110">
        <f>+L46</f>
        <v>2</v>
      </c>
      <c r="O46" s="108">
        <v>2</v>
      </c>
      <c r="P46" s="110">
        <f>+L46</f>
        <v>2</v>
      </c>
      <c r="Q46" s="108">
        <v>3</v>
      </c>
      <c r="R46" s="110">
        <f>+L46</f>
        <v>2</v>
      </c>
      <c r="S46" s="108">
        <v>4</v>
      </c>
      <c r="T46" s="110">
        <f>+L46</f>
        <v>2</v>
      </c>
      <c r="U46" s="108">
        <v>5</v>
      </c>
    </row>
    <row r="47" spans="1:21" x14ac:dyDescent="0.2">
      <c r="A47" s="114" t="s">
        <v>375</v>
      </c>
      <c r="B47" s="122" t="s">
        <v>417</v>
      </c>
      <c r="C47" s="115">
        <f>+C45</f>
        <v>0</v>
      </c>
      <c r="D47" s="128">
        <f>+D45</f>
        <v>0</v>
      </c>
      <c r="E47" s="128">
        <f>+E45</f>
        <v>0</v>
      </c>
      <c r="F47" s="128">
        <f>+MIN(F44:F45)</f>
        <v>0</v>
      </c>
      <c r="G47" s="128">
        <f>+MIN(G44+MAX(F44-F45,0)-MAX(E45-E44,0)-MAX(D45-D44,0)-MAX(C45-C44,0),G45)</f>
        <v>0</v>
      </c>
      <c r="H47" s="128">
        <f>+MIN(H44:H45)</f>
        <v>0</v>
      </c>
      <c r="I47" s="115">
        <f>+C47+D47+E47+MIN(F44:F45)+G47+H47</f>
        <v>0</v>
      </c>
      <c r="K47" s="127">
        <f>+I47-H47</f>
        <v>0</v>
      </c>
      <c r="L47" s="110" t="str">
        <f>+SUBSTITUTE(L46,"bežné","kapitálové")</f>
        <v>2</v>
      </c>
      <c r="M47" s="108">
        <v>1</v>
      </c>
      <c r="N47" s="110" t="str">
        <f>+L47</f>
        <v>2</v>
      </c>
      <c r="O47" s="108">
        <v>2</v>
      </c>
      <c r="P47" s="110" t="str">
        <f>+L47</f>
        <v>2</v>
      </c>
      <c r="Q47" s="108">
        <v>3</v>
      </c>
      <c r="R47" s="110" t="str">
        <f>+L47</f>
        <v>2</v>
      </c>
      <c r="S47" s="108">
        <v>4</v>
      </c>
      <c r="T47" s="110" t="str">
        <f>+L47</f>
        <v>2</v>
      </c>
      <c r="U47" s="108">
        <v>5</v>
      </c>
    </row>
    <row r="48" spans="1:21" ht="11.25" hidden="1" customHeight="1" x14ac:dyDescent="0.2">
      <c r="A48" s="129"/>
      <c r="B48" s="130"/>
      <c r="C48" s="131"/>
      <c r="T48" s="116"/>
    </row>
    <row r="49" spans="1:20" ht="10.5" x14ac:dyDescent="0.2">
      <c r="A49" s="129"/>
      <c r="B49" s="131"/>
      <c r="C49" s="131"/>
      <c r="F49" s="132"/>
      <c r="I49" s="133"/>
      <c r="T49" s="116"/>
    </row>
    <row r="50" spans="1:20" ht="10.5" x14ac:dyDescent="0.2">
      <c r="A50" s="330"/>
      <c r="B50" s="330"/>
      <c r="C50" s="330"/>
      <c r="D50" s="330"/>
      <c r="E50" s="330"/>
      <c r="F50" s="330"/>
      <c r="G50" s="330"/>
      <c r="H50" s="330"/>
      <c r="I50" s="330"/>
      <c r="T50" s="116"/>
    </row>
    <row r="51" spans="1:20" x14ac:dyDescent="0.2">
      <c r="A51" s="129"/>
      <c r="B51" s="130"/>
      <c r="C51" s="131"/>
      <c r="G51" s="134"/>
      <c r="T51" s="116"/>
    </row>
    <row r="52" spans="1:20" ht="21" x14ac:dyDescent="0.2">
      <c r="A52" s="135" t="s">
        <v>372</v>
      </c>
      <c r="B52" s="102" t="s">
        <v>418</v>
      </c>
      <c r="C52" s="121" t="s">
        <v>419</v>
      </c>
      <c r="D52" s="121" t="s">
        <v>420</v>
      </c>
      <c r="E52" s="121" t="s">
        <v>421</v>
      </c>
      <c r="F52" s="121" t="s">
        <v>422</v>
      </c>
      <c r="G52" s="136" t="s">
        <v>423</v>
      </c>
      <c r="H52" s="121"/>
      <c r="I52" s="121" t="s">
        <v>424</v>
      </c>
      <c r="K52" s="95" t="s">
        <v>351</v>
      </c>
      <c r="L52" s="95" t="s">
        <v>425</v>
      </c>
      <c r="M52" s="95" t="s">
        <v>426</v>
      </c>
    </row>
    <row r="53" spans="1:20" ht="12" customHeight="1" x14ac:dyDescent="0.2">
      <c r="A53" s="137" t="str">
        <f>Doklady!D1</f>
        <v>a</v>
      </c>
      <c r="B53" s="138" t="str">
        <f>Doklady!H1</f>
        <v>bedminton - bežné transfery</v>
      </c>
      <c r="C53" s="115">
        <f>IF(A53&lt;&gt;"",INDEX(FP!D:D,Doklady!B$2+(ROW()-53)),"")</f>
        <v>479392</v>
      </c>
      <c r="D53" s="115">
        <f>IF(A53&lt;&gt;"",Doklady!I1-Doklady!J1,"")</f>
        <v>479377.63</v>
      </c>
      <c r="E53" s="115">
        <f>IF(A53&lt;&gt;"",MIN(D53,C53)*Doklady!C1/(1-Doklady!C1),"")</f>
        <v>0</v>
      </c>
      <c r="F53" s="123">
        <f>IF(A53&lt;&gt;"",Doklady!J1,"")</f>
        <v>0</v>
      </c>
      <c r="G53" s="115">
        <f t="shared" ref="G53:G84" si="0">+IFERROR(HLOOKUP(IF(RIGHT(B53,15)="bežné transfery",LEFT(B53,LEN(B53)-18),0),$J$40:$K$42,3,0),MIN(C53,D53))</f>
        <v>479377.62999999989</v>
      </c>
      <c r="H53" s="123"/>
      <c r="I53" s="115">
        <f t="shared" ref="I53:I84" si="1">IF(A53&lt;&gt;"",MAX(IF(G53&lt;C53,C53-G53,0)+IF(F53&lt;E53,E53-F53,0),0),0)</f>
        <v>14.370000000111759</v>
      </c>
      <c r="J53" s="95" t="str">
        <f t="shared" ref="J53:J63" si="2">IF(D53&gt;C53,"Vyúčtované prostriedky nemôžu byť väčšie ako poskytnuté. Opravte v hárku ""Doklady""","")</f>
        <v/>
      </c>
      <c r="K53" s="95" t="str">
        <f>Doklady!F1</f>
        <v>026 02</v>
      </c>
      <c r="L53" s="95" t="str">
        <f>IF(A53&lt;&gt;"",INDEX(FP!H:H,Doklady!B$2+(ROW()-52)),"")</f>
        <v>B</v>
      </c>
      <c r="M53" s="95" t="str">
        <f t="shared" ref="M53:M84" si="3">K53&amp;L53</f>
        <v>026 02B</v>
      </c>
      <c r="T53" s="116"/>
    </row>
    <row r="54" spans="1:20" ht="12" customHeight="1" x14ac:dyDescent="0.2">
      <c r="A54" s="137" t="str">
        <f>Doklady!D2</f>
        <v>c</v>
      </c>
      <c r="B54" s="138" t="str">
        <f>Doklady!H2</f>
        <v>zabezpečenie a rozvoj športu bedminton zdravotne postihnutých športovcov</v>
      </c>
      <c r="C54" s="115">
        <f>IF(A54&lt;&gt;"",INDEX(FP!D:D,Doklady!B$2+(ROW()-53)),"")</f>
        <v>10616</v>
      </c>
      <c r="D54" s="115">
        <f>IF(A54&lt;&gt;"",Doklady!I2-Doklady!J2,"")</f>
        <v>9591</v>
      </c>
      <c r="E54" s="115">
        <f>IF(A54&lt;&gt;"",MIN(D54,C54)*Doklady!C2/(1-Doklady!C2),"")</f>
        <v>0</v>
      </c>
      <c r="F54" s="123">
        <f>IF(A54&lt;&gt;"",Doklady!J2,"")</f>
        <v>0</v>
      </c>
      <c r="G54" s="115">
        <f t="shared" si="0"/>
        <v>9591</v>
      </c>
      <c r="H54" s="123"/>
      <c r="I54" s="115">
        <f t="shared" si="1"/>
        <v>1025</v>
      </c>
      <c r="J54" s="95" t="str">
        <f t="shared" si="2"/>
        <v/>
      </c>
      <c r="K54" s="95" t="str">
        <f>Doklady!F2</f>
        <v>026 03</v>
      </c>
      <c r="L54" s="95" t="str">
        <f>IF(A54&lt;&gt;"",INDEX(FP!H:H,Doklady!B$2+(ROW()-52)),"")</f>
        <v>B</v>
      </c>
      <c r="M54" s="95" t="str">
        <f t="shared" si="3"/>
        <v>026 03B</v>
      </c>
    </row>
    <row r="55" spans="1:20" ht="12" customHeight="1" x14ac:dyDescent="0.2">
      <c r="A55" s="137" t="str">
        <f>Doklady!D3</f>
        <v/>
      </c>
      <c r="B55" s="138" t="str">
        <f>Doklady!H3</f>
        <v/>
      </c>
      <c r="C55" s="115" t="str">
        <f>IF(A55&lt;&gt;"",INDEX(FP!D:D,Doklady!B$2+(ROW()-53)),"")</f>
        <v/>
      </c>
      <c r="D55" s="115" t="str">
        <f>IF(A55&lt;&gt;"",Doklady!I3-Doklady!J3,"")</f>
        <v/>
      </c>
      <c r="E55" s="115" t="str">
        <f>IF(A55&lt;&gt;"",MIN(D55,C55)*Doklady!C3/(1-Doklady!C3),"")</f>
        <v/>
      </c>
      <c r="F55" s="123" t="str">
        <f>IF(A55&lt;&gt;"",Doklady!J3,"")</f>
        <v/>
      </c>
      <c r="G55" s="115">
        <f t="shared" si="0"/>
        <v>0</v>
      </c>
      <c r="H55" s="123"/>
      <c r="I55" s="115">
        <f t="shared" si="1"/>
        <v>0</v>
      </c>
      <c r="J55" s="95" t="str">
        <f t="shared" si="2"/>
        <v/>
      </c>
      <c r="K55" s="95" t="str">
        <f>Doklady!F3</f>
        <v/>
      </c>
      <c r="L55" s="95" t="str">
        <f>IF(A55&lt;&gt;"",INDEX(FP!H:H,Doklady!B$2+(ROW()-52)),"")</f>
        <v/>
      </c>
      <c r="M55" s="95" t="str">
        <f t="shared" si="3"/>
        <v/>
      </c>
    </row>
    <row r="56" spans="1:20" hidden="1" x14ac:dyDescent="0.2">
      <c r="A56" s="137" t="str">
        <f>Doklady!D4</f>
        <v/>
      </c>
      <c r="B56" s="138" t="str">
        <f>Doklady!H4</f>
        <v/>
      </c>
      <c r="C56" s="115" t="str">
        <f>IF(A56&lt;&gt;"",INDEX(FP!D:D,Doklady!B$2+(ROW()-53)),"")</f>
        <v/>
      </c>
      <c r="D56" s="115" t="str">
        <f>IF(A56&lt;&gt;"",Doklady!I4-Doklady!J4,"")</f>
        <v/>
      </c>
      <c r="E56" s="115" t="str">
        <f>IF(A56&lt;&gt;"",MIN(D56,C56)*Doklady!C4/(1-Doklady!C4),"")</f>
        <v/>
      </c>
      <c r="F56" s="123" t="str">
        <f>IF(A56&lt;&gt;"",Doklady!J4,"")</f>
        <v/>
      </c>
      <c r="G56" s="115">
        <f t="shared" si="0"/>
        <v>0</v>
      </c>
      <c r="H56" s="123"/>
      <c r="I56" s="115">
        <f t="shared" si="1"/>
        <v>0</v>
      </c>
      <c r="J56" s="95" t="str">
        <f t="shared" si="2"/>
        <v/>
      </c>
      <c r="K56" s="95" t="str">
        <f>Doklady!F4</f>
        <v/>
      </c>
      <c r="L56" s="95" t="str">
        <f>IF(A56&lt;&gt;"",INDEX(FP!H:H,Doklady!B$2+(ROW()-52)),"")</f>
        <v/>
      </c>
      <c r="M56" s="95" t="str">
        <f t="shared" si="3"/>
        <v/>
      </c>
    </row>
    <row r="57" spans="1:20" hidden="1" x14ac:dyDescent="0.2">
      <c r="A57" s="137" t="str">
        <f>Doklady!D5</f>
        <v/>
      </c>
      <c r="B57" s="138" t="str">
        <f>Doklady!H5</f>
        <v/>
      </c>
      <c r="C57" s="115" t="str">
        <f>IF(A57&lt;&gt;"",INDEX(FP!D:D,Doklady!B$2+(ROW()-53)),"")</f>
        <v/>
      </c>
      <c r="D57" s="115" t="str">
        <f>IF(A57&lt;&gt;"",Doklady!I5-Doklady!J5,"")</f>
        <v/>
      </c>
      <c r="E57" s="115" t="str">
        <f>IF(A57&lt;&gt;"",MIN(D57,C57)*Doklady!C5/(1-Doklady!C5),"")</f>
        <v/>
      </c>
      <c r="F57" s="123" t="str">
        <f>IF(A57&lt;&gt;"",Doklady!J5,"")</f>
        <v/>
      </c>
      <c r="G57" s="115">
        <f t="shared" si="0"/>
        <v>0</v>
      </c>
      <c r="H57" s="123"/>
      <c r="I57" s="115">
        <f t="shared" si="1"/>
        <v>0</v>
      </c>
      <c r="J57" s="95" t="str">
        <f t="shared" si="2"/>
        <v/>
      </c>
      <c r="K57" s="95" t="str">
        <f>Doklady!F5</f>
        <v/>
      </c>
      <c r="L57" s="95" t="str">
        <f>IF(A57&lt;&gt;"",INDEX(FP!H:H,Doklady!B$2+(ROW()-52)),"")</f>
        <v/>
      </c>
      <c r="M57" s="95" t="str">
        <f t="shared" si="3"/>
        <v/>
      </c>
    </row>
    <row r="58" spans="1:20" ht="12" hidden="1" customHeight="1" x14ac:dyDescent="0.2">
      <c r="A58" s="137" t="str">
        <f>Doklady!D6</f>
        <v/>
      </c>
      <c r="B58" s="138" t="str">
        <f>Doklady!H6</f>
        <v/>
      </c>
      <c r="C58" s="115" t="str">
        <f>IF(A58&lt;&gt;"",INDEX(FP!D:D,Doklady!B$2+(ROW()-53)),"")</f>
        <v/>
      </c>
      <c r="D58" s="115" t="str">
        <f>IF(A58&lt;&gt;"",Doklady!I6-Doklady!J6,"")</f>
        <v/>
      </c>
      <c r="E58" s="115" t="str">
        <f>IF(A58&lt;&gt;"",MIN(D58,C58)*Doklady!C6/(1-Doklady!C6),"")</f>
        <v/>
      </c>
      <c r="F58" s="123" t="str">
        <f>IF(A58&lt;&gt;"",Doklady!J6,"")</f>
        <v/>
      </c>
      <c r="G58" s="115">
        <f t="shared" si="0"/>
        <v>0</v>
      </c>
      <c r="H58" s="123"/>
      <c r="I58" s="115">
        <f t="shared" si="1"/>
        <v>0</v>
      </c>
      <c r="J58" s="95" t="str">
        <f t="shared" si="2"/>
        <v/>
      </c>
      <c r="K58" s="95" t="str">
        <f>Doklady!F6</f>
        <v/>
      </c>
      <c r="L58" s="95" t="str">
        <f>IF(A58&lt;&gt;"",INDEX(FP!H:H,Doklady!B$2+(ROW()-52)),"")</f>
        <v/>
      </c>
      <c r="M58" s="95" t="str">
        <f t="shared" si="3"/>
        <v/>
      </c>
    </row>
    <row r="59" spans="1:20" ht="12" hidden="1" customHeight="1" x14ac:dyDescent="0.2">
      <c r="A59" s="137" t="str">
        <f>Doklady!D7</f>
        <v/>
      </c>
      <c r="B59" s="138" t="str">
        <f>Doklady!H7</f>
        <v/>
      </c>
      <c r="C59" s="115" t="str">
        <f>IF(A59&lt;&gt;"",INDEX(FP!D:D,Doklady!B$2+(ROW()-53)),"")</f>
        <v/>
      </c>
      <c r="D59" s="115" t="str">
        <f>IF(A59&lt;&gt;"",Doklady!I7-Doklady!J7,"")</f>
        <v/>
      </c>
      <c r="E59" s="115" t="str">
        <f>IF(A59&lt;&gt;"",MIN(D59,C59)*Doklady!C7/(1-Doklady!C7),"")</f>
        <v/>
      </c>
      <c r="F59" s="123" t="str">
        <f>IF(A59&lt;&gt;"",Doklady!J7,"")</f>
        <v/>
      </c>
      <c r="G59" s="115">
        <f t="shared" si="0"/>
        <v>0</v>
      </c>
      <c r="H59" s="123"/>
      <c r="I59" s="115">
        <f t="shared" si="1"/>
        <v>0</v>
      </c>
      <c r="J59" s="95" t="str">
        <f t="shared" si="2"/>
        <v/>
      </c>
      <c r="K59" s="95" t="str">
        <f>Doklady!F7</f>
        <v/>
      </c>
      <c r="L59" s="95" t="str">
        <f>IF(A59&lt;&gt;"",INDEX(FP!H:H,Doklady!B$2+(ROW()-52)),"")</f>
        <v/>
      </c>
      <c r="M59" s="95" t="str">
        <f t="shared" si="3"/>
        <v/>
      </c>
    </row>
    <row r="60" spans="1:20" ht="12" hidden="1" customHeight="1" x14ac:dyDescent="0.2">
      <c r="A60" s="137" t="str">
        <f>Doklady!D8</f>
        <v/>
      </c>
      <c r="B60" s="138" t="str">
        <f>Doklady!H8</f>
        <v/>
      </c>
      <c r="C60" s="115" t="str">
        <f>IF(A60&lt;&gt;"",INDEX(FP!D:D,Doklady!B$2+(ROW()-53)),"")</f>
        <v/>
      </c>
      <c r="D60" s="115" t="str">
        <f>IF(A60&lt;&gt;"",Doklady!I8-Doklady!J8,"")</f>
        <v/>
      </c>
      <c r="E60" s="115" t="str">
        <f>IF(A60&lt;&gt;"",MIN(D60,C60)*Doklady!C8/(1-Doklady!C8),"")</f>
        <v/>
      </c>
      <c r="F60" s="123" t="str">
        <f>IF(A60&lt;&gt;"",Doklady!J8,"")</f>
        <v/>
      </c>
      <c r="G60" s="115">
        <f t="shared" si="0"/>
        <v>0</v>
      </c>
      <c r="H60" s="123"/>
      <c r="I60" s="115">
        <f t="shared" si="1"/>
        <v>0</v>
      </c>
      <c r="J60" s="95" t="str">
        <f t="shared" si="2"/>
        <v/>
      </c>
      <c r="K60" s="95" t="str">
        <f>Doklady!F8</f>
        <v/>
      </c>
      <c r="L60" s="95" t="str">
        <f>IF(A60&lt;&gt;"",INDEX(FP!H:H,Doklady!B$2+(ROW()-52)),"")</f>
        <v/>
      </c>
      <c r="M60" s="95" t="str">
        <f t="shared" si="3"/>
        <v/>
      </c>
    </row>
    <row r="61" spans="1:20" ht="12" hidden="1" customHeight="1" x14ac:dyDescent="0.2">
      <c r="A61" s="137" t="str">
        <f>Doklady!D9</f>
        <v/>
      </c>
      <c r="B61" s="138" t="str">
        <f>Doklady!H9</f>
        <v/>
      </c>
      <c r="C61" s="115" t="str">
        <f>IF(A61&lt;&gt;"",INDEX(FP!D:D,Doklady!B$2+(ROW()-53)),"")</f>
        <v/>
      </c>
      <c r="D61" s="115" t="str">
        <f>IF(A61&lt;&gt;"",Doklady!I9-Doklady!J9,"")</f>
        <v/>
      </c>
      <c r="E61" s="115" t="str">
        <f>IF(A61&lt;&gt;"",MIN(D61,C61)*Doklady!C9/(1-Doklady!C9),"")</f>
        <v/>
      </c>
      <c r="F61" s="123" t="str">
        <f>IF(A61&lt;&gt;"",Doklady!J9,"")</f>
        <v/>
      </c>
      <c r="G61" s="115">
        <f t="shared" si="0"/>
        <v>0</v>
      </c>
      <c r="H61" s="123"/>
      <c r="I61" s="115">
        <f t="shared" si="1"/>
        <v>0</v>
      </c>
      <c r="J61" s="95" t="str">
        <f t="shared" si="2"/>
        <v/>
      </c>
      <c r="K61" s="95" t="str">
        <f>Doklady!F9</f>
        <v/>
      </c>
      <c r="L61" s="95" t="str">
        <f>IF(A61&lt;&gt;"",INDEX(FP!H:H,Doklady!B$2+(ROW()-52)),"")</f>
        <v/>
      </c>
      <c r="M61" s="95" t="str">
        <f t="shared" si="3"/>
        <v/>
      </c>
    </row>
    <row r="62" spans="1:20" ht="12" hidden="1" customHeight="1" x14ac:dyDescent="0.2">
      <c r="A62" s="137" t="str">
        <f>Doklady!D10</f>
        <v/>
      </c>
      <c r="B62" s="138" t="str">
        <f>Doklady!H10</f>
        <v/>
      </c>
      <c r="C62" s="115" t="str">
        <f>IF(A62&lt;&gt;"",INDEX(FP!D:D,Doklady!B$2+(ROW()-53)),"")</f>
        <v/>
      </c>
      <c r="D62" s="115" t="str">
        <f>IF(A62&lt;&gt;"",Doklady!I10-Doklady!J10,"")</f>
        <v/>
      </c>
      <c r="E62" s="115" t="str">
        <f>IF(A62&lt;&gt;"",MIN(D62,C62)*Doklady!C10/(1-Doklady!C10),"")</f>
        <v/>
      </c>
      <c r="F62" s="123" t="str">
        <f>IF(A62&lt;&gt;"",Doklady!J10,"")</f>
        <v/>
      </c>
      <c r="G62" s="115">
        <f t="shared" si="0"/>
        <v>0</v>
      </c>
      <c r="H62" s="123"/>
      <c r="I62" s="115">
        <f t="shared" si="1"/>
        <v>0</v>
      </c>
      <c r="J62" s="95" t="str">
        <f t="shared" si="2"/>
        <v/>
      </c>
      <c r="K62" s="95" t="str">
        <f>Doklady!F10</f>
        <v/>
      </c>
      <c r="L62" s="95" t="str">
        <f>IF(A62&lt;&gt;"",INDEX(FP!H:H,Doklady!B$2+(ROW()-52)),"")</f>
        <v/>
      </c>
      <c r="M62" s="95" t="str">
        <f t="shared" si="3"/>
        <v/>
      </c>
    </row>
    <row r="63" spans="1:20" ht="12" hidden="1" customHeight="1" x14ac:dyDescent="0.2">
      <c r="A63" s="137" t="str">
        <f>Doklady!D11</f>
        <v/>
      </c>
      <c r="B63" s="138" t="str">
        <f>Doklady!H11</f>
        <v/>
      </c>
      <c r="C63" s="115" t="str">
        <f>IF(A63&lt;&gt;"",INDEX(FP!D:D,Doklady!B$2+(ROW()-53)),"")</f>
        <v/>
      </c>
      <c r="D63" s="115" t="str">
        <f>IF(A63&lt;&gt;"",Doklady!I11-Doklady!J11,"")</f>
        <v/>
      </c>
      <c r="E63" s="115" t="str">
        <f>IF(A63&lt;&gt;"",MIN(D63,C63)*Doklady!C11/(1-Doklady!C11),"")</f>
        <v/>
      </c>
      <c r="F63" s="123" t="str">
        <f>IF(A63&lt;&gt;"",Doklady!J11,"")</f>
        <v/>
      </c>
      <c r="G63" s="115">
        <f t="shared" si="0"/>
        <v>0</v>
      </c>
      <c r="H63" s="123"/>
      <c r="I63" s="115">
        <f t="shared" si="1"/>
        <v>0</v>
      </c>
      <c r="J63" s="95" t="str">
        <f t="shared" si="2"/>
        <v/>
      </c>
      <c r="K63" s="95" t="str">
        <f>Doklady!F11</f>
        <v/>
      </c>
      <c r="L63" s="95" t="str">
        <f>IF(A63&lt;&gt;"",INDEX(FP!H:H,Doklady!B$2+(ROW()-52)),"")</f>
        <v/>
      </c>
      <c r="M63" s="95" t="str">
        <f t="shared" si="3"/>
        <v/>
      </c>
    </row>
    <row r="64" spans="1:20" ht="12" hidden="1" customHeight="1" x14ac:dyDescent="0.2">
      <c r="A64" s="137" t="str">
        <f>Doklady!D12</f>
        <v/>
      </c>
      <c r="B64" s="138" t="str">
        <f>Doklady!H12</f>
        <v/>
      </c>
      <c r="C64" s="115" t="str">
        <f>IF(A64&lt;&gt;"",INDEX(FP!D:D,Doklady!B$2+(ROW()-53)),"")</f>
        <v/>
      </c>
      <c r="D64" s="115" t="str">
        <f>IF(A64&lt;&gt;"",Doklady!I12-Doklady!J12,"")</f>
        <v/>
      </c>
      <c r="E64" s="115" t="str">
        <f>IF(A64&lt;&gt;"",MIN(D64,C64)*Doklady!C12/(1-Doklady!C12),"")</f>
        <v/>
      </c>
      <c r="F64" s="123" t="str">
        <f>IF(A64&lt;&gt;"",Doklady!J12,"")</f>
        <v/>
      </c>
      <c r="G64" s="115">
        <f t="shared" si="0"/>
        <v>0</v>
      </c>
      <c r="H64" s="123"/>
      <c r="I64" s="115">
        <f t="shared" si="1"/>
        <v>0</v>
      </c>
      <c r="J64" s="95" t="s">
        <v>427</v>
      </c>
      <c r="K64" s="95" t="str">
        <f>Doklady!F12</f>
        <v/>
      </c>
      <c r="L64" s="95" t="str">
        <f>IF(A64&lt;&gt;"",INDEX(FP!H:H,Doklady!B$2+(ROW()-52)),"")</f>
        <v/>
      </c>
      <c r="M64" s="95" t="str">
        <f t="shared" si="3"/>
        <v/>
      </c>
    </row>
    <row r="65" spans="1:13" ht="12" hidden="1" customHeight="1" x14ac:dyDescent="0.2">
      <c r="A65" s="137" t="str">
        <f>Doklady!D13</f>
        <v/>
      </c>
      <c r="B65" s="138" t="str">
        <f>Doklady!H13</f>
        <v/>
      </c>
      <c r="C65" s="115" t="str">
        <f>IF(A65&lt;&gt;"",INDEX(FP!D:D,Doklady!B$2+(ROW()-53)),"")</f>
        <v/>
      </c>
      <c r="D65" s="115" t="str">
        <f>IF(A65&lt;&gt;"",Doklady!I13-Doklady!J13,"")</f>
        <v/>
      </c>
      <c r="E65" s="115" t="str">
        <f>IF(A65&lt;&gt;"",MIN(D65,C65)*Doklady!C13/(1-Doklady!C13),"")</f>
        <v/>
      </c>
      <c r="F65" s="123" t="str">
        <f>IF(A65&lt;&gt;"",Doklady!J13,"")</f>
        <v/>
      </c>
      <c r="G65" s="115">
        <f t="shared" si="0"/>
        <v>0</v>
      </c>
      <c r="H65" s="123"/>
      <c r="I65" s="115">
        <f t="shared" si="1"/>
        <v>0</v>
      </c>
      <c r="J65" s="95" t="str">
        <f t="shared" ref="J65:J96" si="4">IF(D65&gt;C65,"Vyúčtované prostriedky nemôžu byť väčšie ako poskytnuté. Opravte v hárku ""Doklady""","")</f>
        <v/>
      </c>
      <c r="K65" s="95" t="str">
        <f>Doklady!F13</f>
        <v/>
      </c>
      <c r="L65" s="95" t="str">
        <f>IF(A65&lt;&gt;"",INDEX(FP!H:H,Doklady!B$2+(ROW()-52)),"")</f>
        <v/>
      </c>
      <c r="M65" s="95" t="str">
        <f t="shared" si="3"/>
        <v/>
      </c>
    </row>
    <row r="66" spans="1:13" ht="12" hidden="1" customHeight="1" x14ac:dyDescent="0.2">
      <c r="A66" s="137" t="str">
        <f>Doklady!D14</f>
        <v/>
      </c>
      <c r="B66" s="138" t="str">
        <f>Doklady!H14</f>
        <v/>
      </c>
      <c r="C66" s="115" t="str">
        <f>IF(A66&lt;&gt;"",INDEX(FP!D:D,Doklady!B$2+(ROW()-53)),"")</f>
        <v/>
      </c>
      <c r="D66" s="115" t="str">
        <f>IF(A66&lt;&gt;"",Doklady!I14-Doklady!J14,"")</f>
        <v/>
      </c>
      <c r="E66" s="115" t="str">
        <f>IF(A66&lt;&gt;"",MIN(D66,C66)*Doklady!C14/(1-Doklady!C14),"")</f>
        <v/>
      </c>
      <c r="F66" s="123" t="str">
        <f>IF(A66&lt;&gt;"",Doklady!J14,"")</f>
        <v/>
      </c>
      <c r="G66" s="115">
        <f t="shared" si="0"/>
        <v>0</v>
      </c>
      <c r="H66" s="123"/>
      <c r="I66" s="115">
        <f t="shared" si="1"/>
        <v>0</v>
      </c>
      <c r="J66" s="95" t="str">
        <f t="shared" si="4"/>
        <v/>
      </c>
      <c r="K66" s="95" t="str">
        <f>Doklady!F14</f>
        <v/>
      </c>
      <c r="L66" s="95" t="str">
        <f>IF(A66&lt;&gt;"",INDEX(FP!H:H,Doklady!B$2+(ROW()-52)),"")</f>
        <v/>
      </c>
      <c r="M66" s="95" t="str">
        <f t="shared" si="3"/>
        <v/>
      </c>
    </row>
    <row r="67" spans="1:13" ht="12" hidden="1" customHeight="1" x14ac:dyDescent="0.2">
      <c r="A67" s="137" t="str">
        <f>Doklady!D15</f>
        <v/>
      </c>
      <c r="B67" s="138" t="str">
        <f>Doklady!H15</f>
        <v/>
      </c>
      <c r="C67" s="115" t="str">
        <f>IF(A67&lt;&gt;"",INDEX(FP!D:D,Doklady!B$2+(ROW()-53)),"")</f>
        <v/>
      </c>
      <c r="D67" s="115" t="str">
        <f>IF(A67&lt;&gt;"",Doklady!I15-Doklady!J15,"")</f>
        <v/>
      </c>
      <c r="E67" s="115" t="str">
        <f>IF(A67&lt;&gt;"",MIN(D67,C67)*Doklady!C15/(1-Doklady!C15),"")</f>
        <v/>
      </c>
      <c r="F67" s="123" t="str">
        <f>IF(A67&lt;&gt;"",Doklady!J15,"")</f>
        <v/>
      </c>
      <c r="G67" s="115">
        <f t="shared" si="0"/>
        <v>0</v>
      </c>
      <c r="H67" s="123"/>
      <c r="I67" s="115">
        <f t="shared" si="1"/>
        <v>0</v>
      </c>
      <c r="J67" s="95" t="str">
        <f t="shared" si="4"/>
        <v/>
      </c>
      <c r="K67" s="95" t="str">
        <f>Doklady!F15</f>
        <v/>
      </c>
      <c r="L67" s="95" t="str">
        <f>IF(A67&lt;&gt;"",INDEX(FP!H:H,Doklady!B$2+(ROW()-52)),"")</f>
        <v/>
      </c>
      <c r="M67" s="95" t="str">
        <f t="shared" si="3"/>
        <v/>
      </c>
    </row>
    <row r="68" spans="1:13" ht="12" hidden="1" customHeight="1" x14ac:dyDescent="0.2">
      <c r="A68" s="137" t="str">
        <f>Doklady!D16</f>
        <v/>
      </c>
      <c r="B68" s="138" t="str">
        <f>Doklady!H16</f>
        <v/>
      </c>
      <c r="C68" s="115" t="str">
        <f>IF(A68&lt;&gt;"",INDEX(FP!D:D,Doklady!B$2+(ROW()-53)),"")</f>
        <v/>
      </c>
      <c r="D68" s="115" t="str">
        <f>IF(A68&lt;&gt;"",Doklady!I16-Doklady!J16,"")</f>
        <v/>
      </c>
      <c r="E68" s="115" t="str">
        <f>IF(A68&lt;&gt;"",MIN(D68,C68)*Doklady!C16/(1-Doklady!C16),"")</f>
        <v/>
      </c>
      <c r="F68" s="123" t="str">
        <f>IF(A68&lt;&gt;"",Doklady!J16,"")</f>
        <v/>
      </c>
      <c r="G68" s="115">
        <f t="shared" si="0"/>
        <v>0</v>
      </c>
      <c r="H68" s="123"/>
      <c r="I68" s="115">
        <f t="shared" si="1"/>
        <v>0</v>
      </c>
      <c r="J68" s="95" t="str">
        <f t="shared" si="4"/>
        <v/>
      </c>
      <c r="K68" s="95" t="str">
        <f>Doklady!F16</f>
        <v/>
      </c>
      <c r="L68" s="95" t="str">
        <f>IF(A68&lt;&gt;"",INDEX(FP!H:H,Doklady!B$2+(ROW()-52)),"")</f>
        <v/>
      </c>
      <c r="M68" s="95" t="str">
        <f t="shared" si="3"/>
        <v/>
      </c>
    </row>
    <row r="69" spans="1:13" ht="12" hidden="1" customHeight="1" x14ac:dyDescent="0.2">
      <c r="A69" s="137" t="str">
        <f>Doklady!D17</f>
        <v/>
      </c>
      <c r="B69" s="138" t="str">
        <f>Doklady!H17</f>
        <v/>
      </c>
      <c r="C69" s="115" t="str">
        <f>IF(A69&lt;&gt;"",INDEX(FP!D:D,Doklady!B$2+(ROW()-53)),"")</f>
        <v/>
      </c>
      <c r="D69" s="115" t="str">
        <f>IF(A69&lt;&gt;"",Doklady!I17-Doklady!J17,"")</f>
        <v/>
      </c>
      <c r="E69" s="115" t="str">
        <f>IF(A69&lt;&gt;"",MIN(D69,C69)*Doklady!C17/(1-Doklady!C17),"")</f>
        <v/>
      </c>
      <c r="F69" s="123" t="str">
        <f>IF(A69&lt;&gt;"",Doklady!J17,"")</f>
        <v/>
      </c>
      <c r="G69" s="115">
        <f t="shared" si="0"/>
        <v>0</v>
      </c>
      <c r="H69" s="123"/>
      <c r="I69" s="115">
        <f t="shared" si="1"/>
        <v>0</v>
      </c>
      <c r="J69" s="95" t="str">
        <f t="shared" si="4"/>
        <v/>
      </c>
      <c r="K69" s="95" t="str">
        <f>Doklady!F17</f>
        <v/>
      </c>
      <c r="L69" s="95" t="str">
        <f>IF(A69&lt;&gt;"",INDEX(FP!H:H,Doklady!B$2+(ROW()-52)),"")</f>
        <v/>
      </c>
      <c r="M69" s="95" t="str">
        <f t="shared" si="3"/>
        <v/>
      </c>
    </row>
    <row r="70" spans="1:13" ht="12" hidden="1" customHeight="1" x14ac:dyDescent="0.2">
      <c r="A70" s="137" t="str">
        <f>Doklady!D18</f>
        <v/>
      </c>
      <c r="B70" s="138" t="str">
        <f>Doklady!H18</f>
        <v/>
      </c>
      <c r="C70" s="115" t="str">
        <f>IF(A70&lt;&gt;"",INDEX(FP!D:D,Doklady!B$2+(ROW()-53)),"")</f>
        <v/>
      </c>
      <c r="D70" s="115" t="str">
        <f>IF(A70&lt;&gt;"",Doklady!I18-Doklady!J18,"")</f>
        <v/>
      </c>
      <c r="E70" s="115" t="str">
        <f>IF(A70&lt;&gt;"",MIN(D70,C70)*Doklady!C18/(1-Doklady!C18),"")</f>
        <v/>
      </c>
      <c r="F70" s="123" t="str">
        <f>IF(A70&lt;&gt;"",Doklady!J18,"")</f>
        <v/>
      </c>
      <c r="G70" s="115">
        <f t="shared" si="0"/>
        <v>0</v>
      </c>
      <c r="H70" s="123"/>
      <c r="I70" s="115">
        <f t="shared" si="1"/>
        <v>0</v>
      </c>
      <c r="J70" s="95" t="str">
        <f t="shared" si="4"/>
        <v/>
      </c>
      <c r="K70" s="95" t="str">
        <f>Doklady!F18</f>
        <v/>
      </c>
      <c r="L70" s="95" t="str">
        <f>IF(A70&lt;&gt;"",INDEX(FP!H:H,Doklady!B$2+(ROW()-52)),"")</f>
        <v/>
      </c>
      <c r="M70" s="95" t="str">
        <f t="shared" si="3"/>
        <v/>
      </c>
    </row>
    <row r="71" spans="1:13" ht="12" hidden="1" customHeight="1" x14ac:dyDescent="0.2">
      <c r="A71" s="137" t="str">
        <f>Doklady!D19</f>
        <v/>
      </c>
      <c r="B71" s="138" t="str">
        <f>Doklady!H19</f>
        <v/>
      </c>
      <c r="C71" s="115" t="str">
        <f>IF(A71&lt;&gt;"",INDEX(FP!D:D,Doklady!B$2+(ROW()-53)),"")</f>
        <v/>
      </c>
      <c r="D71" s="115" t="str">
        <f>IF(A71&lt;&gt;"",Doklady!I19-Doklady!J19,"")</f>
        <v/>
      </c>
      <c r="E71" s="115" t="str">
        <f>IF(A71&lt;&gt;"",MIN(D71,C71)*Doklady!C19/(1-Doklady!C19),"")</f>
        <v/>
      </c>
      <c r="F71" s="123" t="str">
        <f>IF(A71&lt;&gt;"",Doklady!J19,"")</f>
        <v/>
      </c>
      <c r="G71" s="115">
        <f t="shared" si="0"/>
        <v>0</v>
      </c>
      <c r="H71" s="123"/>
      <c r="I71" s="115">
        <f t="shared" si="1"/>
        <v>0</v>
      </c>
      <c r="J71" s="95" t="str">
        <f t="shared" si="4"/>
        <v/>
      </c>
      <c r="K71" s="95" t="str">
        <f>Doklady!F19</f>
        <v/>
      </c>
      <c r="L71" s="95" t="str">
        <f>IF(A71&lt;&gt;"",INDEX(FP!H:H,Doklady!B$2+(ROW()-52)),"")</f>
        <v/>
      </c>
      <c r="M71" s="95" t="str">
        <f t="shared" si="3"/>
        <v/>
      </c>
    </row>
    <row r="72" spans="1:13" hidden="1" x14ac:dyDescent="0.2">
      <c r="A72" s="137" t="str">
        <f>Doklady!D20</f>
        <v/>
      </c>
      <c r="B72" s="138" t="str">
        <f>Doklady!H20</f>
        <v/>
      </c>
      <c r="C72" s="115" t="str">
        <f>IF(A72&lt;&gt;"",INDEX(FP!D:D,Doklady!B$2+(ROW()-53)),"")</f>
        <v/>
      </c>
      <c r="D72" s="115" t="str">
        <f>IF(A72&lt;&gt;"",Doklady!I20-Doklady!J20,"")</f>
        <v/>
      </c>
      <c r="E72" s="115" t="str">
        <f>IF(A72&lt;&gt;"",MIN(D72,C72)*Doklady!C20/(1-Doklady!C20),"")</f>
        <v/>
      </c>
      <c r="F72" s="123" t="str">
        <f>IF(A72&lt;&gt;"",Doklady!J20,"")</f>
        <v/>
      </c>
      <c r="G72" s="115">
        <f t="shared" si="0"/>
        <v>0</v>
      </c>
      <c r="H72" s="123"/>
      <c r="I72" s="115">
        <f t="shared" si="1"/>
        <v>0</v>
      </c>
      <c r="J72" s="95" t="str">
        <f t="shared" si="4"/>
        <v/>
      </c>
      <c r="K72" s="95" t="str">
        <f>Doklady!F20</f>
        <v/>
      </c>
      <c r="L72" s="95" t="str">
        <f>IF(A72&lt;&gt;"",INDEX(FP!H:H,Doklady!B$2+(ROW()-52)),"")</f>
        <v/>
      </c>
      <c r="M72" s="95" t="str">
        <f t="shared" si="3"/>
        <v/>
      </c>
    </row>
    <row r="73" spans="1:13" hidden="1" x14ac:dyDescent="0.2">
      <c r="A73" s="137" t="str">
        <f>Doklady!D21</f>
        <v/>
      </c>
      <c r="B73" s="138" t="str">
        <f>Doklady!H21</f>
        <v/>
      </c>
      <c r="C73" s="115" t="str">
        <f>IF(A73&lt;&gt;"",INDEX(FP!D:D,Doklady!B$2+(ROW()-53)),"")</f>
        <v/>
      </c>
      <c r="D73" s="115" t="str">
        <f>IF(A73&lt;&gt;"",Doklady!I21-Doklady!J21,"")</f>
        <v/>
      </c>
      <c r="E73" s="115" t="str">
        <f>IF(A73&lt;&gt;"",MIN(D73,C73)*Doklady!C21/(1-Doklady!C21),"")</f>
        <v/>
      </c>
      <c r="F73" s="123" t="str">
        <f>IF(A73&lt;&gt;"",Doklady!J21,"")</f>
        <v/>
      </c>
      <c r="G73" s="115">
        <f t="shared" si="0"/>
        <v>0</v>
      </c>
      <c r="H73" s="123"/>
      <c r="I73" s="115">
        <f t="shared" si="1"/>
        <v>0</v>
      </c>
      <c r="J73" s="95" t="str">
        <f t="shared" si="4"/>
        <v/>
      </c>
      <c r="K73" s="95" t="str">
        <f>Doklady!F21</f>
        <v/>
      </c>
      <c r="L73" s="95" t="str">
        <f>IF(A73&lt;&gt;"",INDEX(FP!H:H,Doklady!B$2+(ROW()-52)),"")</f>
        <v/>
      </c>
      <c r="M73" s="95" t="str">
        <f t="shared" si="3"/>
        <v/>
      </c>
    </row>
    <row r="74" spans="1:13" ht="12" hidden="1" customHeight="1" x14ac:dyDescent="0.2">
      <c r="A74" s="137" t="str">
        <f>Doklady!D22</f>
        <v/>
      </c>
      <c r="B74" s="138" t="str">
        <f>Doklady!H22</f>
        <v/>
      </c>
      <c r="C74" s="115" t="str">
        <f>IF(A74&lt;&gt;"",INDEX(FP!D:D,Doklady!B$2+(ROW()-53)),"")</f>
        <v/>
      </c>
      <c r="D74" s="115" t="str">
        <f>IF(A74&lt;&gt;"",Doklady!I22-Doklady!J22,"")</f>
        <v/>
      </c>
      <c r="E74" s="115" t="str">
        <f>IF(A74&lt;&gt;"",MIN(D74,C74)*Doklady!C22/(1-Doklady!C22),"")</f>
        <v/>
      </c>
      <c r="F74" s="123" t="str">
        <f>IF(A74&lt;&gt;"",Doklady!J22,"")</f>
        <v/>
      </c>
      <c r="G74" s="115">
        <f t="shared" si="0"/>
        <v>0</v>
      </c>
      <c r="H74" s="123"/>
      <c r="I74" s="115">
        <f t="shared" si="1"/>
        <v>0</v>
      </c>
      <c r="J74" s="95" t="str">
        <f t="shared" si="4"/>
        <v/>
      </c>
      <c r="K74" s="95" t="str">
        <f>Doklady!F22</f>
        <v/>
      </c>
      <c r="L74" s="95" t="str">
        <f>IF(A74&lt;&gt;"",INDEX(FP!H:H,Doklady!B$2+(ROW()-52)),"")</f>
        <v/>
      </c>
      <c r="M74" s="95" t="str">
        <f t="shared" si="3"/>
        <v/>
      </c>
    </row>
    <row r="75" spans="1:13" ht="12" hidden="1" customHeight="1" x14ac:dyDescent="0.2">
      <c r="A75" s="137" t="str">
        <f>Doklady!D23</f>
        <v/>
      </c>
      <c r="B75" s="138" t="str">
        <f>Doklady!H23</f>
        <v/>
      </c>
      <c r="C75" s="115" t="str">
        <f>IF(A75&lt;&gt;"",INDEX(FP!D:D,Doklady!B$2+(ROW()-53)),"")</f>
        <v/>
      </c>
      <c r="D75" s="115" t="str">
        <f>IF(A75&lt;&gt;"",Doklady!I23-Doklady!J23,"")</f>
        <v/>
      </c>
      <c r="E75" s="115" t="str">
        <f>IF(A75&lt;&gt;"",MIN(D75,C75)*Doklady!C23/(1-Doklady!C23),"")</f>
        <v/>
      </c>
      <c r="F75" s="123" t="str">
        <f>IF(A75&lt;&gt;"",Doklady!J23,"")</f>
        <v/>
      </c>
      <c r="G75" s="115">
        <f t="shared" si="0"/>
        <v>0</v>
      </c>
      <c r="H75" s="123"/>
      <c r="I75" s="115">
        <f t="shared" si="1"/>
        <v>0</v>
      </c>
      <c r="J75" s="95" t="str">
        <f t="shared" si="4"/>
        <v/>
      </c>
      <c r="K75" s="95" t="str">
        <f>Doklady!F23</f>
        <v/>
      </c>
      <c r="L75" s="95" t="str">
        <f>IF(A75&lt;&gt;"",INDEX(FP!H:H,Doklady!B$2+(ROW()-52)),"")</f>
        <v/>
      </c>
      <c r="M75" s="95" t="str">
        <f t="shared" si="3"/>
        <v/>
      </c>
    </row>
    <row r="76" spans="1:13" ht="12" hidden="1" customHeight="1" x14ac:dyDescent="0.2">
      <c r="A76" s="137" t="str">
        <f>Doklady!D24</f>
        <v/>
      </c>
      <c r="B76" s="138" t="str">
        <f>Doklady!H24</f>
        <v/>
      </c>
      <c r="C76" s="115" t="str">
        <f>IF(A76&lt;&gt;"",INDEX(FP!D:D,Doklady!B$2+(ROW()-53)),"")</f>
        <v/>
      </c>
      <c r="D76" s="115" t="str">
        <f>IF(A76&lt;&gt;"",Doklady!I24-Doklady!J24,"")</f>
        <v/>
      </c>
      <c r="E76" s="115" t="str">
        <f>IF(A76&lt;&gt;"",MIN(D76,C76)*Doklady!C24/(1-Doklady!C24),"")</f>
        <v/>
      </c>
      <c r="F76" s="123" t="str">
        <f>IF(A76&lt;&gt;"",Doklady!J24,"")</f>
        <v/>
      </c>
      <c r="G76" s="115">
        <f t="shared" si="0"/>
        <v>0</v>
      </c>
      <c r="H76" s="123"/>
      <c r="I76" s="115">
        <f t="shared" si="1"/>
        <v>0</v>
      </c>
      <c r="J76" s="95" t="str">
        <f t="shared" si="4"/>
        <v/>
      </c>
      <c r="K76" s="95" t="str">
        <f>Doklady!F24</f>
        <v/>
      </c>
      <c r="L76" s="95" t="str">
        <f>IF(A76&lt;&gt;"",INDEX(FP!H:H,Doklady!B$2+(ROW()-52)),"")</f>
        <v/>
      </c>
      <c r="M76" s="95" t="str">
        <f t="shared" si="3"/>
        <v/>
      </c>
    </row>
    <row r="77" spans="1:13" ht="12" hidden="1" customHeight="1" x14ac:dyDescent="0.2">
      <c r="A77" s="137" t="str">
        <f>Doklady!D25</f>
        <v/>
      </c>
      <c r="B77" s="138" t="str">
        <f>Doklady!H25</f>
        <v/>
      </c>
      <c r="C77" s="115" t="str">
        <f>IF(A77&lt;&gt;"",INDEX(FP!D:D,Doklady!B$2+(ROW()-53)),"")</f>
        <v/>
      </c>
      <c r="D77" s="115" t="str">
        <f>IF(A77&lt;&gt;"",Doklady!I25-Doklady!J25,"")</f>
        <v/>
      </c>
      <c r="E77" s="115" t="str">
        <f>IF(A77&lt;&gt;"",MIN(D77,C77)*Doklady!C25/(1-Doklady!C25),"")</f>
        <v/>
      </c>
      <c r="F77" s="123" t="str">
        <f>IF(A77&lt;&gt;"",Doklady!J25,"")</f>
        <v/>
      </c>
      <c r="G77" s="115">
        <f t="shared" si="0"/>
        <v>0</v>
      </c>
      <c r="H77" s="123"/>
      <c r="I77" s="115">
        <f t="shared" si="1"/>
        <v>0</v>
      </c>
      <c r="J77" s="95" t="str">
        <f t="shared" si="4"/>
        <v/>
      </c>
      <c r="K77" s="95" t="str">
        <f>Doklady!F25</f>
        <v/>
      </c>
      <c r="L77" s="95" t="str">
        <f>IF(A77&lt;&gt;"",INDEX(FP!H:H,Doklady!B$2+(ROW()-52)),"")</f>
        <v/>
      </c>
      <c r="M77" s="95" t="str">
        <f t="shared" si="3"/>
        <v/>
      </c>
    </row>
    <row r="78" spans="1:13" ht="12" hidden="1" customHeight="1" x14ac:dyDescent="0.2">
      <c r="A78" s="137" t="str">
        <f>Doklady!D26</f>
        <v/>
      </c>
      <c r="B78" s="138" t="str">
        <f>Doklady!H26</f>
        <v/>
      </c>
      <c r="C78" s="115" t="str">
        <f>IF(A78&lt;&gt;"",INDEX(FP!D:D,Doklady!B$2+(ROW()-53)),"")</f>
        <v/>
      </c>
      <c r="D78" s="115" t="str">
        <f>IF(A78&lt;&gt;"",Doklady!I26-Doklady!J26,"")</f>
        <v/>
      </c>
      <c r="E78" s="115" t="str">
        <f>IF(A78&lt;&gt;"",MIN(D78,C78)*Doklady!C26/(1-Doklady!C26),"")</f>
        <v/>
      </c>
      <c r="F78" s="123" t="str">
        <f>IF(A78&lt;&gt;"",Doklady!J26,"")</f>
        <v/>
      </c>
      <c r="G78" s="115">
        <f t="shared" si="0"/>
        <v>0</v>
      </c>
      <c r="H78" s="123"/>
      <c r="I78" s="115">
        <f t="shared" si="1"/>
        <v>0</v>
      </c>
      <c r="J78" s="95" t="str">
        <f t="shared" si="4"/>
        <v/>
      </c>
      <c r="K78" s="95" t="str">
        <f>Doklady!F26</f>
        <v/>
      </c>
      <c r="L78" s="95" t="str">
        <f>IF(A78&lt;&gt;"",INDEX(FP!H:H,Doklady!B$2+(ROW()-52)),"")</f>
        <v/>
      </c>
      <c r="M78" s="95" t="str">
        <f t="shared" si="3"/>
        <v/>
      </c>
    </row>
    <row r="79" spans="1:13" ht="12" hidden="1" customHeight="1" x14ac:dyDescent="0.2">
      <c r="A79" s="137" t="str">
        <f>Doklady!D27</f>
        <v/>
      </c>
      <c r="B79" s="138" t="str">
        <f>Doklady!H27</f>
        <v/>
      </c>
      <c r="C79" s="115" t="str">
        <f>IF(A79&lt;&gt;"",INDEX(FP!D:D,Doklady!B$2+(ROW()-53)),"")</f>
        <v/>
      </c>
      <c r="D79" s="115" t="str">
        <f>IF(A79&lt;&gt;"",Doklady!I27-Doklady!J27,"")</f>
        <v/>
      </c>
      <c r="E79" s="115" t="str">
        <f>IF(A79&lt;&gt;"",MIN(D79,C79)*Doklady!C27/(1-Doklady!C27),"")</f>
        <v/>
      </c>
      <c r="F79" s="123" t="str">
        <f>IF(A79&lt;&gt;"",Doklady!J27,"")</f>
        <v/>
      </c>
      <c r="G79" s="115">
        <f t="shared" si="0"/>
        <v>0</v>
      </c>
      <c r="H79" s="123"/>
      <c r="I79" s="115">
        <f t="shared" si="1"/>
        <v>0</v>
      </c>
      <c r="J79" s="95" t="str">
        <f t="shared" si="4"/>
        <v/>
      </c>
      <c r="K79" s="95" t="str">
        <f>Doklady!F27</f>
        <v/>
      </c>
      <c r="L79" s="95" t="str">
        <f>IF(A79&lt;&gt;"",INDEX(FP!H:H,Doklady!B$2+(ROW()-52)),"")</f>
        <v/>
      </c>
      <c r="M79" s="95" t="str">
        <f t="shared" si="3"/>
        <v/>
      </c>
    </row>
    <row r="80" spans="1:13" ht="12" hidden="1" customHeight="1" x14ac:dyDescent="0.2">
      <c r="A80" s="137" t="str">
        <f>Doklady!D28</f>
        <v/>
      </c>
      <c r="B80" s="138" t="str">
        <f>Doklady!H28</f>
        <v/>
      </c>
      <c r="C80" s="115" t="str">
        <f>IF(A80&lt;&gt;"",INDEX(FP!D:D,Doklady!B$2+(ROW()-53)),"")</f>
        <v/>
      </c>
      <c r="D80" s="115" t="str">
        <f>IF(A80&lt;&gt;"",Doklady!I28-Doklady!J28,"")</f>
        <v/>
      </c>
      <c r="E80" s="115" t="str">
        <f>IF(A80&lt;&gt;"",MIN(D80,C80)*Doklady!C28/(1-Doklady!C28),"")</f>
        <v/>
      </c>
      <c r="F80" s="123" t="str">
        <f>IF(A80&lt;&gt;"",Doklady!J28,"")</f>
        <v/>
      </c>
      <c r="G80" s="115">
        <f t="shared" si="0"/>
        <v>0</v>
      </c>
      <c r="H80" s="123"/>
      <c r="I80" s="115">
        <f t="shared" si="1"/>
        <v>0</v>
      </c>
      <c r="J80" s="95" t="str">
        <f t="shared" si="4"/>
        <v/>
      </c>
      <c r="K80" s="95" t="str">
        <f>Doklady!F28</f>
        <v/>
      </c>
      <c r="L80" s="95" t="str">
        <f>IF(A80&lt;&gt;"",INDEX(FP!H:H,Doklady!B$2+(ROW()-52)),"")</f>
        <v/>
      </c>
      <c r="M80" s="95" t="str">
        <f t="shared" si="3"/>
        <v/>
      </c>
    </row>
    <row r="81" spans="1:13" ht="12" hidden="1" customHeight="1" x14ac:dyDescent="0.2">
      <c r="A81" s="137" t="str">
        <f>Doklady!D29</f>
        <v/>
      </c>
      <c r="B81" s="138" t="str">
        <f>Doklady!H29</f>
        <v/>
      </c>
      <c r="C81" s="115" t="str">
        <f>IF(A81&lt;&gt;"",INDEX(FP!D:D,Doklady!B$2+(ROW()-53)),"")</f>
        <v/>
      </c>
      <c r="D81" s="115" t="str">
        <f>IF(A81&lt;&gt;"",Doklady!I29-Doklady!J29,"")</f>
        <v/>
      </c>
      <c r="E81" s="115" t="str">
        <f>IF(A81&lt;&gt;"",MIN(D81,C81)*Doklady!C29/(1-Doklady!C29),"")</f>
        <v/>
      </c>
      <c r="F81" s="123" t="str">
        <f>IF(A81&lt;&gt;"",Doklady!J29,"")</f>
        <v/>
      </c>
      <c r="G81" s="115">
        <f t="shared" si="0"/>
        <v>0</v>
      </c>
      <c r="H81" s="123"/>
      <c r="I81" s="115">
        <f t="shared" si="1"/>
        <v>0</v>
      </c>
      <c r="J81" s="95" t="str">
        <f t="shared" si="4"/>
        <v/>
      </c>
      <c r="K81" s="95" t="str">
        <f>Doklady!F29</f>
        <v/>
      </c>
      <c r="L81" s="95" t="str">
        <f>IF(A81&lt;&gt;"",INDEX(FP!H:H,Doklady!B$2+(ROW()-52)),"")</f>
        <v/>
      </c>
      <c r="M81" s="95" t="str">
        <f t="shared" si="3"/>
        <v/>
      </c>
    </row>
    <row r="82" spans="1:13" ht="12" hidden="1" customHeight="1" x14ac:dyDescent="0.2">
      <c r="A82" s="137" t="str">
        <f>Doklady!D30</f>
        <v/>
      </c>
      <c r="B82" s="138" t="str">
        <f>Doklady!H30</f>
        <v/>
      </c>
      <c r="C82" s="115" t="str">
        <f>IF(A82&lt;&gt;"",INDEX(FP!D:D,Doklady!B$2+(ROW()-53)),"")</f>
        <v/>
      </c>
      <c r="D82" s="115" t="str">
        <f>IF(A82&lt;&gt;"",Doklady!I30-Doklady!J30,"")</f>
        <v/>
      </c>
      <c r="E82" s="115" t="str">
        <f>IF(A82&lt;&gt;"",MIN(D82,C82)*Doklady!C30/(1-Doklady!C30),"")</f>
        <v/>
      </c>
      <c r="F82" s="123" t="str">
        <f>IF(A82&lt;&gt;"",Doklady!J30,"")</f>
        <v/>
      </c>
      <c r="G82" s="115">
        <f t="shared" si="0"/>
        <v>0</v>
      </c>
      <c r="H82" s="123"/>
      <c r="I82" s="115">
        <f t="shared" si="1"/>
        <v>0</v>
      </c>
      <c r="J82" s="95" t="str">
        <f t="shared" si="4"/>
        <v/>
      </c>
      <c r="K82" s="95" t="str">
        <f>Doklady!F30</f>
        <v/>
      </c>
      <c r="L82" s="95" t="str">
        <f>IF(A82&lt;&gt;"",INDEX(FP!H:H,Doklady!B$2+(ROW()-52)),"")</f>
        <v/>
      </c>
      <c r="M82" s="95" t="str">
        <f t="shared" si="3"/>
        <v/>
      </c>
    </row>
    <row r="83" spans="1:13" ht="12" hidden="1" customHeight="1" x14ac:dyDescent="0.2">
      <c r="A83" s="137" t="str">
        <f>Doklady!D31</f>
        <v/>
      </c>
      <c r="B83" s="138" t="str">
        <f>Doklady!H31</f>
        <v/>
      </c>
      <c r="C83" s="115" t="str">
        <f>IF(A83&lt;&gt;"",INDEX(FP!D:D,Doklady!B$2+(ROW()-53)),"")</f>
        <v/>
      </c>
      <c r="D83" s="115" t="str">
        <f>IF(A83&lt;&gt;"",Doklady!I31-Doklady!J31,"")</f>
        <v/>
      </c>
      <c r="E83" s="115" t="str">
        <f>IF(A83&lt;&gt;"",MIN(D83,C83)*Doklady!C31/(1-Doklady!C31),"")</f>
        <v/>
      </c>
      <c r="F83" s="123" t="str">
        <f>IF(A83&lt;&gt;"",Doklady!J31,"")</f>
        <v/>
      </c>
      <c r="G83" s="115">
        <f t="shared" si="0"/>
        <v>0</v>
      </c>
      <c r="H83" s="123"/>
      <c r="I83" s="115">
        <f t="shared" si="1"/>
        <v>0</v>
      </c>
      <c r="J83" s="95" t="str">
        <f t="shared" si="4"/>
        <v/>
      </c>
      <c r="K83" s="95" t="str">
        <f>Doklady!F31</f>
        <v/>
      </c>
      <c r="L83" s="95" t="str">
        <f>IF(A83&lt;&gt;"",INDEX(FP!H:H,Doklady!B$2+(ROW()-52)),"")</f>
        <v/>
      </c>
      <c r="M83" s="95" t="str">
        <f t="shared" si="3"/>
        <v/>
      </c>
    </row>
    <row r="84" spans="1:13" ht="12" hidden="1" customHeight="1" x14ac:dyDescent="0.2">
      <c r="A84" s="137" t="str">
        <f>Doklady!D32</f>
        <v/>
      </c>
      <c r="B84" s="138" t="str">
        <f>Doklady!H32</f>
        <v/>
      </c>
      <c r="C84" s="115" t="str">
        <f>IF(A84&lt;&gt;"",INDEX(FP!D:D,Doklady!B$2+(ROW()-53)),"")</f>
        <v/>
      </c>
      <c r="D84" s="115" t="str">
        <f>IF(A84&lt;&gt;"",Doklady!I32-Doklady!J32,"")</f>
        <v/>
      </c>
      <c r="E84" s="115" t="str">
        <f>IF(A84&lt;&gt;"",MIN(D84,C84)*Doklady!C32/(1-Doklady!C32),"")</f>
        <v/>
      </c>
      <c r="F84" s="123" t="str">
        <f>IF(A84&lt;&gt;"",Doklady!J32,"")</f>
        <v/>
      </c>
      <c r="G84" s="115">
        <f t="shared" si="0"/>
        <v>0</v>
      </c>
      <c r="H84" s="123"/>
      <c r="I84" s="115">
        <f t="shared" si="1"/>
        <v>0</v>
      </c>
      <c r="J84" s="95" t="str">
        <f t="shared" si="4"/>
        <v/>
      </c>
      <c r="K84" s="95" t="str">
        <f>Doklady!F32</f>
        <v/>
      </c>
      <c r="L84" s="95" t="str">
        <f>IF(A84&lt;&gt;"",INDEX(FP!H:H,Doklady!B$2+(ROW()-52)),"")</f>
        <v/>
      </c>
      <c r="M84" s="95" t="str">
        <f t="shared" si="3"/>
        <v/>
      </c>
    </row>
    <row r="85" spans="1:13" ht="12" hidden="1" customHeight="1" x14ac:dyDescent="0.2">
      <c r="A85" s="137" t="str">
        <f>Doklady!D33</f>
        <v/>
      </c>
      <c r="B85" s="138" t="str">
        <f>Doklady!H33</f>
        <v/>
      </c>
      <c r="C85" s="115" t="str">
        <f>IF(A85&lt;&gt;"",INDEX(FP!D:D,Doklady!B$2+(ROW()-53)),"")</f>
        <v/>
      </c>
      <c r="D85" s="115" t="str">
        <f>IF(A85&lt;&gt;"",Doklady!I33-Doklady!J33,"")</f>
        <v/>
      </c>
      <c r="E85" s="115" t="str">
        <f>IF(A85&lt;&gt;"",MIN(D85,C85)*Doklady!C33/(1-Doklady!C33),"")</f>
        <v/>
      </c>
      <c r="F85" s="123" t="str">
        <f>IF(A85&lt;&gt;"",Doklady!J33,"")</f>
        <v/>
      </c>
      <c r="G85" s="115">
        <f t="shared" ref="G85:G116" si="5">+IFERROR(HLOOKUP(IF(RIGHT(B85,15)="bežné transfery",LEFT(B85,LEN(B85)-18),0),$J$40:$K$42,3,0),MIN(C85,D85))</f>
        <v>0</v>
      </c>
      <c r="H85" s="123"/>
      <c r="I85" s="115">
        <f t="shared" ref="I85:I116" si="6">IF(A85&lt;&gt;"",MAX(IF(G85&lt;C85,C85-G85,0)+IF(F85&lt;E85,E85-F85,0),0),0)</f>
        <v>0</v>
      </c>
      <c r="J85" s="95" t="str">
        <f t="shared" si="4"/>
        <v/>
      </c>
      <c r="K85" s="95" t="str">
        <f>Doklady!F33</f>
        <v/>
      </c>
      <c r="L85" s="95" t="str">
        <f>IF(A85&lt;&gt;"",INDEX(FP!H:H,Doklady!B$2+(ROW()-52)),"")</f>
        <v/>
      </c>
      <c r="M85" s="95" t="str">
        <f t="shared" ref="M85:M116" si="7">K85&amp;L85</f>
        <v/>
      </c>
    </row>
    <row r="86" spans="1:13" ht="12" hidden="1" customHeight="1" x14ac:dyDescent="0.2">
      <c r="A86" s="137" t="str">
        <f>Doklady!D34</f>
        <v/>
      </c>
      <c r="B86" s="138" t="str">
        <f>Doklady!H34</f>
        <v/>
      </c>
      <c r="C86" s="115" t="str">
        <f>IF(A86&lt;&gt;"",INDEX(FP!D:D,Doklady!B$2+(ROW()-53)),"")</f>
        <v/>
      </c>
      <c r="D86" s="115" t="str">
        <f>IF(A86&lt;&gt;"",Doklady!I34-Doklady!J34,"")</f>
        <v/>
      </c>
      <c r="E86" s="115" t="str">
        <f>IF(A86&lt;&gt;"",MIN(D86,C86)*Doklady!C34/(1-Doklady!C34),"")</f>
        <v/>
      </c>
      <c r="F86" s="123" t="str">
        <f>IF(A86&lt;&gt;"",Doklady!J34,"")</f>
        <v/>
      </c>
      <c r="G86" s="115">
        <f t="shared" si="5"/>
        <v>0</v>
      </c>
      <c r="H86" s="123"/>
      <c r="I86" s="115">
        <f t="shared" si="6"/>
        <v>0</v>
      </c>
      <c r="J86" s="95" t="str">
        <f t="shared" si="4"/>
        <v/>
      </c>
      <c r="K86" s="95" t="str">
        <f>Doklady!F34</f>
        <v/>
      </c>
      <c r="L86" s="95" t="str">
        <f>IF(A86&lt;&gt;"",INDEX(FP!H:H,Doklady!B$2+(ROW()-52)),"")</f>
        <v/>
      </c>
      <c r="M86" s="95" t="str">
        <f t="shared" si="7"/>
        <v/>
      </c>
    </row>
    <row r="87" spans="1:13" ht="12" hidden="1" customHeight="1" x14ac:dyDescent="0.2">
      <c r="A87" s="137" t="str">
        <f>Doklady!D35</f>
        <v/>
      </c>
      <c r="B87" s="138" t="str">
        <f>Doklady!H35</f>
        <v/>
      </c>
      <c r="C87" s="115" t="str">
        <f>IF(A87&lt;&gt;"",INDEX(FP!D:D,Doklady!B$2+(ROW()-53)),"")</f>
        <v/>
      </c>
      <c r="D87" s="115" t="str">
        <f>IF(A87&lt;&gt;"",Doklady!I35-Doklady!J35,"")</f>
        <v/>
      </c>
      <c r="E87" s="115" t="str">
        <f>IF(A87&lt;&gt;"",MIN(D87,C87)*Doklady!C35/(1-Doklady!C35),"")</f>
        <v/>
      </c>
      <c r="F87" s="123" t="str">
        <f>IF(A87&lt;&gt;"",Doklady!J35,"")</f>
        <v/>
      </c>
      <c r="G87" s="115">
        <f t="shared" si="5"/>
        <v>0</v>
      </c>
      <c r="H87" s="123"/>
      <c r="I87" s="115">
        <f t="shared" si="6"/>
        <v>0</v>
      </c>
      <c r="J87" s="95" t="str">
        <f t="shared" si="4"/>
        <v/>
      </c>
      <c r="K87" s="95" t="str">
        <f>Doklady!F35</f>
        <v/>
      </c>
      <c r="L87" s="95" t="str">
        <f>IF(A87&lt;&gt;"",INDEX(FP!H:H,Doklady!B$2+(ROW()-52)),"")</f>
        <v/>
      </c>
      <c r="M87" s="95" t="str">
        <f t="shared" si="7"/>
        <v/>
      </c>
    </row>
    <row r="88" spans="1:13" ht="12" hidden="1" customHeight="1" x14ac:dyDescent="0.2">
      <c r="A88" s="137" t="str">
        <f>Doklady!D36</f>
        <v/>
      </c>
      <c r="B88" s="138" t="str">
        <f>Doklady!H36</f>
        <v/>
      </c>
      <c r="C88" s="115" t="str">
        <f>IF(A88&lt;&gt;"",INDEX(FP!D:D,Doklady!B$2+(ROW()-53)),"")</f>
        <v/>
      </c>
      <c r="D88" s="115" t="str">
        <f>IF(A88&lt;&gt;"",Doklady!I36-Doklady!J36,"")</f>
        <v/>
      </c>
      <c r="E88" s="115" t="str">
        <f>IF(A88&lt;&gt;"",MIN(D88,C88)*Doklady!C36/(1-Doklady!C36),"")</f>
        <v/>
      </c>
      <c r="F88" s="123" t="str">
        <f>IF(A88&lt;&gt;"",Doklady!J36,"")</f>
        <v/>
      </c>
      <c r="G88" s="115">
        <f t="shared" si="5"/>
        <v>0</v>
      </c>
      <c r="H88" s="123"/>
      <c r="I88" s="115">
        <f t="shared" si="6"/>
        <v>0</v>
      </c>
      <c r="J88" s="95" t="str">
        <f t="shared" si="4"/>
        <v/>
      </c>
      <c r="K88" s="95" t="str">
        <f>Doklady!F36</f>
        <v/>
      </c>
      <c r="L88" s="95" t="str">
        <f>IF(A88&lt;&gt;"",INDEX(FP!H:H,Doklady!B$2+(ROW()-52)),"")</f>
        <v/>
      </c>
      <c r="M88" s="95" t="str">
        <f t="shared" si="7"/>
        <v/>
      </c>
    </row>
    <row r="89" spans="1:13" ht="12" hidden="1" customHeight="1" x14ac:dyDescent="0.2">
      <c r="A89" s="137" t="str">
        <f>Doklady!D37</f>
        <v/>
      </c>
      <c r="B89" s="138" t="str">
        <f>Doklady!H37</f>
        <v/>
      </c>
      <c r="C89" s="115" t="str">
        <f>IF(A89&lt;&gt;"",INDEX(FP!D:D,Doklady!B$2+(ROW()-53)),"")</f>
        <v/>
      </c>
      <c r="D89" s="115" t="str">
        <f>IF(A89&lt;&gt;"",Doklady!I37-Doklady!J37,"")</f>
        <v/>
      </c>
      <c r="E89" s="115" t="str">
        <f>IF(A89&lt;&gt;"",MIN(D89,C89)*Doklady!C37/(1-Doklady!C37),"")</f>
        <v/>
      </c>
      <c r="F89" s="123" t="str">
        <f>IF(A89&lt;&gt;"",Doklady!J37,"")</f>
        <v/>
      </c>
      <c r="G89" s="115">
        <f t="shared" si="5"/>
        <v>0</v>
      </c>
      <c r="H89" s="123"/>
      <c r="I89" s="115">
        <f t="shared" si="6"/>
        <v>0</v>
      </c>
      <c r="J89" s="95" t="str">
        <f t="shared" si="4"/>
        <v/>
      </c>
      <c r="K89" s="95" t="str">
        <f>Doklady!F37</f>
        <v/>
      </c>
      <c r="L89" s="95" t="str">
        <f>IF(A89&lt;&gt;"",INDEX(FP!H:H,Doklady!B$2+(ROW()-52)),"")</f>
        <v/>
      </c>
      <c r="M89" s="95" t="str">
        <f t="shared" si="7"/>
        <v/>
      </c>
    </row>
    <row r="90" spans="1:13" ht="12" hidden="1" customHeight="1" x14ac:dyDescent="0.2">
      <c r="A90" s="137" t="str">
        <f>Doklady!D38</f>
        <v/>
      </c>
      <c r="B90" s="138" t="str">
        <f>Doklady!H38</f>
        <v/>
      </c>
      <c r="C90" s="115" t="str">
        <f>IF(A90&lt;&gt;"",INDEX(FP!D:D,Doklady!B$2+(ROW()-53)),"")</f>
        <v/>
      </c>
      <c r="D90" s="115" t="str">
        <f>IF(A90&lt;&gt;"",Doklady!I38-Doklady!J38,"")</f>
        <v/>
      </c>
      <c r="E90" s="115" t="str">
        <f>IF(A90&lt;&gt;"",MIN(D90,C90)*Doklady!C38/(1-Doklady!C38),"")</f>
        <v/>
      </c>
      <c r="F90" s="123" t="str">
        <f>IF(A90&lt;&gt;"",Doklady!J38,"")</f>
        <v/>
      </c>
      <c r="G90" s="115">
        <f t="shared" si="5"/>
        <v>0</v>
      </c>
      <c r="H90" s="123"/>
      <c r="I90" s="115">
        <f t="shared" si="6"/>
        <v>0</v>
      </c>
      <c r="J90" s="95" t="str">
        <f t="shared" si="4"/>
        <v/>
      </c>
      <c r="K90" s="95" t="str">
        <f>Doklady!F38</f>
        <v/>
      </c>
      <c r="L90" s="95" t="str">
        <f>IF(A90&lt;&gt;"",INDEX(FP!H:H,Doklady!B$2+(ROW()-52)),"")</f>
        <v/>
      </c>
      <c r="M90" s="95" t="str">
        <f t="shared" si="7"/>
        <v/>
      </c>
    </row>
    <row r="91" spans="1:13" ht="12" hidden="1" customHeight="1" x14ac:dyDescent="0.2">
      <c r="A91" s="137" t="str">
        <f>Doklady!D39</f>
        <v/>
      </c>
      <c r="B91" s="138" t="str">
        <f>Doklady!H39</f>
        <v/>
      </c>
      <c r="C91" s="115" t="str">
        <f>IF(A91&lt;&gt;"",INDEX(FP!D:D,Doklady!B$2+(ROW()-53)),"")</f>
        <v/>
      </c>
      <c r="D91" s="115" t="str">
        <f>IF(A91&lt;&gt;"",Doklady!I39-Doklady!J39,"")</f>
        <v/>
      </c>
      <c r="E91" s="115" t="str">
        <f>IF(A91&lt;&gt;"",MIN(D91,C91)*Doklady!C39/(1-Doklady!C39),"")</f>
        <v/>
      </c>
      <c r="F91" s="123" t="str">
        <f>IF(A91&lt;&gt;"",Doklady!J39,"")</f>
        <v/>
      </c>
      <c r="G91" s="115">
        <f t="shared" si="5"/>
        <v>0</v>
      </c>
      <c r="H91" s="123"/>
      <c r="I91" s="115">
        <f t="shared" si="6"/>
        <v>0</v>
      </c>
      <c r="J91" s="95" t="str">
        <f t="shared" si="4"/>
        <v/>
      </c>
      <c r="K91" s="95" t="str">
        <f>Doklady!F39</f>
        <v/>
      </c>
      <c r="L91" s="95" t="str">
        <f>IF(A91&lt;&gt;"",INDEX(FP!H:H,Doklady!B$2+(ROW()-52)),"")</f>
        <v/>
      </c>
      <c r="M91" s="95" t="str">
        <f t="shared" si="7"/>
        <v/>
      </c>
    </row>
    <row r="92" spans="1:13" ht="12" hidden="1" customHeight="1" x14ac:dyDescent="0.2">
      <c r="A92" s="137" t="str">
        <f>Doklady!D40</f>
        <v/>
      </c>
      <c r="B92" s="138" t="str">
        <f>Doklady!H40</f>
        <v/>
      </c>
      <c r="C92" s="115" t="str">
        <f>IF(A92&lt;&gt;"",INDEX(FP!D:D,Doklady!B$2+(ROW()-53)),"")</f>
        <v/>
      </c>
      <c r="D92" s="115" t="str">
        <f>IF(A92&lt;&gt;"",Doklady!I40-Doklady!J40,"")</f>
        <v/>
      </c>
      <c r="E92" s="115" t="str">
        <f>IF(A92&lt;&gt;"",MIN(D92,C92)*Doklady!C40/(1-Doklady!C40),"")</f>
        <v/>
      </c>
      <c r="F92" s="123" t="str">
        <f>IF(A92&lt;&gt;"",Doklady!J40,"")</f>
        <v/>
      </c>
      <c r="G92" s="115">
        <f t="shared" si="5"/>
        <v>0</v>
      </c>
      <c r="H92" s="123"/>
      <c r="I92" s="115">
        <f t="shared" si="6"/>
        <v>0</v>
      </c>
      <c r="J92" s="95" t="str">
        <f t="shared" si="4"/>
        <v/>
      </c>
      <c r="K92" s="95" t="str">
        <f>Doklady!F40</f>
        <v/>
      </c>
      <c r="L92" s="95" t="str">
        <f>IF(A92&lt;&gt;"",INDEX(FP!H:H,Doklady!B$2+(ROW()-52)),"")</f>
        <v/>
      </c>
      <c r="M92" s="95" t="str">
        <f t="shared" si="7"/>
        <v/>
      </c>
    </row>
    <row r="93" spans="1:13" ht="12" hidden="1" customHeight="1" x14ac:dyDescent="0.2">
      <c r="A93" s="137" t="str">
        <f>Doklady!D41</f>
        <v/>
      </c>
      <c r="B93" s="138" t="str">
        <f>Doklady!H41</f>
        <v/>
      </c>
      <c r="C93" s="115" t="str">
        <f>IF(A93&lt;&gt;"",INDEX(FP!D:D,Doklady!B$2+(ROW()-53)),"")</f>
        <v/>
      </c>
      <c r="D93" s="115" t="str">
        <f>IF(A93&lt;&gt;"",Doklady!I41-Doklady!J41,"")</f>
        <v/>
      </c>
      <c r="E93" s="115" t="str">
        <f>IF(A93&lt;&gt;"",MIN(D93,C93)*Doklady!C41/(1-Doklady!C41),"")</f>
        <v/>
      </c>
      <c r="F93" s="123" t="str">
        <f>IF(A93&lt;&gt;"",Doklady!J41,"")</f>
        <v/>
      </c>
      <c r="G93" s="115">
        <f t="shared" si="5"/>
        <v>0</v>
      </c>
      <c r="H93" s="123"/>
      <c r="I93" s="115">
        <f t="shared" si="6"/>
        <v>0</v>
      </c>
      <c r="J93" s="95" t="str">
        <f t="shared" si="4"/>
        <v/>
      </c>
      <c r="K93" s="95" t="str">
        <f>Doklady!F41</f>
        <v/>
      </c>
      <c r="L93" s="95" t="str">
        <f>IF(A93&lt;&gt;"",INDEX(FP!H:H,Doklady!B$2+(ROW()-52)),"")</f>
        <v/>
      </c>
      <c r="M93" s="95" t="str">
        <f t="shared" si="7"/>
        <v/>
      </c>
    </row>
    <row r="94" spans="1:13" ht="12" hidden="1" customHeight="1" x14ac:dyDescent="0.2">
      <c r="A94" s="137" t="str">
        <f>Doklady!D42</f>
        <v/>
      </c>
      <c r="B94" s="138" t="str">
        <f>Doklady!H42</f>
        <v/>
      </c>
      <c r="C94" s="115" t="str">
        <f>IF(A94&lt;&gt;"",INDEX(FP!D:D,Doklady!B$2+(ROW()-53)),"")</f>
        <v/>
      </c>
      <c r="D94" s="115" t="str">
        <f>IF(A94&lt;&gt;"",Doklady!I42-Doklady!J42,"")</f>
        <v/>
      </c>
      <c r="E94" s="115" t="str">
        <f>IF(A94&lt;&gt;"",MIN(D94,C94)*Doklady!C42/(1-Doklady!C42),"")</f>
        <v/>
      </c>
      <c r="F94" s="123" t="str">
        <f>IF(A94&lt;&gt;"",Doklady!J42,"")</f>
        <v/>
      </c>
      <c r="G94" s="115">
        <f t="shared" si="5"/>
        <v>0</v>
      </c>
      <c r="H94" s="123"/>
      <c r="I94" s="115">
        <f t="shared" si="6"/>
        <v>0</v>
      </c>
      <c r="J94" s="95" t="str">
        <f t="shared" si="4"/>
        <v/>
      </c>
      <c r="K94" s="95" t="str">
        <f>Doklady!F42</f>
        <v/>
      </c>
      <c r="L94" s="95" t="str">
        <f>IF(A94&lt;&gt;"",INDEX(FP!H:H,Doklady!B$2+(ROW()-52)),"")</f>
        <v/>
      </c>
      <c r="M94" s="95" t="str">
        <f t="shared" si="7"/>
        <v/>
      </c>
    </row>
    <row r="95" spans="1:13" ht="12" hidden="1" customHeight="1" x14ac:dyDescent="0.2">
      <c r="A95" s="137" t="str">
        <f>Doklady!D43</f>
        <v/>
      </c>
      <c r="B95" s="138" t="str">
        <f>Doklady!H43</f>
        <v/>
      </c>
      <c r="C95" s="115" t="str">
        <f>IF(A95&lt;&gt;"",INDEX(FP!D:D,Doklady!B$2+(ROW()-53)),"")</f>
        <v/>
      </c>
      <c r="D95" s="115" t="str">
        <f>IF(A95&lt;&gt;"",Doklady!I43-Doklady!J43,"")</f>
        <v/>
      </c>
      <c r="E95" s="115" t="str">
        <f>IF(A95&lt;&gt;"",MIN(D95,C95)*Doklady!C43/(1-Doklady!C43),"")</f>
        <v/>
      </c>
      <c r="F95" s="123" t="str">
        <f>IF(A95&lt;&gt;"",Doklady!J43,"")</f>
        <v/>
      </c>
      <c r="G95" s="115">
        <f t="shared" si="5"/>
        <v>0</v>
      </c>
      <c r="H95" s="123"/>
      <c r="I95" s="115">
        <f t="shared" si="6"/>
        <v>0</v>
      </c>
      <c r="J95" s="95" t="str">
        <f t="shared" si="4"/>
        <v/>
      </c>
      <c r="K95" s="95" t="str">
        <f>Doklady!F43</f>
        <v/>
      </c>
      <c r="L95" s="95" t="str">
        <f>IF(A95&lt;&gt;"",INDEX(FP!H:H,Doklady!B$2+(ROW()-52)),"")</f>
        <v/>
      </c>
      <c r="M95" s="95" t="str">
        <f t="shared" si="7"/>
        <v/>
      </c>
    </row>
    <row r="96" spans="1:13" ht="12" hidden="1" customHeight="1" x14ac:dyDescent="0.2">
      <c r="A96" s="137" t="str">
        <f>Doklady!D44</f>
        <v/>
      </c>
      <c r="B96" s="138" t="str">
        <f>Doklady!H44</f>
        <v/>
      </c>
      <c r="C96" s="115" t="str">
        <f>IF(A96&lt;&gt;"",INDEX(FP!D:D,Doklady!B$2+(ROW()-53)),"")</f>
        <v/>
      </c>
      <c r="D96" s="115" t="str">
        <f>IF(A96&lt;&gt;"",Doklady!I44-Doklady!J44,"")</f>
        <v/>
      </c>
      <c r="E96" s="115" t="str">
        <f>IF(A96&lt;&gt;"",MIN(D96,C96)*Doklady!C44/(1-Doklady!C44),"")</f>
        <v/>
      </c>
      <c r="F96" s="123" t="str">
        <f>IF(A96&lt;&gt;"",Doklady!J44,"")</f>
        <v/>
      </c>
      <c r="G96" s="115">
        <f t="shared" si="5"/>
        <v>0</v>
      </c>
      <c r="H96" s="123"/>
      <c r="I96" s="115">
        <f t="shared" si="6"/>
        <v>0</v>
      </c>
      <c r="J96" s="95" t="str">
        <f t="shared" si="4"/>
        <v/>
      </c>
      <c r="K96" s="95" t="str">
        <f>Doklady!F44</f>
        <v/>
      </c>
      <c r="L96" s="95" t="str">
        <f>IF(A96&lt;&gt;"",INDEX(FP!H:H,Doklady!B$2+(ROW()-52)),"")</f>
        <v/>
      </c>
      <c r="M96" s="95" t="str">
        <f t="shared" si="7"/>
        <v/>
      </c>
    </row>
    <row r="97" spans="1:13" ht="12" hidden="1" customHeight="1" x14ac:dyDescent="0.2">
      <c r="A97" s="137" t="str">
        <f>Doklady!D45</f>
        <v/>
      </c>
      <c r="B97" s="138" t="str">
        <f>Doklady!H45</f>
        <v/>
      </c>
      <c r="C97" s="115" t="str">
        <f>IF(A97&lt;&gt;"",INDEX(FP!D:D,Doklady!B$2+(ROW()-53)),"")</f>
        <v/>
      </c>
      <c r="D97" s="115" t="str">
        <f>IF(A97&lt;&gt;"",Doklady!I45-Doklady!J45,"")</f>
        <v/>
      </c>
      <c r="E97" s="115" t="str">
        <f>IF(A97&lt;&gt;"",MIN(D97,C97)*Doklady!C45/(1-Doklady!C45),"")</f>
        <v/>
      </c>
      <c r="F97" s="123" t="str">
        <f>IF(A97&lt;&gt;"",Doklady!J45,"")</f>
        <v/>
      </c>
      <c r="G97" s="115">
        <f t="shared" si="5"/>
        <v>0</v>
      </c>
      <c r="H97" s="123"/>
      <c r="I97" s="115">
        <f t="shared" si="6"/>
        <v>0</v>
      </c>
      <c r="J97" s="95" t="str">
        <f t="shared" ref="J97:J130" si="8">IF(D97&gt;C97,"Vyúčtované prostriedky nemôžu byť väčšie ako poskytnuté. Opravte v hárku ""Doklady""","")</f>
        <v/>
      </c>
      <c r="K97" s="95" t="str">
        <f>Doklady!F45</f>
        <v/>
      </c>
      <c r="L97" s="95" t="str">
        <f>IF(A97&lt;&gt;"",INDEX(FP!H:H,Doklady!B$2+(ROW()-52)),"")</f>
        <v/>
      </c>
      <c r="M97" s="95" t="str">
        <f t="shared" si="7"/>
        <v/>
      </c>
    </row>
    <row r="98" spans="1:13" ht="12" hidden="1" customHeight="1" x14ac:dyDescent="0.2">
      <c r="A98" s="137" t="str">
        <f>Doklady!D46</f>
        <v/>
      </c>
      <c r="B98" s="138" t="str">
        <f>Doklady!H46</f>
        <v/>
      </c>
      <c r="C98" s="115" t="str">
        <f>IF(A98&lt;&gt;"",INDEX(FP!D:D,Doklady!B$2+(ROW()-53)),"")</f>
        <v/>
      </c>
      <c r="D98" s="115" t="str">
        <f>IF(A98&lt;&gt;"",Doklady!I46-Doklady!J46,"")</f>
        <v/>
      </c>
      <c r="E98" s="115" t="str">
        <f>IF(A98&lt;&gt;"",MIN(D98,C98)*Doklady!C46/(1-Doklady!C46),"")</f>
        <v/>
      </c>
      <c r="F98" s="123" t="str">
        <f>IF(A98&lt;&gt;"",Doklady!J46,"")</f>
        <v/>
      </c>
      <c r="G98" s="115">
        <f t="shared" si="5"/>
        <v>0</v>
      </c>
      <c r="H98" s="123"/>
      <c r="I98" s="115">
        <f t="shared" si="6"/>
        <v>0</v>
      </c>
      <c r="J98" s="95" t="str">
        <f t="shared" si="8"/>
        <v/>
      </c>
      <c r="K98" s="95" t="str">
        <f>Doklady!F46</f>
        <v/>
      </c>
      <c r="L98" s="95" t="str">
        <f>IF(A98&lt;&gt;"",INDEX(FP!H:H,Doklady!B$2+(ROW()-52)),"")</f>
        <v/>
      </c>
      <c r="M98" s="95" t="str">
        <f t="shared" si="7"/>
        <v/>
      </c>
    </row>
    <row r="99" spans="1:13" ht="12" hidden="1" customHeight="1" x14ac:dyDescent="0.2">
      <c r="A99" s="137" t="str">
        <f>Doklady!D47</f>
        <v/>
      </c>
      <c r="B99" s="138" t="str">
        <f>Doklady!H47</f>
        <v/>
      </c>
      <c r="C99" s="115" t="str">
        <f>IF(A99&lt;&gt;"",INDEX(FP!D:D,Doklady!B$2+(ROW()-53)),"")</f>
        <v/>
      </c>
      <c r="D99" s="115" t="str">
        <f>IF(A99&lt;&gt;"",Doklady!I47-Doklady!J47,"")</f>
        <v/>
      </c>
      <c r="E99" s="115" t="str">
        <f>IF(A99&lt;&gt;"",MIN(D99,C99)*Doklady!C47/(1-Doklady!C47),"")</f>
        <v/>
      </c>
      <c r="F99" s="123" t="str">
        <f>IF(A99&lt;&gt;"",Doklady!J47,"")</f>
        <v/>
      </c>
      <c r="G99" s="115">
        <f t="shared" si="5"/>
        <v>0</v>
      </c>
      <c r="H99" s="123"/>
      <c r="I99" s="115">
        <f t="shared" si="6"/>
        <v>0</v>
      </c>
      <c r="J99" s="95" t="str">
        <f t="shared" si="8"/>
        <v/>
      </c>
      <c r="K99" s="95" t="str">
        <f>Doklady!F47</f>
        <v/>
      </c>
      <c r="L99" s="95" t="str">
        <f>IF(A99&lt;&gt;"",INDEX(FP!H:H,Doklady!B$2+(ROW()-52)),"")</f>
        <v/>
      </c>
      <c r="M99" s="95" t="str">
        <f t="shared" si="7"/>
        <v/>
      </c>
    </row>
    <row r="100" spans="1:13" ht="12" hidden="1" customHeight="1" x14ac:dyDescent="0.2">
      <c r="A100" s="137" t="str">
        <f>Doklady!D48</f>
        <v/>
      </c>
      <c r="B100" s="138" t="str">
        <f>Doklady!H48</f>
        <v/>
      </c>
      <c r="C100" s="115" t="str">
        <f>IF(A100&lt;&gt;"",INDEX(FP!D:D,Doklady!B$2+(ROW()-53)),"")</f>
        <v/>
      </c>
      <c r="D100" s="115" t="str">
        <f>IF(A100&lt;&gt;"",Doklady!I48-Doklady!J48,"")</f>
        <v/>
      </c>
      <c r="E100" s="115" t="str">
        <f>IF(A100&lt;&gt;"",MIN(D100,C100)*Doklady!C48/(1-Doklady!C48),"")</f>
        <v/>
      </c>
      <c r="F100" s="123" t="str">
        <f>IF(A100&lt;&gt;"",Doklady!J48,"")</f>
        <v/>
      </c>
      <c r="G100" s="115">
        <f t="shared" si="5"/>
        <v>0</v>
      </c>
      <c r="H100" s="123"/>
      <c r="I100" s="115">
        <f t="shared" si="6"/>
        <v>0</v>
      </c>
      <c r="J100" s="95" t="str">
        <f t="shared" si="8"/>
        <v/>
      </c>
      <c r="K100" s="95" t="str">
        <f>Doklady!F48</f>
        <v/>
      </c>
      <c r="L100" s="95" t="str">
        <f>IF(A100&lt;&gt;"",INDEX(FP!H:H,Doklady!B$2+(ROW()-52)),"")</f>
        <v/>
      </c>
      <c r="M100" s="95" t="str">
        <f t="shared" si="7"/>
        <v/>
      </c>
    </row>
    <row r="101" spans="1:13" ht="12" hidden="1" customHeight="1" x14ac:dyDescent="0.2">
      <c r="A101" s="137" t="str">
        <f>Doklady!D49</f>
        <v/>
      </c>
      <c r="B101" s="138" t="str">
        <f>Doklady!H49</f>
        <v/>
      </c>
      <c r="C101" s="115" t="str">
        <f>IF(A101&lt;&gt;"",INDEX(FP!D:D,Doklady!B$2+(ROW()-53)),"")</f>
        <v/>
      </c>
      <c r="D101" s="115" t="str">
        <f>IF(A101&lt;&gt;"",Doklady!I49-Doklady!J49,"")</f>
        <v/>
      </c>
      <c r="E101" s="115" t="str">
        <f>IF(A101&lt;&gt;"",MIN(D101,C101)*Doklady!C49/(1-Doklady!C49),"")</f>
        <v/>
      </c>
      <c r="F101" s="123" t="str">
        <f>IF(A101&lt;&gt;"",Doklady!J49,"")</f>
        <v/>
      </c>
      <c r="G101" s="115">
        <f t="shared" si="5"/>
        <v>0</v>
      </c>
      <c r="H101" s="123"/>
      <c r="I101" s="115">
        <f t="shared" si="6"/>
        <v>0</v>
      </c>
      <c r="J101" s="95" t="str">
        <f t="shared" si="8"/>
        <v/>
      </c>
      <c r="K101" s="95" t="str">
        <f>Doklady!F49</f>
        <v/>
      </c>
      <c r="L101" s="95" t="str">
        <f>IF(A101&lt;&gt;"",INDEX(FP!H:H,Doklady!B$2+(ROW()-52)),"")</f>
        <v/>
      </c>
      <c r="M101" s="95" t="str">
        <f t="shared" si="7"/>
        <v/>
      </c>
    </row>
    <row r="102" spans="1:13" ht="12" hidden="1" customHeight="1" x14ac:dyDescent="0.2">
      <c r="A102" s="137" t="str">
        <f>Doklady!D50</f>
        <v/>
      </c>
      <c r="B102" s="138" t="str">
        <f>Doklady!H50</f>
        <v/>
      </c>
      <c r="C102" s="115" t="str">
        <f>IF(A102&lt;&gt;"",INDEX(FP!D:D,Doklady!B$2+(ROW()-53)),"")</f>
        <v/>
      </c>
      <c r="D102" s="115" t="str">
        <f>IF(A102&lt;&gt;"",Doklady!I50-Doklady!J50,"")</f>
        <v/>
      </c>
      <c r="E102" s="115" t="str">
        <f>IF(A102&lt;&gt;"",MIN(D102,C102)*Doklady!C50/(1-Doklady!C50),"")</f>
        <v/>
      </c>
      <c r="F102" s="123" t="str">
        <f>IF(A102&lt;&gt;"",Doklady!J50,"")</f>
        <v/>
      </c>
      <c r="G102" s="115">
        <f t="shared" si="5"/>
        <v>0</v>
      </c>
      <c r="H102" s="123"/>
      <c r="I102" s="115">
        <f t="shared" si="6"/>
        <v>0</v>
      </c>
      <c r="J102" s="95" t="str">
        <f t="shared" si="8"/>
        <v/>
      </c>
      <c r="K102" s="95" t="str">
        <f>Doklady!F50</f>
        <v/>
      </c>
      <c r="L102" s="95" t="str">
        <f>IF(A102&lt;&gt;"",INDEX(FP!H:H,Doklady!B$2+(ROW()-52)),"")</f>
        <v/>
      </c>
      <c r="M102" s="95" t="str">
        <f t="shared" si="7"/>
        <v/>
      </c>
    </row>
    <row r="103" spans="1:13" ht="12" hidden="1" customHeight="1" x14ac:dyDescent="0.2">
      <c r="A103" s="137" t="str">
        <f>Doklady!D51</f>
        <v/>
      </c>
      <c r="B103" s="138" t="str">
        <f>Doklady!H51</f>
        <v/>
      </c>
      <c r="C103" s="115" t="str">
        <f>IF(A103&lt;&gt;"",INDEX(FP!D:D,Doklady!B$2+(ROW()-53)),"")</f>
        <v/>
      </c>
      <c r="D103" s="115" t="str">
        <f>IF(A103&lt;&gt;"",Doklady!I51-Doklady!J51,"")</f>
        <v/>
      </c>
      <c r="E103" s="115" t="str">
        <f>IF(A103&lt;&gt;"",MIN(D103,C103)*Doklady!C51/(1-Doklady!C51),"")</f>
        <v/>
      </c>
      <c r="F103" s="123" t="str">
        <f>IF(A103&lt;&gt;"",Doklady!J51,"")</f>
        <v/>
      </c>
      <c r="G103" s="115">
        <f t="shared" si="5"/>
        <v>0</v>
      </c>
      <c r="H103" s="123"/>
      <c r="I103" s="115">
        <f t="shared" si="6"/>
        <v>0</v>
      </c>
      <c r="J103" s="95" t="str">
        <f t="shared" si="8"/>
        <v/>
      </c>
      <c r="K103" s="95" t="str">
        <f>Doklady!F51</f>
        <v/>
      </c>
      <c r="L103" s="95" t="str">
        <f>IF(A103&lt;&gt;"",INDEX(FP!H:H,Doklady!B$2+(ROW()-52)),"")</f>
        <v/>
      </c>
      <c r="M103" s="95" t="str">
        <f t="shared" si="7"/>
        <v/>
      </c>
    </row>
    <row r="104" spans="1:13" ht="12" hidden="1" customHeight="1" x14ac:dyDescent="0.2">
      <c r="A104" s="137" t="str">
        <f>Doklady!D52</f>
        <v/>
      </c>
      <c r="B104" s="138" t="str">
        <f>Doklady!H52</f>
        <v/>
      </c>
      <c r="C104" s="115" t="str">
        <f>IF(A104&lt;&gt;"",INDEX(FP!D:D,Doklady!B$2+(ROW()-53)),"")</f>
        <v/>
      </c>
      <c r="D104" s="115" t="str">
        <f>IF(A104&lt;&gt;"",Doklady!I52-Doklady!J52,"")</f>
        <v/>
      </c>
      <c r="E104" s="115" t="str">
        <f>IF(A104&lt;&gt;"",MIN(D104,C104)*Doklady!C52/(1-Doklady!C52),"")</f>
        <v/>
      </c>
      <c r="F104" s="123" t="str">
        <f>IF(A104&lt;&gt;"",Doklady!J52,"")</f>
        <v/>
      </c>
      <c r="G104" s="115">
        <f t="shared" si="5"/>
        <v>0</v>
      </c>
      <c r="H104" s="123"/>
      <c r="I104" s="115">
        <f t="shared" si="6"/>
        <v>0</v>
      </c>
      <c r="J104" s="95" t="str">
        <f t="shared" si="8"/>
        <v/>
      </c>
      <c r="K104" s="95" t="str">
        <f>Doklady!F52</f>
        <v/>
      </c>
      <c r="L104" s="95" t="str">
        <f>IF(A104&lt;&gt;"",INDEX(FP!H:H,Doklady!B$2+(ROW()-52)),"")</f>
        <v/>
      </c>
      <c r="M104" s="95" t="str">
        <f t="shared" si="7"/>
        <v/>
      </c>
    </row>
    <row r="105" spans="1:13" ht="12" hidden="1" customHeight="1" x14ac:dyDescent="0.2">
      <c r="A105" s="137" t="str">
        <f>Doklady!D53</f>
        <v/>
      </c>
      <c r="B105" s="138" t="str">
        <f>Doklady!H53</f>
        <v/>
      </c>
      <c r="C105" s="115" t="str">
        <f>IF(A105&lt;&gt;"",INDEX(FP!D:D,Doklady!B$2+(ROW()-53)),"")</f>
        <v/>
      </c>
      <c r="D105" s="115" t="str">
        <f>IF(A105&lt;&gt;"",Doklady!I53-Doklady!J53,"")</f>
        <v/>
      </c>
      <c r="E105" s="115" t="str">
        <f>IF(A105&lt;&gt;"",MIN(D105,C105)*Doklady!C53/(1-Doklady!C53),"")</f>
        <v/>
      </c>
      <c r="F105" s="123" t="str">
        <f>IF(A105&lt;&gt;"",Doklady!J53,"")</f>
        <v/>
      </c>
      <c r="G105" s="115">
        <f t="shared" si="5"/>
        <v>0</v>
      </c>
      <c r="H105" s="123"/>
      <c r="I105" s="115">
        <f t="shared" si="6"/>
        <v>0</v>
      </c>
      <c r="J105" s="95" t="str">
        <f t="shared" si="8"/>
        <v/>
      </c>
      <c r="K105" s="95" t="str">
        <f>Doklady!F53</f>
        <v/>
      </c>
      <c r="L105" s="95" t="str">
        <f>IF(A105&lt;&gt;"",INDEX(FP!H:H,Doklady!B$2+(ROW()-52)),"")</f>
        <v/>
      </c>
      <c r="M105" s="95" t="str">
        <f t="shared" si="7"/>
        <v/>
      </c>
    </row>
    <row r="106" spans="1:13" ht="12" hidden="1" customHeight="1" x14ac:dyDescent="0.2">
      <c r="A106" s="137" t="str">
        <f>Doklady!D54</f>
        <v/>
      </c>
      <c r="B106" s="138" t="str">
        <f>Doklady!H54</f>
        <v/>
      </c>
      <c r="C106" s="115" t="str">
        <f>IF(A106&lt;&gt;"",INDEX(FP!D:D,Doklady!B$2+(ROW()-53)),"")</f>
        <v/>
      </c>
      <c r="D106" s="115" t="str">
        <f>IF(A106&lt;&gt;"",Doklady!I54-Doklady!J54,"")</f>
        <v/>
      </c>
      <c r="E106" s="115" t="str">
        <f>IF(A106&lt;&gt;"",MIN(D106,C106)*Doklady!C54/(1-Doklady!C54),"")</f>
        <v/>
      </c>
      <c r="F106" s="123" t="str">
        <f>IF(A106&lt;&gt;"",Doklady!J54,"")</f>
        <v/>
      </c>
      <c r="G106" s="115">
        <f t="shared" si="5"/>
        <v>0</v>
      </c>
      <c r="H106" s="123"/>
      <c r="I106" s="115">
        <f t="shared" si="6"/>
        <v>0</v>
      </c>
      <c r="J106" s="95" t="str">
        <f t="shared" si="8"/>
        <v/>
      </c>
      <c r="K106" s="95" t="str">
        <f>Doklady!F54</f>
        <v/>
      </c>
      <c r="L106" s="95" t="str">
        <f>IF(A106&lt;&gt;"",INDEX(FP!H:H,Doklady!B$2+(ROW()-52)),"")</f>
        <v/>
      </c>
      <c r="M106" s="95" t="str">
        <f t="shared" si="7"/>
        <v/>
      </c>
    </row>
    <row r="107" spans="1:13" ht="12" hidden="1" customHeight="1" x14ac:dyDescent="0.2">
      <c r="A107" s="137" t="str">
        <f>Doklady!D55</f>
        <v/>
      </c>
      <c r="B107" s="138" t="str">
        <f>Doklady!H55</f>
        <v/>
      </c>
      <c r="C107" s="115" t="str">
        <f>IF(A107&lt;&gt;"",INDEX(FP!D:D,Doklady!B$2+(ROW()-53)),"")</f>
        <v/>
      </c>
      <c r="D107" s="115" t="str">
        <f>IF(A107&lt;&gt;"",Doklady!I55-Doklady!J55,"")</f>
        <v/>
      </c>
      <c r="E107" s="115" t="str">
        <f>IF(A107&lt;&gt;"",MIN(D107,C107)*Doklady!C55/(1-Doklady!C55),"")</f>
        <v/>
      </c>
      <c r="F107" s="123" t="str">
        <f>IF(A107&lt;&gt;"",Doklady!J55,"")</f>
        <v/>
      </c>
      <c r="G107" s="115">
        <f t="shared" si="5"/>
        <v>0</v>
      </c>
      <c r="H107" s="123"/>
      <c r="I107" s="115">
        <f t="shared" si="6"/>
        <v>0</v>
      </c>
      <c r="J107" s="95" t="str">
        <f t="shared" si="8"/>
        <v/>
      </c>
      <c r="K107" s="95" t="str">
        <f>Doklady!F55</f>
        <v/>
      </c>
      <c r="L107" s="95" t="str">
        <f>IF(A107&lt;&gt;"",INDEX(FP!H:H,Doklady!B$2+(ROW()-52)),"")</f>
        <v/>
      </c>
      <c r="M107" s="95" t="str">
        <f t="shared" si="7"/>
        <v/>
      </c>
    </row>
    <row r="108" spans="1:13" ht="12" hidden="1" customHeight="1" x14ac:dyDescent="0.2">
      <c r="A108" s="137" t="str">
        <f>Doklady!D56</f>
        <v/>
      </c>
      <c r="B108" s="138" t="str">
        <f>Doklady!H56</f>
        <v/>
      </c>
      <c r="C108" s="115" t="str">
        <f>IF(A108&lt;&gt;"",INDEX(FP!D:D,Doklady!B$2+(ROW()-53)),"")</f>
        <v/>
      </c>
      <c r="D108" s="115" t="str">
        <f>IF(A108&lt;&gt;"",Doklady!I56-Doklady!J56,"")</f>
        <v/>
      </c>
      <c r="E108" s="115" t="str">
        <f>IF(A108&lt;&gt;"",MIN(D108,C108)*Doklady!C56/(1-Doklady!C56),"")</f>
        <v/>
      </c>
      <c r="F108" s="123" t="str">
        <f>IF(A108&lt;&gt;"",Doklady!J56,"")</f>
        <v/>
      </c>
      <c r="G108" s="115">
        <f t="shared" si="5"/>
        <v>0</v>
      </c>
      <c r="H108" s="123"/>
      <c r="I108" s="115">
        <f t="shared" si="6"/>
        <v>0</v>
      </c>
      <c r="J108" s="95" t="str">
        <f t="shared" si="8"/>
        <v/>
      </c>
      <c r="K108" s="95" t="str">
        <f>Doklady!F56</f>
        <v/>
      </c>
      <c r="L108" s="95" t="str">
        <f>IF(A108&lt;&gt;"",INDEX(FP!H:H,Doklady!B$2+(ROW()-52)),"")</f>
        <v/>
      </c>
      <c r="M108" s="95" t="str">
        <f t="shared" si="7"/>
        <v/>
      </c>
    </row>
    <row r="109" spans="1:13" ht="12" hidden="1" customHeight="1" x14ac:dyDescent="0.2">
      <c r="A109" s="137" t="str">
        <f>Doklady!D57</f>
        <v/>
      </c>
      <c r="B109" s="138" t="str">
        <f>Doklady!H57</f>
        <v/>
      </c>
      <c r="C109" s="115" t="str">
        <f>IF(A109&lt;&gt;"",INDEX(FP!D:D,Doklady!B$2+(ROW()-53)),"")</f>
        <v/>
      </c>
      <c r="D109" s="115" t="str">
        <f>IF(A109&lt;&gt;"",Doklady!I57-Doklady!J57,"")</f>
        <v/>
      </c>
      <c r="E109" s="115" t="str">
        <f>IF(A109&lt;&gt;"",MIN(D109,C109)*Doklady!C57/(1-Doklady!C57),"")</f>
        <v/>
      </c>
      <c r="F109" s="123" t="str">
        <f>IF(A109&lt;&gt;"",Doklady!J57,"")</f>
        <v/>
      </c>
      <c r="G109" s="115">
        <f t="shared" si="5"/>
        <v>0</v>
      </c>
      <c r="H109" s="123"/>
      <c r="I109" s="115">
        <f t="shared" si="6"/>
        <v>0</v>
      </c>
      <c r="J109" s="95" t="str">
        <f t="shared" si="8"/>
        <v/>
      </c>
      <c r="K109" s="95" t="str">
        <f>Doklady!F57</f>
        <v/>
      </c>
      <c r="L109" s="95" t="str">
        <f>IF(A109&lt;&gt;"",INDEX(FP!H:H,Doklady!B$2+(ROW()-52)),"")</f>
        <v/>
      </c>
      <c r="M109" s="95" t="str">
        <f t="shared" si="7"/>
        <v/>
      </c>
    </row>
    <row r="110" spans="1:13" ht="12" hidden="1" customHeight="1" x14ac:dyDescent="0.2">
      <c r="A110" s="137" t="str">
        <f>Doklady!D58</f>
        <v/>
      </c>
      <c r="B110" s="138" t="str">
        <f>Doklady!H58</f>
        <v/>
      </c>
      <c r="C110" s="115" t="str">
        <f>IF(A110&lt;&gt;"",INDEX(FP!D:D,Doklady!B$2+(ROW()-53)),"")</f>
        <v/>
      </c>
      <c r="D110" s="115" t="str">
        <f>IF(A110&lt;&gt;"",Doklady!I58-Doklady!J58,"")</f>
        <v/>
      </c>
      <c r="E110" s="115" t="str">
        <f>IF(A110&lt;&gt;"",MIN(D110,C110)*Doklady!C58/(1-Doklady!C58),"")</f>
        <v/>
      </c>
      <c r="F110" s="123" t="str">
        <f>IF(A110&lt;&gt;"",Doklady!J58,"")</f>
        <v/>
      </c>
      <c r="G110" s="115">
        <f t="shared" si="5"/>
        <v>0</v>
      </c>
      <c r="H110" s="123"/>
      <c r="I110" s="115">
        <f t="shared" si="6"/>
        <v>0</v>
      </c>
      <c r="J110" s="95" t="str">
        <f t="shared" si="8"/>
        <v/>
      </c>
      <c r="K110" s="95" t="str">
        <f>Doklady!F58</f>
        <v/>
      </c>
      <c r="L110" s="95" t="str">
        <f>IF(A110&lt;&gt;"",INDEX(FP!H:H,Doklady!B$2+(ROW()-52)),"")</f>
        <v/>
      </c>
      <c r="M110" s="95" t="str">
        <f t="shared" si="7"/>
        <v/>
      </c>
    </row>
    <row r="111" spans="1:13" ht="12" hidden="1" customHeight="1" x14ac:dyDescent="0.2">
      <c r="A111" s="137" t="str">
        <f>Doklady!D59</f>
        <v/>
      </c>
      <c r="B111" s="138" t="str">
        <f>Doklady!H59</f>
        <v/>
      </c>
      <c r="C111" s="115" t="str">
        <f>IF(A111&lt;&gt;"",INDEX(FP!D:D,Doklady!B$2+(ROW()-53)),"")</f>
        <v/>
      </c>
      <c r="D111" s="115" t="str">
        <f>IF(A111&lt;&gt;"",Doklady!I59-Doklady!J59,"")</f>
        <v/>
      </c>
      <c r="E111" s="115" t="str">
        <f>IF(A111&lt;&gt;"",MIN(D111,C111)*Doklady!C59/(1-Doklady!C59),"")</f>
        <v/>
      </c>
      <c r="F111" s="123" t="str">
        <f>IF(A111&lt;&gt;"",Doklady!J59,"")</f>
        <v/>
      </c>
      <c r="G111" s="115">
        <f t="shared" si="5"/>
        <v>0</v>
      </c>
      <c r="H111" s="123"/>
      <c r="I111" s="115">
        <f t="shared" si="6"/>
        <v>0</v>
      </c>
      <c r="J111" s="95" t="str">
        <f t="shared" si="8"/>
        <v/>
      </c>
      <c r="K111" s="95" t="str">
        <f>Doklady!F59</f>
        <v/>
      </c>
      <c r="L111" s="95" t="str">
        <f>IF(A111&lt;&gt;"",INDEX(FP!H:H,Doklady!B$2+(ROW()-52)),"")</f>
        <v/>
      </c>
      <c r="M111" s="95" t="str">
        <f t="shared" si="7"/>
        <v/>
      </c>
    </row>
    <row r="112" spans="1:13" ht="12" hidden="1" customHeight="1" x14ac:dyDescent="0.2">
      <c r="A112" s="137" t="str">
        <f>Doklady!D60</f>
        <v/>
      </c>
      <c r="B112" s="138" t="str">
        <f>Doklady!H60</f>
        <v/>
      </c>
      <c r="C112" s="115" t="str">
        <f>IF(A112&lt;&gt;"",INDEX(FP!D:D,Doklady!B$2+(ROW()-53)),"")</f>
        <v/>
      </c>
      <c r="D112" s="115" t="str">
        <f>IF(A112&lt;&gt;"",Doklady!I60-Doklady!J60,"")</f>
        <v/>
      </c>
      <c r="E112" s="115" t="str">
        <f>IF(A112&lt;&gt;"",MIN(D112,C112)*Doklady!C60/(1-Doklady!C60),"")</f>
        <v/>
      </c>
      <c r="F112" s="123" t="str">
        <f>IF(A112&lt;&gt;"",Doklady!J60,"")</f>
        <v/>
      </c>
      <c r="G112" s="115">
        <f t="shared" si="5"/>
        <v>0</v>
      </c>
      <c r="H112" s="123"/>
      <c r="I112" s="115">
        <f t="shared" si="6"/>
        <v>0</v>
      </c>
      <c r="J112" s="95" t="str">
        <f t="shared" si="8"/>
        <v/>
      </c>
      <c r="K112" s="95" t="str">
        <f>Doklady!F60</f>
        <v/>
      </c>
      <c r="L112" s="95" t="str">
        <f>IF(A112&lt;&gt;"",INDEX(FP!H:H,Doklady!B$2+(ROW()-52)),"")</f>
        <v/>
      </c>
      <c r="M112" s="95" t="str">
        <f t="shared" si="7"/>
        <v/>
      </c>
    </row>
    <row r="113" spans="1:13" ht="12" hidden="1" customHeight="1" x14ac:dyDescent="0.2">
      <c r="A113" s="137" t="str">
        <f>Doklady!D61</f>
        <v/>
      </c>
      <c r="B113" s="138" t="str">
        <f>Doklady!H61</f>
        <v/>
      </c>
      <c r="C113" s="115" t="str">
        <f>IF(A113&lt;&gt;"",INDEX(FP!D:D,Doklady!B$2+(ROW()-53)),"")</f>
        <v/>
      </c>
      <c r="D113" s="115" t="str">
        <f>IF(A113&lt;&gt;"",Doklady!I61-Doklady!J61,"")</f>
        <v/>
      </c>
      <c r="E113" s="115" t="str">
        <f>IF(A113&lt;&gt;"",MIN(D113,C113)*Doklady!C61/(1-Doklady!C61),"")</f>
        <v/>
      </c>
      <c r="F113" s="123" t="str">
        <f>IF(A113&lt;&gt;"",Doklady!J61,"")</f>
        <v/>
      </c>
      <c r="G113" s="115">
        <f t="shared" si="5"/>
        <v>0</v>
      </c>
      <c r="H113" s="123"/>
      <c r="I113" s="115">
        <f t="shared" si="6"/>
        <v>0</v>
      </c>
      <c r="J113" s="95" t="str">
        <f t="shared" si="8"/>
        <v/>
      </c>
      <c r="K113" s="95" t="str">
        <f>Doklady!F61</f>
        <v/>
      </c>
      <c r="L113" s="95" t="str">
        <f>IF(A113&lt;&gt;"",INDEX(FP!H:H,Doklady!B$2+(ROW()-52)),"")</f>
        <v/>
      </c>
      <c r="M113" s="95" t="str">
        <f t="shared" si="7"/>
        <v/>
      </c>
    </row>
    <row r="114" spans="1:13" ht="12" hidden="1" customHeight="1" x14ac:dyDescent="0.2">
      <c r="A114" s="137" t="str">
        <f>Doklady!D62</f>
        <v/>
      </c>
      <c r="B114" s="138" t="str">
        <f>Doklady!H62</f>
        <v/>
      </c>
      <c r="C114" s="115" t="str">
        <f>IF(A114&lt;&gt;"",INDEX(FP!D:D,Doklady!B$2+(ROW()-53)),"")</f>
        <v/>
      </c>
      <c r="D114" s="115" t="str">
        <f>IF(A114&lt;&gt;"",Doklady!I62-Doklady!J62,"")</f>
        <v/>
      </c>
      <c r="E114" s="115" t="str">
        <f>IF(A114&lt;&gt;"",MIN(D114,C114)*Doklady!C62/(1-Doklady!C62),"")</f>
        <v/>
      </c>
      <c r="F114" s="123" t="str">
        <f>IF(A114&lt;&gt;"",Doklady!J62,"")</f>
        <v/>
      </c>
      <c r="G114" s="115">
        <f t="shared" si="5"/>
        <v>0</v>
      </c>
      <c r="H114" s="123"/>
      <c r="I114" s="115">
        <f t="shared" si="6"/>
        <v>0</v>
      </c>
      <c r="J114" s="95" t="str">
        <f t="shared" si="8"/>
        <v/>
      </c>
      <c r="K114" s="95" t="str">
        <f>Doklady!F62</f>
        <v/>
      </c>
      <c r="L114" s="95" t="str">
        <f>IF(A114&lt;&gt;"",INDEX(FP!H:H,Doklady!B$2+(ROW()-52)),"")</f>
        <v/>
      </c>
      <c r="M114" s="95" t="str">
        <f t="shared" si="7"/>
        <v/>
      </c>
    </row>
    <row r="115" spans="1:13" ht="12" hidden="1" customHeight="1" x14ac:dyDescent="0.2">
      <c r="A115" s="137" t="str">
        <f>Doklady!D63</f>
        <v/>
      </c>
      <c r="B115" s="138" t="str">
        <f>Doklady!H63</f>
        <v/>
      </c>
      <c r="C115" s="115" t="str">
        <f>IF(A115&lt;&gt;"",INDEX(FP!D:D,Doklady!B$2+(ROW()-53)),"")</f>
        <v/>
      </c>
      <c r="D115" s="115" t="str">
        <f>IF(A115&lt;&gt;"",Doklady!I63-Doklady!J63,"")</f>
        <v/>
      </c>
      <c r="E115" s="115" t="str">
        <f>IF(A115&lt;&gt;"",MIN(D115,C115)*Doklady!C63/(1-Doklady!C63),"")</f>
        <v/>
      </c>
      <c r="F115" s="123" t="str">
        <f>IF(A115&lt;&gt;"",Doklady!J63,"")</f>
        <v/>
      </c>
      <c r="G115" s="115">
        <f t="shared" si="5"/>
        <v>0</v>
      </c>
      <c r="H115" s="123"/>
      <c r="I115" s="115">
        <f t="shared" si="6"/>
        <v>0</v>
      </c>
      <c r="J115" s="95" t="str">
        <f t="shared" si="8"/>
        <v/>
      </c>
      <c r="K115" s="95" t="str">
        <f>Doklady!F63</f>
        <v/>
      </c>
      <c r="L115" s="95" t="str">
        <f>IF(A115&lt;&gt;"",INDEX(FP!H:H,Doklady!B$2+(ROW()-52)),"")</f>
        <v/>
      </c>
      <c r="M115" s="95" t="str">
        <f t="shared" si="7"/>
        <v/>
      </c>
    </row>
    <row r="116" spans="1:13" ht="12" hidden="1" customHeight="1" x14ac:dyDescent="0.2">
      <c r="A116" s="137" t="str">
        <f>Doklady!D64</f>
        <v/>
      </c>
      <c r="B116" s="138" t="str">
        <f>Doklady!H64</f>
        <v/>
      </c>
      <c r="C116" s="115" t="str">
        <f>IF(A116&lt;&gt;"",INDEX(FP!D:D,Doklady!B$2+(ROW()-53)),"")</f>
        <v/>
      </c>
      <c r="D116" s="115" t="str">
        <f>IF(A116&lt;&gt;"",Doklady!I64-Doklady!J64,"")</f>
        <v/>
      </c>
      <c r="E116" s="115" t="str">
        <f>IF(A116&lt;&gt;"",MIN(D116,C116)*Doklady!C64/(1-Doklady!C64),"")</f>
        <v/>
      </c>
      <c r="F116" s="123" t="str">
        <f>IF(A116&lt;&gt;"",Doklady!J64,"")</f>
        <v/>
      </c>
      <c r="G116" s="115">
        <f t="shared" si="5"/>
        <v>0</v>
      </c>
      <c r="H116" s="123"/>
      <c r="I116" s="115">
        <f t="shared" si="6"/>
        <v>0</v>
      </c>
      <c r="J116" s="95" t="str">
        <f t="shared" si="8"/>
        <v/>
      </c>
      <c r="K116" s="95" t="str">
        <f>Doklady!F64</f>
        <v/>
      </c>
      <c r="L116" s="95" t="str">
        <f>IF(A116&lt;&gt;"",INDEX(FP!H:H,Doklady!B$2+(ROW()-52)),"")</f>
        <v/>
      </c>
      <c r="M116" s="95" t="str">
        <f t="shared" si="7"/>
        <v/>
      </c>
    </row>
    <row r="117" spans="1:13" ht="12" hidden="1" customHeight="1" x14ac:dyDescent="0.2">
      <c r="A117" s="137" t="str">
        <f>Doklady!D65</f>
        <v/>
      </c>
      <c r="B117" s="138" t="str">
        <f>Doklady!H65</f>
        <v/>
      </c>
      <c r="C117" s="115" t="str">
        <f>IF(A117&lt;&gt;"",INDEX(FP!D:D,Doklady!B$2+(ROW()-53)),"")</f>
        <v/>
      </c>
      <c r="D117" s="115" t="str">
        <f>IF(A117&lt;&gt;"",Doklady!I65-Doklady!J65,"")</f>
        <v/>
      </c>
      <c r="E117" s="115" t="str">
        <f>IF(A117&lt;&gt;"",MIN(D117,C117)*Doklady!C65/(1-Doklady!C65),"")</f>
        <v/>
      </c>
      <c r="F117" s="123" t="str">
        <f>IF(A117&lt;&gt;"",Doklady!J65,"")</f>
        <v/>
      </c>
      <c r="G117" s="115">
        <f t="shared" ref="G117:G128" si="9">+IFERROR(HLOOKUP(IF(RIGHT(B117,15)="bežné transfery",LEFT(B117,LEN(B117)-18),0),$J$40:$K$42,3,0),MIN(C117,D117))</f>
        <v>0</v>
      </c>
      <c r="H117" s="123"/>
      <c r="I117" s="115">
        <f t="shared" ref="I117:I128" si="10">IF(A117&lt;&gt;"",MAX(IF(G117&lt;C117,C117-G117,0)+IF(F117&lt;E117,E117-F117,0),0),0)</f>
        <v>0</v>
      </c>
      <c r="J117" s="95" t="str">
        <f t="shared" si="8"/>
        <v/>
      </c>
      <c r="K117" s="95" t="str">
        <f>Doklady!F65</f>
        <v/>
      </c>
      <c r="L117" s="95" t="str">
        <f>IF(A117&lt;&gt;"",INDEX(FP!H:H,Doklady!B$2+(ROW()-52)),"")</f>
        <v/>
      </c>
      <c r="M117" s="95" t="str">
        <f t="shared" ref="M117:M129" si="11">K117&amp;L117</f>
        <v/>
      </c>
    </row>
    <row r="118" spans="1:13" ht="12" hidden="1" customHeight="1" x14ac:dyDescent="0.2">
      <c r="A118" s="137" t="str">
        <f>Doklady!D66</f>
        <v/>
      </c>
      <c r="B118" s="138" t="str">
        <f>Doklady!H66</f>
        <v/>
      </c>
      <c r="C118" s="115" t="str">
        <f>IF(A118&lt;&gt;"",INDEX(FP!D:D,Doklady!B$2+(ROW()-53)),"")</f>
        <v/>
      </c>
      <c r="D118" s="115" t="str">
        <f>IF(A118&lt;&gt;"",Doklady!I66-Doklady!J66,"")</f>
        <v/>
      </c>
      <c r="E118" s="115" t="str">
        <f>IF(A118&lt;&gt;"",MIN(D118,C118)*Doklady!C66/(1-Doklady!C66),"")</f>
        <v/>
      </c>
      <c r="F118" s="123" t="str">
        <f>IF(A118&lt;&gt;"",Doklady!J66,"")</f>
        <v/>
      </c>
      <c r="G118" s="115">
        <f t="shared" si="9"/>
        <v>0</v>
      </c>
      <c r="H118" s="123"/>
      <c r="I118" s="115">
        <f t="shared" si="10"/>
        <v>0</v>
      </c>
      <c r="J118" s="95" t="str">
        <f t="shared" si="8"/>
        <v/>
      </c>
      <c r="K118" s="95" t="str">
        <f>Doklady!F66</f>
        <v/>
      </c>
      <c r="L118" s="95" t="str">
        <f>IF(A118&lt;&gt;"",INDEX(FP!H:H,Doklady!B$2+(ROW()-52)),"")</f>
        <v/>
      </c>
      <c r="M118" s="95" t="str">
        <f t="shared" si="11"/>
        <v/>
      </c>
    </row>
    <row r="119" spans="1:13" ht="12" hidden="1" customHeight="1" x14ac:dyDescent="0.2">
      <c r="A119" s="137" t="str">
        <f>Doklady!D67</f>
        <v/>
      </c>
      <c r="B119" s="138" t="str">
        <f>Doklady!H67</f>
        <v/>
      </c>
      <c r="C119" s="115" t="str">
        <f>IF(A119&lt;&gt;"",INDEX(FP!D:D,Doklady!B$2+(ROW()-53)),"")</f>
        <v/>
      </c>
      <c r="D119" s="115" t="str">
        <f>IF(A119&lt;&gt;"",Doklady!I67-Doklady!J67,"")</f>
        <v/>
      </c>
      <c r="E119" s="115" t="str">
        <f>IF(A119&lt;&gt;"",MIN(D119,C119)*Doklady!C67/(1-Doklady!C67),"")</f>
        <v/>
      </c>
      <c r="F119" s="123" t="str">
        <f>IF(A119&lt;&gt;"",Doklady!J67,"")</f>
        <v/>
      </c>
      <c r="G119" s="115">
        <f t="shared" si="9"/>
        <v>0</v>
      </c>
      <c r="H119" s="123"/>
      <c r="I119" s="115">
        <f t="shared" si="10"/>
        <v>0</v>
      </c>
      <c r="J119" s="95" t="str">
        <f t="shared" si="8"/>
        <v/>
      </c>
      <c r="K119" s="95" t="str">
        <f>Doklady!F67</f>
        <v/>
      </c>
      <c r="L119" s="95" t="str">
        <f>IF(A119&lt;&gt;"",INDEX(FP!H:H,Doklady!B$2+(ROW()-52)),"")</f>
        <v/>
      </c>
      <c r="M119" s="95" t="str">
        <f t="shared" si="11"/>
        <v/>
      </c>
    </row>
    <row r="120" spans="1:13" ht="12" hidden="1" customHeight="1" x14ac:dyDescent="0.2">
      <c r="A120" s="137" t="str">
        <f>Doklady!D68</f>
        <v/>
      </c>
      <c r="B120" s="138" t="str">
        <f>Doklady!H68</f>
        <v/>
      </c>
      <c r="C120" s="115" t="str">
        <f>IF(A120&lt;&gt;"",INDEX(FP!D:D,Doklady!B$2+(ROW()-53)),"")</f>
        <v/>
      </c>
      <c r="D120" s="115" t="str">
        <f>IF(A120&lt;&gt;"",Doklady!I68-Doklady!J68,"")</f>
        <v/>
      </c>
      <c r="E120" s="115" t="str">
        <f>IF(A120&lt;&gt;"",MIN(D120,C120)*Doklady!C68/(1-Doklady!C68),"")</f>
        <v/>
      </c>
      <c r="F120" s="123" t="str">
        <f>IF(A120&lt;&gt;"",Doklady!J68,"")</f>
        <v/>
      </c>
      <c r="G120" s="115">
        <f t="shared" si="9"/>
        <v>0</v>
      </c>
      <c r="H120" s="123"/>
      <c r="I120" s="115">
        <f t="shared" si="10"/>
        <v>0</v>
      </c>
      <c r="J120" s="95" t="str">
        <f t="shared" si="8"/>
        <v/>
      </c>
      <c r="K120" s="95" t="str">
        <f>Doklady!F68</f>
        <v/>
      </c>
      <c r="L120" s="95" t="str">
        <f>IF(A120&lt;&gt;"",INDEX(FP!H:H,Doklady!B$2+(ROW()-52)),"")</f>
        <v/>
      </c>
      <c r="M120" s="95" t="str">
        <f t="shared" si="11"/>
        <v/>
      </c>
    </row>
    <row r="121" spans="1:13" ht="12" hidden="1" customHeight="1" x14ac:dyDescent="0.2">
      <c r="A121" s="137" t="str">
        <f>Doklady!D69</f>
        <v/>
      </c>
      <c r="B121" s="138" t="str">
        <f>Doklady!H69</f>
        <v/>
      </c>
      <c r="C121" s="115" t="str">
        <f>IF(A121&lt;&gt;"",INDEX(FP!D:D,Doklady!B$2+(ROW()-53)),"")</f>
        <v/>
      </c>
      <c r="D121" s="115" t="str">
        <f>IF(A121&lt;&gt;"",Doklady!I69-Doklady!J69,"")</f>
        <v/>
      </c>
      <c r="E121" s="115" t="str">
        <f>IF(A121&lt;&gt;"",MIN(D121,C121)*Doklady!C69/(1-Doklady!C69),"")</f>
        <v/>
      </c>
      <c r="F121" s="123" t="str">
        <f>IF(A121&lt;&gt;"",Doklady!J69,"")</f>
        <v/>
      </c>
      <c r="G121" s="115">
        <f t="shared" si="9"/>
        <v>0</v>
      </c>
      <c r="H121" s="123"/>
      <c r="I121" s="115">
        <f t="shared" si="10"/>
        <v>0</v>
      </c>
      <c r="J121" s="95" t="str">
        <f t="shared" si="8"/>
        <v/>
      </c>
      <c r="K121" s="95" t="str">
        <f>Doklady!F69</f>
        <v/>
      </c>
      <c r="L121" s="95" t="str">
        <f>IF(A121&lt;&gt;"",INDEX(FP!H:H,Doklady!B$2+(ROW()-52)),"")</f>
        <v/>
      </c>
      <c r="M121" s="95" t="str">
        <f t="shared" si="11"/>
        <v/>
      </c>
    </row>
    <row r="122" spans="1:13" ht="12" hidden="1" customHeight="1" x14ac:dyDescent="0.2">
      <c r="A122" s="137" t="str">
        <f>Doklady!D70</f>
        <v/>
      </c>
      <c r="B122" s="138" t="str">
        <f>Doklady!H70</f>
        <v/>
      </c>
      <c r="C122" s="115" t="str">
        <f>IF(A122&lt;&gt;"",INDEX(FP!D:D,Doklady!B$2+(ROW()-53)),"")</f>
        <v/>
      </c>
      <c r="D122" s="115" t="str">
        <f>IF(A122&lt;&gt;"",Doklady!I70-Doklady!J70,"")</f>
        <v/>
      </c>
      <c r="E122" s="115" t="str">
        <f>IF(A122&lt;&gt;"",MIN(D122,C122)*Doklady!C70/(1-Doklady!C70),"")</f>
        <v/>
      </c>
      <c r="F122" s="123" t="str">
        <f>IF(A122&lt;&gt;"",Doklady!J70,"")</f>
        <v/>
      </c>
      <c r="G122" s="115">
        <f t="shared" si="9"/>
        <v>0</v>
      </c>
      <c r="H122" s="123"/>
      <c r="I122" s="115">
        <f t="shared" si="10"/>
        <v>0</v>
      </c>
      <c r="J122" s="95" t="str">
        <f t="shared" si="8"/>
        <v/>
      </c>
      <c r="K122" s="95" t="str">
        <f>Doklady!F70</f>
        <v/>
      </c>
      <c r="L122" s="95" t="str">
        <f>IF(A122&lt;&gt;"",INDEX(FP!H:H,Doklady!B$2+(ROW()-52)),"")</f>
        <v/>
      </c>
      <c r="M122" s="95" t="str">
        <f t="shared" si="11"/>
        <v/>
      </c>
    </row>
    <row r="123" spans="1:13" ht="12" hidden="1" customHeight="1" x14ac:dyDescent="0.2">
      <c r="A123" s="137" t="str">
        <f>Doklady!D71</f>
        <v/>
      </c>
      <c r="B123" s="138" t="str">
        <f>Doklady!H71</f>
        <v/>
      </c>
      <c r="C123" s="115" t="str">
        <f>IF(A123&lt;&gt;"",INDEX(FP!D:D,Doklady!B$2+(ROW()-53)),"")</f>
        <v/>
      </c>
      <c r="D123" s="115" t="str">
        <f>IF(A123&lt;&gt;"",Doklady!I71-Doklady!J71,"")</f>
        <v/>
      </c>
      <c r="E123" s="115" t="str">
        <f>IF(A123&lt;&gt;"",MIN(D123,C123)*Doklady!C71/(1-Doklady!C71),"")</f>
        <v/>
      </c>
      <c r="F123" s="123" t="str">
        <f>IF(A123&lt;&gt;"",Doklady!J71,"")</f>
        <v/>
      </c>
      <c r="G123" s="115">
        <f t="shared" si="9"/>
        <v>0</v>
      </c>
      <c r="H123" s="123"/>
      <c r="I123" s="115">
        <f t="shared" si="10"/>
        <v>0</v>
      </c>
      <c r="J123" s="95" t="str">
        <f t="shared" si="8"/>
        <v/>
      </c>
      <c r="K123" s="95" t="str">
        <f>Doklady!F71</f>
        <v/>
      </c>
      <c r="L123" s="95" t="str">
        <f>IF(A123&lt;&gt;"",INDEX(FP!H:H,Doklady!B$2+(ROW()-52)),"")</f>
        <v/>
      </c>
      <c r="M123" s="95" t="str">
        <f t="shared" si="11"/>
        <v/>
      </c>
    </row>
    <row r="124" spans="1:13" ht="12" hidden="1" customHeight="1" x14ac:dyDescent="0.2">
      <c r="A124" s="137" t="str">
        <f>Doklady!D72</f>
        <v/>
      </c>
      <c r="B124" s="138" t="str">
        <f>Doklady!H72</f>
        <v/>
      </c>
      <c r="C124" s="115" t="str">
        <f>IF(A124&lt;&gt;"",INDEX(FP!D:D,Doklady!B$2+(ROW()-53)),"")</f>
        <v/>
      </c>
      <c r="D124" s="115" t="str">
        <f>IF(A124&lt;&gt;"",Doklady!I72-Doklady!J72,"")</f>
        <v/>
      </c>
      <c r="E124" s="115" t="str">
        <f>IF(A124&lt;&gt;"",MIN(D124,C124)*Doklady!C72/(1-Doklady!C72),"")</f>
        <v/>
      </c>
      <c r="F124" s="123" t="str">
        <f>IF(A124&lt;&gt;"",Doklady!J72,"")</f>
        <v/>
      </c>
      <c r="G124" s="115">
        <f t="shared" si="9"/>
        <v>0</v>
      </c>
      <c r="H124" s="123"/>
      <c r="I124" s="115">
        <f t="shared" si="10"/>
        <v>0</v>
      </c>
      <c r="J124" s="95" t="str">
        <f t="shared" si="8"/>
        <v/>
      </c>
      <c r="K124" s="95" t="str">
        <f>Doklady!F72</f>
        <v/>
      </c>
      <c r="L124" s="95" t="str">
        <f>IF(A124&lt;&gt;"",INDEX(FP!H:H,Doklady!B$2+(ROW()-52)),"")</f>
        <v/>
      </c>
      <c r="M124" s="95" t="str">
        <f t="shared" si="11"/>
        <v/>
      </c>
    </row>
    <row r="125" spans="1:13" ht="12" hidden="1" customHeight="1" x14ac:dyDescent="0.2">
      <c r="A125" s="137" t="str">
        <f>Doklady!D73</f>
        <v/>
      </c>
      <c r="B125" s="138" t="str">
        <f>Doklady!H73</f>
        <v/>
      </c>
      <c r="C125" s="115" t="str">
        <f>IF(A125&lt;&gt;"",INDEX(FP!D:D,Doklady!B$2+(ROW()-53)),"")</f>
        <v/>
      </c>
      <c r="D125" s="115" t="str">
        <f>IF(A125&lt;&gt;"",Doklady!I73-Doklady!J73,"")</f>
        <v/>
      </c>
      <c r="E125" s="115" t="str">
        <f>IF(A125&lt;&gt;"",MIN(D125,C125)*Doklady!C73/(1-Doklady!C73),"")</f>
        <v/>
      </c>
      <c r="F125" s="123" t="str">
        <f>IF(A125&lt;&gt;"",Doklady!J73,"")</f>
        <v/>
      </c>
      <c r="G125" s="115">
        <f t="shared" si="9"/>
        <v>0</v>
      </c>
      <c r="H125" s="123"/>
      <c r="I125" s="115">
        <f t="shared" si="10"/>
        <v>0</v>
      </c>
      <c r="J125" s="95" t="str">
        <f t="shared" si="8"/>
        <v/>
      </c>
      <c r="K125" s="95" t="str">
        <f>Doklady!F73</f>
        <v/>
      </c>
      <c r="L125" s="95" t="str">
        <f>IF(A125&lt;&gt;"",INDEX(FP!H:H,Doklady!B$2+(ROW()-52)),"")</f>
        <v/>
      </c>
      <c r="M125" s="95" t="str">
        <f t="shared" si="11"/>
        <v/>
      </c>
    </row>
    <row r="126" spans="1:13" ht="12" hidden="1" customHeight="1" x14ac:dyDescent="0.2">
      <c r="A126" s="137" t="str">
        <f>Doklady!D74</f>
        <v/>
      </c>
      <c r="B126" s="138" t="str">
        <f>Doklady!H74</f>
        <v/>
      </c>
      <c r="C126" s="115" t="str">
        <f>IF(A126&lt;&gt;"",INDEX(FP!D:D,Doklady!B$2+(ROW()-53)),"")</f>
        <v/>
      </c>
      <c r="D126" s="115" t="str">
        <f>IF(A126&lt;&gt;"",Doklady!I74-Doklady!J74,"")</f>
        <v/>
      </c>
      <c r="E126" s="115" t="str">
        <f>IF(A126&lt;&gt;"",MIN(D126,C126)*Doklady!C74/(1-Doklady!C74),"")</f>
        <v/>
      </c>
      <c r="F126" s="123" t="str">
        <f>IF(A126&lt;&gt;"",Doklady!J74,"")</f>
        <v/>
      </c>
      <c r="G126" s="115">
        <f t="shared" si="9"/>
        <v>0</v>
      </c>
      <c r="H126" s="123"/>
      <c r="I126" s="115">
        <f t="shared" si="10"/>
        <v>0</v>
      </c>
      <c r="J126" s="95" t="str">
        <f t="shared" si="8"/>
        <v/>
      </c>
      <c r="K126" s="95" t="str">
        <f>Doklady!F74</f>
        <v/>
      </c>
      <c r="L126" s="95" t="str">
        <f>IF(A126&lt;&gt;"",INDEX(FP!H:H,Doklady!B$2+(ROW()-52)),"")</f>
        <v/>
      </c>
      <c r="M126" s="95" t="str">
        <f t="shared" si="11"/>
        <v/>
      </c>
    </row>
    <row r="127" spans="1:13" ht="12" hidden="1" customHeight="1" x14ac:dyDescent="0.2">
      <c r="A127" s="137" t="str">
        <f>Doklady!D75</f>
        <v/>
      </c>
      <c r="B127" s="138" t="str">
        <f>Doklady!H75</f>
        <v/>
      </c>
      <c r="C127" s="115" t="str">
        <f>IF(A127&lt;&gt;"",INDEX(FP!D:D,Doklady!B$2+(ROW()-53)),"")</f>
        <v/>
      </c>
      <c r="D127" s="115" t="str">
        <f>IF(A127&lt;&gt;"",Doklady!I75-Doklady!J75,"")</f>
        <v/>
      </c>
      <c r="E127" s="115" t="str">
        <f>IF(A127&lt;&gt;"",MIN(D127,C127)*Doklady!C75/(1-Doklady!C75),"")</f>
        <v/>
      </c>
      <c r="F127" s="123" t="str">
        <f>IF(A127&lt;&gt;"",Doklady!J75,"")</f>
        <v/>
      </c>
      <c r="G127" s="115">
        <f t="shared" si="9"/>
        <v>0</v>
      </c>
      <c r="H127" s="123"/>
      <c r="I127" s="115">
        <f t="shared" si="10"/>
        <v>0</v>
      </c>
      <c r="J127" s="95" t="str">
        <f t="shared" si="8"/>
        <v/>
      </c>
      <c r="K127" s="95" t="str">
        <f>Doklady!F75</f>
        <v/>
      </c>
      <c r="L127" s="95" t="str">
        <f>IF(A127&lt;&gt;"",INDEX(FP!H:H,Doklady!B$2+(ROW()-52)),"")</f>
        <v/>
      </c>
      <c r="M127" s="95" t="str">
        <f t="shared" si="11"/>
        <v/>
      </c>
    </row>
    <row r="128" spans="1:13" ht="12" hidden="1" customHeight="1" x14ac:dyDescent="0.2">
      <c r="A128" s="137" t="str">
        <f>Doklady!D76</f>
        <v/>
      </c>
      <c r="B128" s="138" t="str">
        <f>Doklady!H76</f>
        <v/>
      </c>
      <c r="C128" s="115" t="str">
        <f>IF(A128&lt;&gt;"",INDEX(FP!D:D,Doklady!B$2+(ROW()-53)),"")</f>
        <v/>
      </c>
      <c r="D128" s="115" t="str">
        <f>IF(A128&lt;&gt;"",Doklady!I76-Doklady!J76,"")</f>
        <v/>
      </c>
      <c r="E128" s="115" t="str">
        <f>IF(A128&lt;&gt;"",MIN(D128,C128)*Doklady!C76/(1-Doklady!C76),"")</f>
        <v/>
      </c>
      <c r="F128" s="123" t="str">
        <f>IF(A128&lt;&gt;"",Doklady!J76,"")</f>
        <v/>
      </c>
      <c r="G128" s="115">
        <f t="shared" si="9"/>
        <v>0</v>
      </c>
      <c r="H128" s="123"/>
      <c r="I128" s="115">
        <f t="shared" si="10"/>
        <v>0</v>
      </c>
      <c r="J128" s="95" t="str">
        <f t="shared" si="8"/>
        <v/>
      </c>
      <c r="K128" s="95" t="str">
        <f>Doklady!F76</f>
        <v/>
      </c>
      <c r="L128" s="95" t="str">
        <f>IF(A128&lt;&gt;"",INDEX(FP!H:H,Doklady!B$2+(ROW()-52)),"")</f>
        <v/>
      </c>
      <c r="M128" s="95" t="str">
        <f t="shared" si="11"/>
        <v/>
      </c>
    </row>
    <row r="129" spans="1:26" ht="12" hidden="1" customHeight="1" x14ac:dyDescent="0.2">
      <c r="A129" s="137"/>
      <c r="B129" s="138"/>
      <c r="C129" s="115"/>
      <c r="D129" s="115"/>
      <c r="E129" s="115"/>
      <c r="F129" s="123"/>
      <c r="G129" s="115"/>
      <c r="H129" s="123"/>
      <c r="I129" s="115"/>
      <c r="J129" s="95" t="str">
        <f t="shared" si="8"/>
        <v/>
      </c>
      <c r="K129" s="95" t="str">
        <f>Doklady!F77</f>
        <v/>
      </c>
      <c r="L129" s="95" t="str">
        <f>IF(A129&lt;&gt;"",INDEX(FP!H:H,Doklady!B$2+(ROW()-52)),"")</f>
        <v/>
      </c>
      <c r="M129" s="95" t="str">
        <f t="shared" si="11"/>
        <v/>
      </c>
    </row>
    <row r="130" spans="1:26" s="143" customFormat="1" ht="12" customHeight="1" x14ac:dyDescent="0.25">
      <c r="A130" s="139" t="str">
        <f>Doklady!D66</f>
        <v/>
      </c>
      <c r="B130" s="140" t="s">
        <v>363</v>
      </c>
      <c r="C130" s="141">
        <f t="shared" ref="C130:I130" si="12">SUM(C53:C129)</f>
        <v>490008</v>
      </c>
      <c r="D130" s="141">
        <f t="shared" si="12"/>
        <v>488968.63</v>
      </c>
      <c r="E130" s="141">
        <f t="shared" si="12"/>
        <v>0</v>
      </c>
      <c r="F130" s="141">
        <f t="shared" si="12"/>
        <v>0</v>
      </c>
      <c r="G130" s="141">
        <f t="shared" si="12"/>
        <v>488968.62999999989</v>
      </c>
      <c r="H130" s="141">
        <f t="shared" si="12"/>
        <v>0</v>
      </c>
      <c r="I130" s="141">
        <f t="shared" si="12"/>
        <v>1039.3700000001118</v>
      </c>
      <c r="J130" s="142" t="str">
        <f t="shared" si="8"/>
        <v/>
      </c>
      <c r="K130" s="142"/>
      <c r="L130" s="142"/>
      <c r="M130" s="142"/>
      <c r="N130" s="142"/>
      <c r="O130" s="142"/>
      <c r="P130" s="142"/>
      <c r="Q130" s="142"/>
      <c r="R130" s="142"/>
      <c r="S130" s="142"/>
      <c r="T130" s="142"/>
      <c r="U130" s="142"/>
      <c r="V130" s="142"/>
      <c r="W130" s="142"/>
      <c r="X130" s="142"/>
      <c r="Y130" s="142"/>
      <c r="Z130" s="142"/>
    </row>
    <row r="132" spans="1:26" s="96" customFormat="1" ht="12.5" x14ac:dyDescent="0.25">
      <c r="A132" s="96" t="s">
        <v>428</v>
      </c>
      <c r="C132" s="144"/>
      <c r="D132" s="144"/>
      <c r="E132" s="144"/>
      <c r="F132" s="144"/>
      <c r="G132" s="144"/>
      <c r="H132" s="144"/>
      <c r="I132" s="144"/>
      <c r="J132" s="99"/>
      <c r="K132" s="99"/>
      <c r="L132" s="99"/>
      <c r="M132" s="99"/>
      <c r="N132" s="99"/>
      <c r="O132" s="99"/>
      <c r="P132" s="99"/>
      <c r="Q132" s="99"/>
      <c r="R132" s="99"/>
      <c r="S132" s="99"/>
      <c r="T132" s="99"/>
      <c r="U132" s="99"/>
      <c r="V132" s="99"/>
      <c r="W132" s="99"/>
      <c r="X132" s="99"/>
      <c r="Y132" s="99"/>
      <c r="Z132" s="99"/>
    </row>
    <row r="133" spans="1:26" s="96" customFormat="1" ht="12.5" x14ac:dyDescent="0.25">
      <c r="A133" s="96" t="s">
        <v>429</v>
      </c>
      <c r="C133" s="144"/>
      <c r="D133" s="144"/>
      <c r="E133" s="144"/>
      <c r="F133" s="144"/>
      <c r="G133" s="144"/>
      <c r="H133" s="144"/>
      <c r="I133" s="144"/>
      <c r="J133" s="99"/>
      <c r="K133" s="99"/>
      <c r="L133" s="99"/>
      <c r="M133" s="99"/>
      <c r="N133" s="99"/>
      <c r="O133" s="99"/>
      <c r="P133" s="99"/>
      <c r="Q133" s="99"/>
      <c r="R133" s="99"/>
      <c r="S133" s="99"/>
      <c r="T133" s="99"/>
      <c r="U133" s="99"/>
      <c r="V133" s="99"/>
      <c r="W133" s="99"/>
      <c r="X133" s="99"/>
      <c r="Y133" s="99"/>
      <c r="Z133" s="99"/>
    </row>
    <row r="134" spans="1:26" s="96" customFormat="1" ht="12.5" x14ac:dyDescent="0.25">
      <c r="A134" s="96" t="s">
        <v>430</v>
      </c>
      <c r="C134" s="144"/>
      <c r="D134" s="144"/>
      <c r="E134" s="144"/>
      <c r="F134" s="144"/>
      <c r="G134" s="144"/>
      <c r="H134" s="144"/>
      <c r="I134" s="144"/>
      <c r="J134" s="99"/>
      <c r="K134" s="99"/>
      <c r="L134" s="99"/>
      <c r="M134" s="99"/>
      <c r="N134" s="99"/>
      <c r="O134" s="99"/>
      <c r="P134" s="99"/>
      <c r="Q134" s="99"/>
      <c r="R134" s="99"/>
      <c r="S134" s="99"/>
      <c r="T134" s="99"/>
      <c r="U134" s="99"/>
      <c r="V134" s="99"/>
      <c r="W134" s="99"/>
      <c r="X134" s="99"/>
      <c r="Y134" s="99"/>
      <c r="Z134" s="99"/>
    </row>
    <row r="135" spans="1:26" s="96" customFormat="1" ht="12.5" x14ac:dyDescent="0.25">
      <c r="A135" s="96" t="s">
        <v>431</v>
      </c>
      <c r="C135" s="144"/>
      <c r="D135" s="144"/>
      <c r="E135" s="144"/>
      <c r="F135" s="144"/>
      <c r="G135" s="144"/>
      <c r="H135" s="144"/>
      <c r="I135" s="144"/>
      <c r="J135" s="99"/>
      <c r="K135" s="99"/>
      <c r="L135" s="99"/>
      <c r="M135" s="99"/>
      <c r="N135" s="99"/>
      <c r="O135" s="99"/>
      <c r="P135" s="99"/>
      <c r="Q135" s="99"/>
      <c r="R135" s="99"/>
      <c r="S135" s="99"/>
      <c r="T135" s="99"/>
      <c r="U135" s="99"/>
      <c r="V135" s="99"/>
      <c r="W135" s="99"/>
      <c r="X135" s="99"/>
      <c r="Y135" s="99"/>
      <c r="Z135" s="99"/>
    </row>
    <row r="136" spans="1:26" s="96" customFormat="1" ht="12.5" x14ac:dyDescent="0.25">
      <c r="C136" s="144"/>
      <c r="D136" s="144"/>
      <c r="E136" s="144"/>
      <c r="F136" s="144"/>
      <c r="G136" s="144"/>
      <c r="H136" s="144"/>
      <c r="I136" s="144"/>
      <c r="J136" s="99"/>
      <c r="K136" s="99"/>
      <c r="L136" s="99"/>
      <c r="M136" s="99"/>
      <c r="N136" s="99"/>
      <c r="O136" s="99"/>
      <c r="P136" s="99"/>
      <c r="Q136" s="99"/>
      <c r="R136" s="99"/>
      <c r="S136" s="99"/>
      <c r="T136" s="99"/>
      <c r="U136" s="99"/>
      <c r="V136" s="99"/>
      <c r="W136" s="99"/>
      <c r="X136" s="99"/>
      <c r="Y136" s="99"/>
      <c r="Z136" s="99"/>
    </row>
    <row r="137" spans="1:26" ht="12.5" x14ac:dyDescent="0.25">
      <c r="A137" s="96" t="s">
        <v>432</v>
      </c>
      <c r="B137" s="96"/>
      <c r="C137" s="144"/>
      <c r="D137" s="144"/>
      <c r="E137" s="144"/>
      <c r="F137" s="144"/>
      <c r="G137" s="144"/>
      <c r="H137" s="144"/>
      <c r="I137" s="144"/>
      <c r="J137" s="99"/>
    </row>
    <row r="138" spans="1:26" ht="12.5" x14ac:dyDescent="0.25">
      <c r="A138" s="96"/>
      <c r="B138" s="96"/>
      <c r="C138" s="144"/>
      <c r="D138" s="144"/>
      <c r="E138" s="144"/>
      <c r="F138" s="144"/>
      <c r="G138" s="144"/>
      <c r="H138" s="144"/>
      <c r="I138" s="144"/>
      <c r="J138" s="99"/>
    </row>
    <row r="139" spans="1:26" ht="12.5" x14ac:dyDescent="0.25">
      <c r="A139" s="96" t="s">
        <v>433</v>
      </c>
      <c r="B139" s="96"/>
      <c r="C139" s="144"/>
      <c r="D139" s="144"/>
      <c r="E139" s="144"/>
      <c r="F139" s="144"/>
      <c r="G139" s="144"/>
      <c r="H139" s="144"/>
      <c r="I139" s="144"/>
      <c r="J139" s="99"/>
    </row>
    <row r="140" spans="1:26" ht="12.5" x14ac:dyDescent="0.25">
      <c r="A140" s="96"/>
      <c r="B140" s="307">
        <v>46127</v>
      </c>
      <c r="C140" s="145"/>
      <c r="D140" s="331" t="s">
        <v>1079</v>
      </c>
      <c r="E140" s="331"/>
      <c r="F140" s="331"/>
      <c r="G140" s="331"/>
      <c r="H140" s="331"/>
      <c r="I140" s="331"/>
      <c r="J140" s="99"/>
    </row>
    <row r="141" spans="1:26" ht="68.25" customHeight="1" x14ac:dyDescent="0.25">
      <c r="A141" s="96"/>
      <c r="B141" s="146" t="s">
        <v>3254</v>
      </c>
      <c r="C141" s="147"/>
      <c r="D141" s="332" t="s">
        <v>434</v>
      </c>
      <c r="E141" s="332"/>
      <c r="F141" s="332"/>
      <c r="G141" s="332"/>
      <c r="H141" s="332"/>
      <c r="I141" s="332"/>
      <c r="J141" s="99"/>
    </row>
    <row r="142" spans="1:26" ht="12.5" x14ac:dyDescent="0.25">
      <c r="A142" s="96"/>
      <c r="B142" s="148"/>
      <c r="C142" s="147"/>
      <c r="D142" s="149"/>
      <c r="E142" s="149"/>
      <c r="F142" s="149"/>
      <c r="G142" s="149"/>
      <c r="H142" s="149"/>
      <c r="I142" s="149"/>
      <c r="J142" s="99"/>
    </row>
    <row r="143" spans="1:26" ht="12.5" x14ac:dyDescent="0.25">
      <c r="A143" s="96"/>
      <c r="B143" s="148"/>
      <c r="C143" s="147"/>
      <c r="D143" s="149"/>
      <c r="E143" s="149"/>
      <c r="F143" s="149"/>
      <c r="G143" s="149"/>
      <c r="H143" s="149"/>
      <c r="I143" s="149"/>
      <c r="J143" s="99"/>
    </row>
    <row r="144" spans="1:26" ht="12.5" x14ac:dyDescent="0.25">
      <c r="A144" s="96"/>
      <c r="B144" s="146"/>
      <c r="C144" s="147"/>
      <c r="D144" s="149"/>
      <c r="E144" s="149"/>
      <c r="F144" s="149"/>
      <c r="G144" s="149"/>
      <c r="H144" s="149"/>
      <c r="I144" s="149"/>
      <c r="J144" s="99"/>
    </row>
    <row r="145" spans="2:2" ht="12.5" x14ac:dyDescent="0.25">
      <c r="B145" s="150"/>
    </row>
  </sheetData>
  <sheetProtection selectLockedCells="1"/>
  <mergeCells count="30">
    <mergeCell ref="B33:H33"/>
    <mergeCell ref="B34:H34"/>
    <mergeCell ref="A50:I50"/>
    <mergeCell ref="D140:I140"/>
    <mergeCell ref="D141:I141"/>
    <mergeCell ref="B28:H28"/>
    <mergeCell ref="B29:H29"/>
    <mergeCell ref="B30:H30"/>
    <mergeCell ref="B31:H31"/>
    <mergeCell ref="B32:H32"/>
    <mergeCell ref="B23:H23"/>
    <mergeCell ref="B24:H24"/>
    <mergeCell ref="B25:H25"/>
    <mergeCell ref="B26:H26"/>
    <mergeCell ref="B27:H27"/>
    <mergeCell ref="B18:H18"/>
    <mergeCell ref="B19:H19"/>
    <mergeCell ref="B20:H20"/>
    <mergeCell ref="B21:H21"/>
    <mergeCell ref="B22:H22"/>
    <mergeCell ref="E12:F12"/>
    <mergeCell ref="E13:F13"/>
    <mergeCell ref="E14:F14"/>
    <mergeCell ref="B16:H16"/>
    <mergeCell ref="B17:H17"/>
    <mergeCell ref="A1:I1"/>
    <mergeCell ref="C3:F3"/>
    <mergeCell ref="E9:F9"/>
    <mergeCell ref="E10:F10"/>
    <mergeCell ref="E11:F11"/>
  </mergeCells>
  <conditionalFormatting sqref="C41:I41 C46:I46">
    <cfRule type="cellIs" dxfId="99" priority="11" operator="lessThanOrEqual">
      <formula>0</formula>
    </cfRule>
    <cfRule type="cellIs" dxfId="98" priority="12" operator="greaterThan">
      <formula>0</formula>
    </cfRule>
  </conditionalFormatting>
  <conditionalFormatting sqref="D53:D129">
    <cfRule type="expression" dxfId="97" priority="6">
      <formula>$C53=$D53</formula>
    </cfRule>
    <cfRule type="expression" dxfId="96" priority="7">
      <formula>$C53&lt;&gt;$D53</formula>
    </cfRule>
  </conditionalFormatting>
  <conditionalFormatting sqref="E9:F9">
    <cfRule type="expression" dxfId="95" priority="8">
      <formula>SUM($E$10:$F$14)&gt;0</formula>
    </cfRule>
  </conditionalFormatting>
  <conditionalFormatting sqref="G53:G129">
    <cfRule type="expression" dxfId="94" priority="3">
      <formula>$C53=$G53</formula>
    </cfRule>
    <cfRule type="expression" dxfId="93" priority="4">
      <formula>$C53&lt;&gt;$G53</formula>
    </cfRule>
  </conditionalFormatting>
  <conditionalFormatting sqref="I42">
    <cfRule type="cellIs" dxfId="92" priority="2" operator="greaterThan">
      <formula>0</formula>
    </cfRule>
  </conditionalFormatting>
  <conditionalFormatting sqref="I47">
    <cfRule type="cellIs" dxfId="91" priority="5" operator="greaterThan">
      <formula>0</formula>
    </cfRule>
  </conditionalFormatting>
  <conditionalFormatting sqref="I53:I129">
    <cfRule type="cellIs" dxfId="90" priority="9" operator="equal">
      <formula>0</formula>
    </cfRule>
    <cfRule type="cellIs" dxfId="89" priority="10" operator="greaterThan">
      <formula>0</formula>
    </cfRule>
  </conditionalFormatting>
  <printOptions horizontalCentered="1"/>
  <pageMargins left="0.196527777777778" right="0.196527777777778" top="0.39374999999999999" bottom="0.47291666666666698" header="0.511811023622047" footer="0.31527777777777799"/>
  <pageSetup paperSize="9" scale="95" orientation="landscape" horizontalDpi="300" verticalDpi="300" r:id="rId1"/>
  <headerFooter>
    <oddFooter>&amp;CStrana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777"/>
  <sheetViews>
    <sheetView topLeftCell="A334" zoomScaleNormal="100" workbookViewId="0">
      <selection activeCell="F718" sqref="F718"/>
    </sheetView>
  </sheetViews>
  <sheetFormatPr defaultColWidth="11.453125" defaultRowHeight="10" x14ac:dyDescent="0.2"/>
  <cols>
    <col min="1" max="1" width="34.08984375" style="151" customWidth="1"/>
    <col min="2" max="2" width="10.90625" style="151" customWidth="1"/>
    <col min="3" max="3" width="12" style="151" customWidth="1"/>
    <col min="4" max="5" width="10.08984375" style="151" customWidth="1"/>
    <col min="6" max="6" width="31.453125" style="151" customWidth="1"/>
    <col min="7" max="7" width="9.54296875" style="151" customWidth="1"/>
    <col min="8" max="8" width="23.90625" style="151" customWidth="1"/>
    <col min="9" max="9" width="11.54296875" style="152" customWidth="1"/>
    <col min="10" max="10" width="4.54296875" style="153" customWidth="1"/>
    <col min="11" max="11" width="5.54296875" style="154" customWidth="1"/>
    <col min="12" max="25" width="5.54296875" style="155" customWidth="1"/>
    <col min="26" max="16384" width="11.453125" style="93"/>
  </cols>
  <sheetData>
    <row r="1" spans="1:25" s="151" customFormat="1" hidden="1" x14ac:dyDescent="0.2">
      <c r="A1" s="156" t="str">
        <f>IF(ROW()&lt;=B$3,INDEX(FP!F:F,B$2+ROW()-1)&amp;" - "&amp;INDEX(FP!C:C,B$2+ROW()-1),"")</f>
        <v>a - bedminton - bežné transfery</v>
      </c>
      <c r="B1" s="157" t="str">
        <f>INDEX(Adr!A:A,B102+1)</f>
        <v>30811546</v>
      </c>
      <c r="C1" s="158">
        <f>IF(ROW()&lt;=B$3,INDEX(FP!E:E,B$2+ROW()-1),"")</f>
        <v>0</v>
      </c>
      <c r="D1" s="159" t="str">
        <f>IF(ROW()&lt;=B$3,INDEX(FP!F:F,B$2+ROW()-1),"")</f>
        <v>a</v>
      </c>
      <c r="E1" s="159"/>
      <c r="F1" s="159" t="str">
        <f>IF(ROW()&lt;=B$3,INDEX(FP!G:G,B$2+ROW()-1),"")</f>
        <v>026 02</v>
      </c>
      <c r="G1" s="159"/>
      <c r="H1" s="160" t="str">
        <f>IF(ROW()&lt;=B$3,INDEX(FP!C:C,B$2+ROW()-1),"")</f>
        <v>bedminton - bežné transfery</v>
      </c>
      <c r="I1" s="161">
        <f t="shared" ref="I1:I32" si="0">IF(ROW()&lt;=B$3,SUMIF(A$107:A$10042,A1,I$107:I$10042),"")</f>
        <v>479377.63</v>
      </c>
      <c r="J1" s="161">
        <f t="shared" ref="J1:J32" si="1">IF(ROW()&lt;=B$3,SUMIFS(I$103:I$50042,A$103:A$50042,K1,J$103:J$50042,L1),"")</f>
        <v>0</v>
      </c>
      <c r="K1" s="162" t="str">
        <f t="shared" ref="K1:K32" si="2">$A1</f>
        <v>a - bedminton - bežné transfery</v>
      </c>
      <c r="L1" s="163">
        <v>99</v>
      </c>
      <c r="M1" s="164"/>
      <c r="N1" s="164"/>
      <c r="O1" s="164"/>
      <c r="P1" s="164"/>
      <c r="Q1" s="164"/>
      <c r="R1" s="164"/>
      <c r="S1" s="164"/>
      <c r="T1" s="164"/>
      <c r="U1" s="164"/>
      <c r="V1" s="164"/>
      <c r="W1" s="164"/>
      <c r="X1" s="164"/>
      <c r="Y1" s="164"/>
    </row>
    <row r="2" spans="1:25" s="151" customFormat="1" hidden="1" x14ac:dyDescent="0.2">
      <c r="A2" s="156" t="str">
        <f>IF(ROW()&lt;=B$3,INDEX(FP!F:F,B$2+ROW()-1)&amp;" - "&amp;INDEX(FP!C:C,B$2+ROW()-1),"")</f>
        <v>c - zabezpečenie a rozvoj športu bedminton zdravotne postihnutých športovcov</v>
      </c>
      <c r="B2" s="165">
        <f>MATCH(B1,FP!A:A,0)</f>
        <v>221</v>
      </c>
      <c r="C2" s="158">
        <f>IF(ROW()&lt;=B$3,INDEX(FP!E:E,B$2+ROW()-1),"")</f>
        <v>0</v>
      </c>
      <c r="D2" s="159" t="str">
        <f>IF(ROW()&lt;=B$3,INDEX(FP!F:F,B$2+ROW()-1),"")</f>
        <v>c</v>
      </c>
      <c r="E2" s="159"/>
      <c r="F2" s="159" t="str">
        <f>IF(ROW()&lt;=B$3,INDEX(FP!G:G,B$2+ROW()-1),"")</f>
        <v>026 03</v>
      </c>
      <c r="G2" s="159"/>
      <c r="H2" s="160" t="str">
        <f>IF(ROW()&lt;=B$3,INDEX(FP!C:C,B$2+ROW()-1),"")</f>
        <v>zabezpečenie a rozvoj športu bedminton zdravotne postihnutých športovcov</v>
      </c>
      <c r="I2" s="161">
        <f t="shared" si="0"/>
        <v>9591</v>
      </c>
      <c r="J2" s="161">
        <f t="shared" si="1"/>
        <v>0</v>
      </c>
      <c r="K2" s="162" t="str">
        <f t="shared" si="2"/>
        <v>c - zabezpečenie a rozvoj športu bedminton zdravotne postihnutých športovcov</v>
      </c>
      <c r="L2" s="163">
        <v>99</v>
      </c>
      <c r="M2" s="166" t="s">
        <v>371</v>
      </c>
      <c r="N2" s="167" t="s">
        <v>415</v>
      </c>
      <c r="O2" s="164"/>
      <c r="P2" s="164"/>
      <c r="Q2" s="164"/>
      <c r="R2" s="164"/>
      <c r="S2" s="164"/>
      <c r="T2" s="164"/>
      <c r="U2" s="164"/>
      <c r="V2" s="164"/>
      <c r="W2" s="164"/>
      <c r="X2" s="164"/>
      <c r="Y2" s="164"/>
    </row>
    <row r="3" spans="1:25" s="151" customFormat="1" hidden="1" x14ac:dyDescent="0.2">
      <c r="A3" s="156" t="str">
        <f>IF(ROW()&lt;=B$3,INDEX(FP!F:F,B$2+ROW()-1)&amp;" - "&amp;INDEX(FP!C:C,B$2+ROW()-1),"")</f>
        <v/>
      </c>
      <c r="B3" s="168">
        <f>COUNTIF(FP!A:A,Doklady!B1)</f>
        <v>2</v>
      </c>
      <c r="C3" s="158" t="str">
        <f>IF(ROW()&lt;=B$3,INDEX(FP!E:E,B$2+ROW()-1),"")</f>
        <v/>
      </c>
      <c r="D3" s="159" t="str">
        <f>IF(ROW()&lt;=B$3,INDEX(FP!F:F,B$2+ROW()-1),"")</f>
        <v/>
      </c>
      <c r="E3" s="159"/>
      <c r="F3" s="159" t="str">
        <f>IF(ROW()&lt;=B$3,INDEX(FP!G:G,B$2+ROW()-1),"")</f>
        <v/>
      </c>
      <c r="G3" s="159"/>
      <c r="H3" s="160" t="str">
        <f>IF(ROW()&lt;=B$3,INDEX(FP!C:C,B$2+ROW()-1),"")</f>
        <v/>
      </c>
      <c r="I3" s="161" t="str">
        <f t="shared" si="0"/>
        <v/>
      </c>
      <c r="J3" s="161" t="str">
        <f t="shared" si="1"/>
        <v/>
      </c>
      <c r="K3" s="162" t="str">
        <f t="shared" si="2"/>
        <v/>
      </c>
      <c r="L3" s="163">
        <v>99</v>
      </c>
      <c r="M3" s="169" t="str">
        <f>$A2</f>
        <v>c - zabezpečenie a rozvoj športu bedminton zdravotne postihnutých športovcov</v>
      </c>
      <c r="N3" s="170">
        <v>99</v>
      </c>
      <c r="O3" s="164"/>
      <c r="P3" s="164"/>
      <c r="Q3" s="164"/>
      <c r="R3" s="164"/>
      <c r="S3" s="164"/>
      <c r="T3" s="164"/>
      <c r="U3" s="164"/>
      <c r="V3" s="164"/>
      <c r="W3" s="164"/>
      <c r="X3" s="164"/>
      <c r="Y3" s="164"/>
    </row>
    <row r="4" spans="1:25" s="151" customFormat="1" hidden="1" x14ac:dyDescent="0.2">
      <c r="A4" s="160" t="str">
        <f>IF(ROW()&lt;=B$3,INDEX(FP!F:F,B$2+ROW()-1)&amp;" - "&amp;INDEX(FP!C:C,B$2+ROW()-1),"")</f>
        <v/>
      </c>
      <c r="B4" s="171"/>
      <c r="C4" s="172" t="str">
        <f>IF(ROW()&lt;=B$3,INDEX(FP!E:E,B$2+ROW()-1),"")</f>
        <v/>
      </c>
      <c r="D4" s="159" t="str">
        <f>IF(ROW()&lt;=B$3,INDEX(FP!F:F,B$2+ROW()-1),"")</f>
        <v/>
      </c>
      <c r="E4" s="159"/>
      <c r="F4" s="159" t="str">
        <f>IF(ROW()&lt;=B$3,INDEX(FP!G:G,B$2+ROW()-1),"")</f>
        <v/>
      </c>
      <c r="G4" s="159"/>
      <c r="H4" s="160" t="str">
        <f>IF(ROW()&lt;=B$3,INDEX(FP!C:C,B$2+ROW()-1),"")</f>
        <v/>
      </c>
      <c r="I4" s="161" t="str">
        <f t="shared" si="0"/>
        <v/>
      </c>
      <c r="J4" s="161" t="str">
        <f t="shared" si="1"/>
        <v/>
      </c>
      <c r="K4" s="162" t="str">
        <f t="shared" si="2"/>
        <v/>
      </c>
      <c r="L4" s="163">
        <v>99</v>
      </c>
      <c r="M4" s="173" t="s">
        <v>371</v>
      </c>
      <c r="N4" s="174" t="s">
        <v>415</v>
      </c>
    </row>
    <row r="5" spans="1:25" s="151" customFormat="1" hidden="1" x14ac:dyDescent="0.2">
      <c r="A5" s="160" t="str">
        <f>IF(ROW()&lt;=B$3,INDEX(FP!F:F,B$2+ROW()-1)&amp;" - "&amp;INDEX(FP!C:C,B$2+ROW()-1),"")</f>
        <v/>
      </c>
      <c r="B5" s="160"/>
      <c r="C5" s="172" t="str">
        <f>IF(ROW()&lt;=B$3,INDEX(FP!E:E,B$2+ROW()-1),"")</f>
        <v/>
      </c>
      <c r="D5" s="159" t="str">
        <f>IF(ROW()&lt;=B$3,INDEX(FP!F:F,B$2+ROW()-1),"")</f>
        <v/>
      </c>
      <c r="E5" s="159"/>
      <c r="F5" s="159" t="str">
        <f>IF(ROW()&lt;=B$3,INDEX(FP!G:G,B$2+ROW()-1),"")</f>
        <v/>
      </c>
      <c r="G5" s="159"/>
      <c r="H5" s="160" t="str">
        <f>IF(ROW()&lt;=B$3,INDEX(FP!C:C,B$2+ROW()-1),"")</f>
        <v/>
      </c>
      <c r="I5" s="161" t="str">
        <f t="shared" si="0"/>
        <v/>
      </c>
      <c r="J5" s="161" t="str">
        <f t="shared" si="1"/>
        <v/>
      </c>
      <c r="K5" s="162" t="str">
        <f t="shared" si="2"/>
        <v/>
      </c>
      <c r="L5" s="163">
        <v>99</v>
      </c>
      <c r="M5" s="175" t="str">
        <f>$A4</f>
        <v/>
      </c>
      <c r="N5" s="176">
        <v>99</v>
      </c>
      <c r="O5" s="164"/>
      <c r="P5" s="164"/>
      <c r="Q5" s="164"/>
      <c r="R5" s="164"/>
      <c r="S5" s="164"/>
      <c r="T5" s="164"/>
      <c r="U5" s="164"/>
      <c r="V5" s="164"/>
      <c r="W5" s="164"/>
      <c r="X5" s="164"/>
      <c r="Y5" s="164"/>
    </row>
    <row r="6" spans="1:25" s="151" customFormat="1" hidden="1" x14ac:dyDescent="0.2">
      <c r="A6" s="160" t="str">
        <f>IF(ROW()&lt;=B$3,INDEX(FP!F:F,B$2+ROW()-1)&amp;" - "&amp;INDEX(FP!C:C,B$2+ROW()-1),"")</f>
        <v/>
      </c>
      <c r="B6" s="160"/>
      <c r="C6" s="172" t="str">
        <f>IF(ROW()&lt;=B$3,INDEX(FP!E:E,B$2+ROW()-1),"")</f>
        <v/>
      </c>
      <c r="D6" s="159" t="str">
        <f>IF(ROW()&lt;=B$3,INDEX(FP!F:F,B$2+ROW()-1),"")</f>
        <v/>
      </c>
      <c r="E6" s="159"/>
      <c r="F6" s="159" t="str">
        <f>IF(ROW()&lt;=B$3,INDEX(FP!G:G,B$2+ROW()-1),"")</f>
        <v/>
      </c>
      <c r="G6" s="159"/>
      <c r="H6" s="160" t="str">
        <f>IF(ROW()&lt;=B$3,INDEX(FP!C:C,B$2+ROW()-1),"")</f>
        <v/>
      </c>
      <c r="I6" s="161" t="str">
        <f t="shared" si="0"/>
        <v/>
      </c>
      <c r="J6" s="161" t="str">
        <f t="shared" si="1"/>
        <v/>
      </c>
      <c r="K6" s="162" t="str">
        <f t="shared" si="2"/>
        <v/>
      </c>
      <c r="L6" s="163">
        <v>99</v>
      </c>
      <c r="M6" s="166" t="s">
        <v>371</v>
      </c>
      <c r="N6" s="167" t="s">
        <v>415</v>
      </c>
      <c r="Q6" s="164"/>
      <c r="R6" s="164"/>
      <c r="S6" s="164"/>
      <c r="T6" s="164"/>
      <c r="U6" s="164"/>
      <c r="V6" s="164"/>
      <c r="W6" s="164"/>
      <c r="X6" s="164"/>
      <c r="Y6" s="164"/>
    </row>
    <row r="7" spans="1:25" s="151" customFormat="1" hidden="1" x14ac:dyDescent="0.2">
      <c r="A7" s="160" t="str">
        <f>IF(ROW()&lt;=B$3,INDEX(FP!F:F,B$2+ROW()-1)&amp;" - "&amp;INDEX(FP!C:C,B$2+ROW()-1),"")</f>
        <v/>
      </c>
      <c r="B7" s="160"/>
      <c r="C7" s="172" t="str">
        <f>IF(ROW()&lt;=B$3,INDEX(FP!E:E,B$2+ROW()-1),"")</f>
        <v/>
      </c>
      <c r="D7" s="159" t="str">
        <f>IF(ROW()&lt;=B$3,INDEX(FP!F:F,B$2+ROW()-1),"")</f>
        <v/>
      </c>
      <c r="E7" s="159"/>
      <c r="F7" s="159" t="str">
        <f>IF(ROW()&lt;=B$3,INDEX(FP!G:G,B$2+ROW()-1),"")</f>
        <v/>
      </c>
      <c r="G7" s="159"/>
      <c r="H7" s="160" t="str">
        <f>IF(ROW()&lt;=B$3,INDEX(FP!C:C,B$2+ROW()-1),"")</f>
        <v/>
      </c>
      <c r="I7" s="161" t="str">
        <f t="shared" si="0"/>
        <v/>
      </c>
      <c r="J7" s="161" t="str">
        <f t="shared" si="1"/>
        <v/>
      </c>
      <c r="K7" s="162" t="str">
        <f t="shared" si="2"/>
        <v/>
      </c>
      <c r="L7" s="163">
        <v>99</v>
      </c>
      <c r="M7" s="169" t="str">
        <f>$A6</f>
        <v/>
      </c>
      <c r="N7" s="170">
        <v>99</v>
      </c>
      <c r="S7" s="164"/>
      <c r="T7" s="164"/>
      <c r="U7" s="164"/>
      <c r="V7" s="164"/>
      <c r="W7" s="164"/>
      <c r="X7" s="164"/>
      <c r="Y7" s="164"/>
    </row>
    <row r="8" spans="1:25" s="151" customFormat="1" hidden="1" x14ac:dyDescent="0.2">
      <c r="A8" s="160" t="str">
        <f>IF(ROW()&lt;=B$3,INDEX(FP!F:F,B$2+ROW()-1)&amp;" - "&amp;INDEX(FP!C:C,B$2+ROW()-1),"")</f>
        <v/>
      </c>
      <c r="B8" s="160"/>
      <c r="C8" s="172" t="str">
        <f>IF(ROW()&lt;=B$3,INDEX(FP!E:E,B$2+ROW()-1),"")</f>
        <v/>
      </c>
      <c r="D8" s="159" t="str">
        <f>IF(ROW()&lt;=B$3,INDEX(FP!F:F,B$2+ROW()-1),"")</f>
        <v/>
      </c>
      <c r="E8" s="159"/>
      <c r="F8" s="159" t="str">
        <f>IF(ROW()&lt;=B$3,INDEX(FP!G:G,B$2+ROW()-1),"")</f>
        <v/>
      </c>
      <c r="G8" s="159"/>
      <c r="H8" s="160" t="str">
        <f>IF(ROW()&lt;=B$3,INDEX(FP!C:C,B$2+ROW()-1),"")</f>
        <v/>
      </c>
      <c r="I8" s="161" t="str">
        <f t="shared" si="0"/>
        <v/>
      </c>
      <c r="J8" s="161" t="str">
        <f t="shared" si="1"/>
        <v/>
      </c>
      <c r="K8" s="162" t="str">
        <f t="shared" si="2"/>
        <v/>
      </c>
      <c r="L8" s="163">
        <v>99</v>
      </c>
      <c r="M8" s="173" t="s">
        <v>371</v>
      </c>
      <c r="N8" s="174" t="s">
        <v>415</v>
      </c>
      <c r="O8" s="164"/>
      <c r="P8" s="164"/>
      <c r="U8" s="164"/>
      <c r="V8" s="164"/>
      <c r="W8" s="164"/>
      <c r="X8" s="164"/>
      <c r="Y8" s="164"/>
    </row>
    <row r="9" spans="1:25" s="151" customFormat="1" hidden="1" x14ac:dyDescent="0.2">
      <c r="A9" s="160" t="str">
        <f>IF(ROW()&lt;=B$3,INDEX(FP!F:F,B$2+ROW()-1)&amp;" - "&amp;INDEX(FP!C:C,B$2+ROW()-1),"")</f>
        <v/>
      </c>
      <c r="B9" s="160"/>
      <c r="C9" s="172" t="str">
        <f>IF(ROW()&lt;=B$3,INDEX(FP!E:E,B$2+ROW()-1),"")</f>
        <v/>
      </c>
      <c r="D9" s="159" t="str">
        <f>IF(ROW()&lt;=B$3,INDEX(FP!F:F,B$2+ROW()-1),"")</f>
        <v/>
      </c>
      <c r="E9" s="159"/>
      <c r="F9" s="159" t="str">
        <f>IF(ROW()&lt;=B$3,INDEX(FP!G:G,B$2+ROW()-1),"")</f>
        <v/>
      </c>
      <c r="G9" s="159"/>
      <c r="H9" s="160" t="str">
        <f>IF(ROW()&lt;=B$3,INDEX(FP!C:C,B$2+ROW()-1),"")</f>
        <v/>
      </c>
      <c r="I9" s="161" t="str">
        <f t="shared" si="0"/>
        <v/>
      </c>
      <c r="J9" s="161" t="str">
        <f t="shared" si="1"/>
        <v/>
      </c>
      <c r="K9" s="162" t="str">
        <f t="shared" si="2"/>
        <v/>
      </c>
      <c r="L9" s="163">
        <v>99</v>
      </c>
      <c r="M9" s="177" t="str">
        <f>$A8</f>
        <v/>
      </c>
      <c r="N9" s="178">
        <v>99</v>
      </c>
      <c r="O9" s="164"/>
      <c r="P9" s="164"/>
      <c r="Q9" s="164"/>
      <c r="R9" s="164"/>
      <c r="W9" s="164"/>
      <c r="X9" s="164"/>
      <c r="Y9" s="164"/>
    </row>
    <row r="10" spans="1:25" s="151" customFormat="1" hidden="1" x14ac:dyDescent="0.2">
      <c r="A10" s="160" t="str">
        <f>IF(ROW()&lt;=B$3,INDEX(FP!F:F,B$2+ROW()-1)&amp;" - "&amp;INDEX(FP!C:C,B$2+ROW()-1),"")</f>
        <v/>
      </c>
      <c r="B10" s="160"/>
      <c r="C10" s="172" t="str">
        <f>IF(ROW()&lt;=B$3,INDEX(FP!E:E,B$2+ROW()-1),"")</f>
        <v/>
      </c>
      <c r="D10" s="159" t="str">
        <f>IF(ROW()&lt;=B$3,INDEX(FP!F:F,B$2+ROW()-1),"")</f>
        <v/>
      </c>
      <c r="E10" s="159"/>
      <c r="F10" s="159" t="str">
        <f>IF(ROW()&lt;=B$3,INDEX(FP!G:G,B$2+ROW()-1),"")</f>
        <v/>
      </c>
      <c r="G10" s="159"/>
      <c r="H10" s="160" t="str">
        <f>IF(ROW()&lt;=B$3,INDEX(FP!C:C,B$2+ROW()-1),"")</f>
        <v/>
      </c>
      <c r="I10" s="161" t="str">
        <f t="shared" si="0"/>
        <v/>
      </c>
      <c r="J10" s="161" t="str">
        <f t="shared" si="1"/>
        <v/>
      </c>
      <c r="K10" s="162" t="str">
        <f t="shared" si="2"/>
        <v/>
      </c>
      <c r="L10" s="163">
        <v>99</v>
      </c>
      <c r="M10" s="166" t="s">
        <v>371</v>
      </c>
      <c r="N10" s="167" t="s">
        <v>415</v>
      </c>
      <c r="O10" s="164"/>
      <c r="P10" s="164"/>
      <c r="Q10" s="164"/>
      <c r="R10" s="164"/>
      <c r="S10" s="164"/>
      <c r="T10" s="164"/>
      <c r="Y10" s="164"/>
    </row>
    <row r="11" spans="1:25" s="151" customFormat="1" hidden="1" x14ac:dyDescent="0.2">
      <c r="A11" s="160" t="str">
        <f>IF(ROW()&lt;=B$3,INDEX(FP!F:F,B$2+ROW()-1)&amp;" - "&amp;INDEX(FP!C:C,B$2+ROW()-1),"")</f>
        <v/>
      </c>
      <c r="B11" s="160"/>
      <c r="C11" s="172" t="str">
        <f>IF(ROW()&lt;=B$3,INDEX(FP!E:E,B$2+ROW()-1),"")</f>
        <v/>
      </c>
      <c r="D11" s="159" t="str">
        <f>IF(ROW()&lt;=B$3,INDEX(FP!F:F,B$2+ROW()-1),"")</f>
        <v/>
      </c>
      <c r="E11" s="159"/>
      <c r="F11" s="159" t="str">
        <f>IF(ROW()&lt;=B$3,INDEX(FP!G:G,B$2+ROW()-1),"")</f>
        <v/>
      </c>
      <c r="G11" s="159"/>
      <c r="H11" s="160" t="str">
        <f>IF(ROW()&lt;=B$3,INDEX(FP!C:C,B$2+ROW()-1),"")</f>
        <v/>
      </c>
      <c r="I11" s="161" t="str">
        <f t="shared" si="0"/>
        <v/>
      </c>
      <c r="J11" s="161" t="str">
        <f t="shared" si="1"/>
        <v/>
      </c>
      <c r="K11" s="162" t="str">
        <f t="shared" si="2"/>
        <v/>
      </c>
      <c r="L11" s="163">
        <v>99</v>
      </c>
      <c r="M11" s="169" t="str">
        <f>$A10</f>
        <v/>
      </c>
      <c r="N11" s="170">
        <v>99</v>
      </c>
      <c r="O11" s="164"/>
      <c r="P11" s="164"/>
      <c r="Q11" s="164"/>
      <c r="R11" s="164"/>
      <c r="S11" s="164"/>
      <c r="T11" s="164"/>
      <c r="Y11" s="164"/>
    </row>
    <row r="12" spans="1:25" s="151" customFormat="1" hidden="1" x14ac:dyDescent="0.2">
      <c r="A12" s="160" t="str">
        <f>IF(ROW()&lt;=B$3,INDEX(FP!F:F,B$2+ROW()-1)&amp;" - "&amp;INDEX(FP!C:C,B$2+ROW()-1),"")</f>
        <v/>
      </c>
      <c r="B12" s="160"/>
      <c r="C12" s="172" t="str">
        <f>IF(ROW()&lt;=B$3,INDEX(FP!E:E,B$2+ROW()-1),"")</f>
        <v/>
      </c>
      <c r="D12" s="159" t="str">
        <f>IF(ROW()&lt;=B$3,INDEX(FP!F:F,B$2+ROW()-1),"")</f>
        <v/>
      </c>
      <c r="E12" s="159"/>
      <c r="F12" s="159" t="str">
        <f>IF(ROW()&lt;=B$3,INDEX(FP!G:G,B$2+ROW()-1),"")</f>
        <v/>
      </c>
      <c r="G12" s="159"/>
      <c r="H12" s="160" t="str">
        <f>IF(ROW()&lt;=B$3,INDEX(FP!C:C,B$2+ROW()-1),"")</f>
        <v/>
      </c>
      <c r="I12" s="161" t="str">
        <f t="shared" si="0"/>
        <v/>
      </c>
      <c r="J12" s="161" t="str">
        <f t="shared" si="1"/>
        <v/>
      </c>
      <c r="K12" s="162" t="str">
        <f t="shared" si="2"/>
        <v/>
      </c>
      <c r="L12" s="163">
        <v>99</v>
      </c>
      <c r="M12" s="173" t="s">
        <v>371</v>
      </c>
      <c r="N12" s="174" t="s">
        <v>415</v>
      </c>
      <c r="O12" s="164"/>
      <c r="P12" s="164"/>
      <c r="Q12" s="164"/>
      <c r="R12" s="164"/>
      <c r="W12" s="164"/>
      <c r="X12" s="164"/>
    </row>
    <row r="13" spans="1:25" s="151" customFormat="1" hidden="1" x14ac:dyDescent="0.2">
      <c r="A13" s="160" t="str">
        <f>IF(ROW()&lt;=B$3,INDEX(FP!F:F,B$2+ROW()-1)&amp;" - "&amp;INDEX(FP!C:C,B$2+ROW()-1),"")</f>
        <v/>
      </c>
      <c r="B13" s="160"/>
      <c r="C13" s="172" t="str">
        <f>IF(ROW()&lt;=B$3,INDEX(FP!E:E,B$2+ROW()-1),"")</f>
        <v/>
      </c>
      <c r="D13" s="159" t="str">
        <f>IF(ROW()&lt;=B$3,INDEX(FP!F:F,B$2+ROW()-1),"")</f>
        <v/>
      </c>
      <c r="E13" s="159"/>
      <c r="F13" s="159" t="str">
        <f>IF(ROW()&lt;=B$3,INDEX(FP!G:G,B$2+ROW()-1),"")</f>
        <v/>
      </c>
      <c r="G13" s="159"/>
      <c r="H13" s="160" t="str">
        <f>IF(ROW()&lt;=B$3,INDEX(FP!C:C,B$2+ROW()-1),"")</f>
        <v/>
      </c>
      <c r="I13" s="161" t="str">
        <f t="shared" si="0"/>
        <v/>
      </c>
      <c r="J13" s="161" t="str">
        <f t="shared" si="1"/>
        <v/>
      </c>
      <c r="K13" s="162" t="str">
        <f t="shared" si="2"/>
        <v/>
      </c>
      <c r="L13" s="163">
        <v>99</v>
      </c>
      <c r="M13" s="175" t="str">
        <f>$A12</f>
        <v/>
      </c>
      <c r="N13" s="176">
        <v>99</v>
      </c>
      <c r="O13" s="164"/>
      <c r="P13" s="164"/>
      <c r="U13" s="164"/>
      <c r="V13" s="164"/>
      <c r="W13" s="164"/>
      <c r="X13" s="164"/>
      <c r="Y13" s="164"/>
    </row>
    <row r="14" spans="1:25" s="151" customFormat="1" hidden="1" x14ac:dyDescent="0.2">
      <c r="A14" s="160" t="str">
        <f>IF(ROW()&lt;=B$3,INDEX(FP!F:F,B$2+ROW()-1)&amp;" - "&amp;INDEX(FP!C:C,B$2+ROW()-1),"")</f>
        <v/>
      </c>
      <c r="B14" s="160"/>
      <c r="C14" s="172" t="str">
        <f>IF(ROW()&lt;=B$3,INDEX(FP!E:E,B$2+ROW()-1),"")</f>
        <v/>
      </c>
      <c r="D14" s="159" t="str">
        <f>IF(ROW()&lt;=B$3,INDEX(FP!F:F,B$2+ROW()-1),"")</f>
        <v/>
      </c>
      <c r="E14" s="159"/>
      <c r="F14" s="159" t="str">
        <f>IF(ROW()&lt;=B$3,INDEX(FP!G:G,B$2+ROW()-1),"")</f>
        <v/>
      </c>
      <c r="G14" s="159"/>
      <c r="H14" s="160" t="str">
        <f>IF(ROW()&lt;=B$3,INDEX(FP!C:C,B$2+ROW()-1),"")</f>
        <v/>
      </c>
      <c r="I14" s="161" t="str">
        <f t="shared" si="0"/>
        <v/>
      </c>
      <c r="J14" s="161" t="str">
        <f t="shared" si="1"/>
        <v/>
      </c>
      <c r="K14" s="162" t="str">
        <f t="shared" si="2"/>
        <v/>
      </c>
      <c r="L14" s="163">
        <v>99</v>
      </c>
      <c r="M14" s="166" t="s">
        <v>371</v>
      </c>
      <c r="N14" s="167" t="s">
        <v>415</v>
      </c>
      <c r="S14" s="164"/>
      <c r="T14" s="164"/>
      <c r="U14" s="164"/>
      <c r="V14" s="164"/>
      <c r="W14" s="164"/>
      <c r="X14" s="164"/>
      <c r="Y14" s="164"/>
    </row>
    <row r="15" spans="1:25" s="151" customFormat="1" hidden="1" x14ac:dyDescent="0.2">
      <c r="A15" s="160" t="str">
        <f>IF(ROW()&lt;=B$3,INDEX(FP!F:F,B$2+ROW()-1)&amp;" - "&amp;INDEX(FP!C:C,B$2+ROW()-1),"")</f>
        <v/>
      </c>
      <c r="B15" s="160"/>
      <c r="C15" s="172" t="str">
        <f>IF(ROW()&lt;=B$3,INDEX(FP!E:E,B$2+ROW()-1),"")</f>
        <v/>
      </c>
      <c r="D15" s="159" t="str">
        <f>IF(ROW()&lt;=B$3,INDEX(FP!F:F,B$2+ROW()-1),"")</f>
        <v/>
      </c>
      <c r="E15" s="159"/>
      <c r="F15" s="159" t="str">
        <f>IF(ROW()&lt;=B$3,INDEX(FP!G:G,B$2+ROW()-1),"")</f>
        <v/>
      </c>
      <c r="G15" s="159"/>
      <c r="H15" s="160" t="str">
        <f>IF(ROW()&lt;=B$3,INDEX(FP!C:C,B$2+ROW()-1),"")</f>
        <v/>
      </c>
      <c r="I15" s="161" t="str">
        <f t="shared" si="0"/>
        <v/>
      </c>
      <c r="J15" s="161" t="str">
        <f t="shared" si="1"/>
        <v/>
      </c>
      <c r="K15" s="162" t="str">
        <f t="shared" si="2"/>
        <v/>
      </c>
      <c r="L15" s="163">
        <v>99</v>
      </c>
      <c r="M15" s="169" t="str">
        <f>$A14</f>
        <v/>
      </c>
      <c r="N15" s="170">
        <v>99</v>
      </c>
      <c r="Q15" s="164"/>
      <c r="R15" s="164"/>
      <c r="S15" s="164"/>
      <c r="T15" s="164"/>
      <c r="U15" s="164"/>
      <c r="V15" s="164"/>
      <c r="W15" s="164"/>
      <c r="X15" s="164"/>
      <c r="Y15" s="164"/>
    </row>
    <row r="16" spans="1:25" s="151" customFormat="1" hidden="1" x14ac:dyDescent="0.2">
      <c r="A16" s="160" t="str">
        <f>IF(ROW()&lt;=B$3,INDEX(FP!F:F,B$2+ROW()-1)&amp;" - "&amp;INDEX(FP!C:C,B$2+ROW()-1),"")</f>
        <v/>
      </c>
      <c r="B16" s="160"/>
      <c r="C16" s="172" t="str">
        <f>IF(ROW()&lt;=B$3,INDEX(FP!E:E,B$2+ROW()-1),"")</f>
        <v/>
      </c>
      <c r="D16" s="159" t="str">
        <f>IF(ROW()&lt;=B$3,INDEX(FP!F:F,B$2+ROW()-1),"")</f>
        <v/>
      </c>
      <c r="E16" s="159"/>
      <c r="F16" s="159" t="str">
        <f>IF(ROW()&lt;=B$3,INDEX(FP!G:G,B$2+ROW()-1),"")</f>
        <v/>
      </c>
      <c r="G16" s="159"/>
      <c r="H16" s="160" t="str">
        <f>IF(ROW()&lt;=B$3,INDEX(FP!C:C,B$2+ROW()-1),"")</f>
        <v/>
      </c>
      <c r="I16" s="161" t="str">
        <f t="shared" si="0"/>
        <v/>
      </c>
      <c r="J16" s="161" t="str">
        <f t="shared" si="1"/>
        <v/>
      </c>
      <c r="K16" s="162" t="str">
        <f t="shared" si="2"/>
        <v/>
      </c>
      <c r="L16" s="163">
        <v>99</v>
      </c>
      <c r="M16" s="173" t="s">
        <v>371</v>
      </c>
      <c r="N16" s="174" t="s">
        <v>415</v>
      </c>
      <c r="O16" s="164"/>
      <c r="P16" s="164"/>
      <c r="Q16" s="164"/>
      <c r="R16" s="164"/>
      <c r="S16" s="164"/>
      <c r="T16" s="164"/>
      <c r="U16" s="164"/>
      <c r="V16" s="164"/>
      <c r="W16" s="164"/>
      <c r="X16" s="164"/>
      <c r="Y16" s="164"/>
    </row>
    <row r="17" spans="1:25" s="151" customFormat="1" hidden="1" x14ac:dyDescent="0.2">
      <c r="A17" s="160" t="str">
        <f>IF(ROW()&lt;=B$3,INDEX(FP!F:F,B$2+ROW()-1)&amp;" - "&amp;INDEX(FP!C:C,B$2+ROW()-1),"")</f>
        <v/>
      </c>
      <c r="B17" s="160"/>
      <c r="C17" s="172" t="str">
        <f>IF(ROW()&lt;=B$3,INDEX(FP!E:E,B$2+ROW()-1),"")</f>
        <v/>
      </c>
      <c r="D17" s="159" t="str">
        <f>IF(ROW()&lt;=B$3,INDEX(FP!F:F,B$2+ROW()-1),"")</f>
        <v/>
      </c>
      <c r="E17" s="159"/>
      <c r="F17" s="159" t="str">
        <f>IF(ROW()&lt;=B$3,INDEX(FP!G:G,B$2+ROW()-1),"")</f>
        <v/>
      </c>
      <c r="G17" s="159"/>
      <c r="H17" s="160" t="str">
        <f>IF(ROW()&lt;=B$3,INDEX(FP!C:C,B$2+ROW()-1),"")</f>
        <v/>
      </c>
      <c r="I17" s="161" t="str">
        <f t="shared" si="0"/>
        <v/>
      </c>
      <c r="J17" s="161" t="str">
        <f t="shared" si="1"/>
        <v/>
      </c>
      <c r="K17" s="162" t="str">
        <f t="shared" si="2"/>
        <v/>
      </c>
      <c r="L17" s="163">
        <v>99</v>
      </c>
      <c r="M17" s="175" t="str">
        <f>$A16</f>
        <v/>
      </c>
      <c r="N17" s="176">
        <v>99</v>
      </c>
      <c r="O17" s="164"/>
      <c r="P17" s="164"/>
      <c r="Q17" s="164"/>
      <c r="R17" s="164"/>
      <c r="S17" s="164"/>
      <c r="T17" s="164"/>
      <c r="U17" s="164"/>
      <c r="V17" s="164"/>
      <c r="W17" s="164"/>
      <c r="X17" s="164"/>
      <c r="Y17" s="164"/>
    </row>
    <row r="18" spans="1:25" s="151" customFormat="1" hidden="1" x14ac:dyDescent="0.2">
      <c r="A18" s="160" t="str">
        <f>IF(ROW()&lt;=B$3,INDEX(FP!F:F,B$2+ROW()-1)&amp;" - "&amp;INDEX(FP!C:C,B$2+ROW()-1),"")</f>
        <v/>
      </c>
      <c r="B18" s="160"/>
      <c r="C18" s="172" t="str">
        <f>IF(ROW()&lt;=B$3,INDEX(FP!E:E,B$2+ROW()-1),"")</f>
        <v/>
      </c>
      <c r="D18" s="159" t="str">
        <f>IF(ROW()&lt;=B$3,INDEX(FP!F:F,B$2+ROW()-1),"")</f>
        <v/>
      </c>
      <c r="E18" s="159"/>
      <c r="F18" s="159" t="str">
        <f>IF(ROW()&lt;=B$3,INDEX(FP!G:G,B$2+ROW()-1),"")</f>
        <v/>
      </c>
      <c r="G18" s="159"/>
      <c r="H18" s="160" t="str">
        <f>IF(ROW()&lt;=B$3,INDEX(FP!C:C,B$2+ROW()-1),"")</f>
        <v/>
      </c>
      <c r="I18" s="161" t="str">
        <f t="shared" si="0"/>
        <v/>
      </c>
      <c r="J18" s="161" t="str">
        <f t="shared" si="1"/>
        <v/>
      </c>
      <c r="K18" s="162" t="str">
        <f t="shared" si="2"/>
        <v/>
      </c>
      <c r="L18" s="163">
        <v>99</v>
      </c>
      <c r="M18" s="166" t="s">
        <v>371</v>
      </c>
      <c r="N18" s="167" t="s">
        <v>415</v>
      </c>
      <c r="Q18" s="164"/>
      <c r="R18" s="164"/>
      <c r="S18" s="164"/>
      <c r="T18" s="164"/>
      <c r="U18" s="164"/>
      <c r="V18" s="164"/>
      <c r="W18" s="164"/>
      <c r="X18" s="164"/>
      <c r="Y18" s="164"/>
    </row>
    <row r="19" spans="1:25" s="151" customFormat="1" hidden="1" x14ac:dyDescent="0.2">
      <c r="A19" s="160" t="str">
        <f>IF(ROW()&lt;=B$3,INDEX(FP!F:F,B$2+ROW()-1)&amp;" - "&amp;INDEX(FP!C:C,B$2+ROW()-1),"")</f>
        <v/>
      </c>
      <c r="B19" s="160"/>
      <c r="C19" s="172" t="str">
        <f>IF(ROW()&lt;=B$3,INDEX(FP!E:E,B$2+ROW()-1),"")</f>
        <v/>
      </c>
      <c r="D19" s="159" t="str">
        <f>IF(ROW()&lt;=B$3,INDEX(FP!F:F,B$2+ROW()-1),"")</f>
        <v/>
      </c>
      <c r="E19" s="159"/>
      <c r="F19" s="159" t="str">
        <f>IF(ROW()&lt;=B$3,INDEX(FP!G:G,B$2+ROW()-1),"")</f>
        <v/>
      </c>
      <c r="G19" s="159"/>
      <c r="H19" s="160" t="str">
        <f>IF(ROW()&lt;=B$3,INDEX(FP!C:C,B$2+ROW()-1),"")</f>
        <v/>
      </c>
      <c r="I19" s="161" t="str">
        <f t="shared" si="0"/>
        <v/>
      </c>
      <c r="J19" s="161" t="str">
        <f t="shared" si="1"/>
        <v/>
      </c>
      <c r="K19" s="162" t="str">
        <f t="shared" si="2"/>
        <v/>
      </c>
      <c r="L19" s="163">
        <v>99</v>
      </c>
      <c r="M19" s="179" t="str">
        <f>$A18</f>
        <v/>
      </c>
      <c r="N19" s="180">
        <v>99</v>
      </c>
      <c r="S19" s="164"/>
      <c r="T19" s="164"/>
      <c r="U19" s="164"/>
      <c r="V19" s="164"/>
      <c r="W19" s="164"/>
      <c r="X19" s="164"/>
      <c r="Y19" s="164"/>
    </row>
    <row r="20" spans="1:25" s="151" customFormat="1" hidden="1" x14ac:dyDescent="0.2">
      <c r="A20" s="160" t="str">
        <f>IF(ROW()&lt;=B$3,INDEX(FP!F:F,B$2+ROW()-1)&amp;" - "&amp;INDEX(FP!C:C,B$2+ROW()-1),"")</f>
        <v/>
      </c>
      <c r="B20" s="160"/>
      <c r="C20" s="172" t="str">
        <f>IF(ROW()&lt;=B$3,INDEX(FP!E:E,B$2+ROW()-1),"")</f>
        <v/>
      </c>
      <c r="D20" s="159" t="str">
        <f>IF(ROW()&lt;=B$3,INDEX(FP!F:F,B$2+ROW()-1),"")</f>
        <v/>
      </c>
      <c r="E20" s="159"/>
      <c r="F20" s="159" t="str">
        <f>IF(ROW()&lt;=B$3,INDEX(FP!G:G,B$2+ROW()-1),"")</f>
        <v/>
      </c>
      <c r="G20" s="159"/>
      <c r="H20" s="160" t="str">
        <f>IF(ROW()&lt;=B$3,INDEX(FP!C:C,B$2+ROW()-1),"")</f>
        <v/>
      </c>
      <c r="I20" s="161" t="str">
        <f t="shared" si="0"/>
        <v/>
      </c>
      <c r="J20" s="161" t="str">
        <f t="shared" si="1"/>
        <v/>
      </c>
      <c r="K20" s="162" t="str">
        <f t="shared" si="2"/>
        <v/>
      </c>
      <c r="L20" s="163">
        <v>99</v>
      </c>
      <c r="M20" s="173" t="s">
        <v>371</v>
      </c>
      <c r="N20" s="174" t="s">
        <v>415</v>
      </c>
      <c r="O20" s="164"/>
      <c r="P20" s="164"/>
      <c r="U20" s="164"/>
      <c r="V20" s="164"/>
      <c r="W20" s="164"/>
      <c r="X20" s="164"/>
      <c r="Y20" s="164"/>
    </row>
    <row r="21" spans="1:25" s="151" customFormat="1" hidden="1" x14ac:dyDescent="0.2">
      <c r="A21" s="160" t="str">
        <f>IF(ROW()&lt;=B$3,INDEX(FP!F:F,B$2+ROW()-1)&amp;" - "&amp;INDEX(FP!C:C,B$2+ROW()-1),"")</f>
        <v/>
      </c>
      <c r="B21" s="160"/>
      <c r="C21" s="172" t="str">
        <f>IF(ROW()&lt;=B$3,INDEX(FP!E:E,B$2+ROW()-1),"")</f>
        <v/>
      </c>
      <c r="D21" s="159" t="str">
        <f>IF(ROW()&lt;=B$3,INDEX(FP!F:F,B$2+ROW()-1),"")</f>
        <v/>
      </c>
      <c r="E21" s="159"/>
      <c r="F21" s="159" t="str">
        <f>IF(ROW()&lt;=B$3,INDEX(FP!G:G,B$2+ROW()-1),"")</f>
        <v/>
      </c>
      <c r="G21" s="159"/>
      <c r="H21" s="160" t="str">
        <f>IF(ROW()&lt;=B$3,INDEX(FP!C:C,B$2+ROW()-1),"")</f>
        <v/>
      </c>
      <c r="I21" s="161" t="str">
        <f t="shared" si="0"/>
        <v/>
      </c>
      <c r="J21" s="161" t="str">
        <f t="shared" si="1"/>
        <v/>
      </c>
      <c r="K21" s="162" t="str">
        <f t="shared" si="2"/>
        <v/>
      </c>
      <c r="L21" s="163">
        <v>99</v>
      </c>
      <c r="M21" s="175" t="str">
        <f>$A20</f>
        <v/>
      </c>
      <c r="N21" s="176">
        <v>99</v>
      </c>
      <c r="O21" s="164"/>
      <c r="P21" s="164"/>
      <c r="Q21" s="164"/>
      <c r="R21" s="164"/>
      <c r="W21" s="164"/>
      <c r="X21" s="164"/>
      <c r="Y21" s="164"/>
    </row>
    <row r="22" spans="1:25" s="151" customFormat="1" hidden="1" x14ac:dyDescent="0.2">
      <c r="A22" s="160" t="str">
        <f>IF(ROW()&lt;=B$3,INDEX(FP!F:F,B$2+ROW()-1)&amp;" - "&amp;INDEX(FP!C:C,B$2+ROW()-1),"")</f>
        <v/>
      </c>
      <c r="B22" s="160"/>
      <c r="C22" s="172" t="str">
        <f>IF(ROW()&lt;=B$3,INDEX(FP!E:E,B$2+ROW()-1),"")</f>
        <v/>
      </c>
      <c r="D22" s="159" t="str">
        <f>IF(ROW()&lt;=B$3,INDEX(FP!F:F,B$2+ROW()-1),"")</f>
        <v/>
      </c>
      <c r="E22" s="159"/>
      <c r="F22" s="159" t="str">
        <f>IF(ROW()&lt;=B$3,INDEX(FP!G:G,B$2+ROW()-1),"")</f>
        <v/>
      </c>
      <c r="G22" s="159"/>
      <c r="H22" s="160" t="str">
        <f>IF(ROW()&lt;=B$3,INDEX(FP!C:C,B$2+ROW()-1),"")</f>
        <v/>
      </c>
      <c r="I22" s="161" t="str">
        <f t="shared" si="0"/>
        <v/>
      </c>
      <c r="J22" s="161" t="str">
        <f t="shared" si="1"/>
        <v/>
      </c>
      <c r="K22" s="162" t="str">
        <f t="shared" si="2"/>
        <v/>
      </c>
      <c r="L22" s="163">
        <v>99</v>
      </c>
      <c r="M22" s="181" t="s">
        <v>371</v>
      </c>
      <c r="N22" s="182" t="s">
        <v>415</v>
      </c>
      <c r="O22" s="164"/>
      <c r="P22" s="164"/>
      <c r="Q22" s="164"/>
      <c r="R22" s="164"/>
      <c r="S22" s="164"/>
      <c r="T22" s="164"/>
      <c r="Y22" s="164"/>
    </row>
    <row r="23" spans="1:25" s="151" customFormat="1" hidden="1" x14ac:dyDescent="0.2">
      <c r="A23" s="160" t="str">
        <f>IF(ROW()&lt;=B$3,INDEX(FP!F:F,B$2+ROW()-1)&amp;" - "&amp;INDEX(FP!C:C,B$2+ROW()-1),"")</f>
        <v/>
      </c>
      <c r="B23" s="160"/>
      <c r="C23" s="172" t="str">
        <f>IF(ROW()&lt;=B$3,INDEX(FP!E:E,B$2+ROW()-1),"")</f>
        <v/>
      </c>
      <c r="D23" s="159" t="str">
        <f>IF(ROW()&lt;=B$3,INDEX(FP!F:F,B$2+ROW()-1),"")</f>
        <v/>
      </c>
      <c r="E23" s="159"/>
      <c r="F23" s="159" t="str">
        <f>IF(ROW()&lt;=B$3,INDEX(FP!G:G,B$2+ROW()-1),"")</f>
        <v/>
      </c>
      <c r="G23" s="159"/>
      <c r="H23" s="160" t="str">
        <f>IF(ROW()&lt;=B$3,INDEX(FP!C:C,B$2+ROW()-1),"")</f>
        <v/>
      </c>
      <c r="I23" s="161" t="str">
        <f t="shared" si="0"/>
        <v/>
      </c>
      <c r="J23" s="161" t="str">
        <f t="shared" si="1"/>
        <v/>
      </c>
      <c r="K23" s="162" t="str">
        <f t="shared" si="2"/>
        <v/>
      </c>
      <c r="L23" s="163">
        <v>99</v>
      </c>
      <c r="M23" s="183" t="str">
        <f>$A22</f>
        <v/>
      </c>
      <c r="N23" s="183">
        <v>99</v>
      </c>
      <c r="O23" s="164"/>
      <c r="P23" s="164"/>
      <c r="Q23" s="164"/>
      <c r="R23" s="164"/>
      <c r="S23" s="164"/>
      <c r="T23" s="164"/>
      <c r="Y23" s="164"/>
    </row>
    <row r="24" spans="1:25" s="151" customFormat="1" hidden="1" x14ac:dyDescent="0.2">
      <c r="A24" s="160" t="str">
        <f>IF(ROW()&lt;=B$3,INDEX(FP!F:F,B$2+ROW()-1)&amp;" - "&amp;INDEX(FP!C:C,B$2+ROW()-1),"")</f>
        <v/>
      </c>
      <c r="B24" s="160"/>
      <c r="C24" s="172" t="str">
        <f>IF(ROW()&lt;=B$3,INDEX(FP!E:E,B$2+ROW()-1),"")</f>
        <v/>
      </c>
      <c r="D24" s="159" t="str">
        <f>IF(ROW()&lt;=B$3,INDEX(FP!F:F,B$2+ROW()-1),"")</f>
        <v/>
      </c>
      <c r="E24" s="159"/>
      <c r="F24" s="159" t="str">
        <f>IF(ROW()&lt;=B$3,INDEX(FP!G:G,B$2+ROW()-1),"")</f>
        <v/>
      </c>
      <c r="G24" s="159"/>
      <c r="H24" s="160" t="str">
        <f>IF(ROW()&lt;=B$3,INDEX(FP!C:C,B$2+ROW()-1),"")</f>
        <v/>
      </c>
      <c r="I24" s="161" t="str">
        <f t="shared" si="0"/>
        <v/>
      </c>
      <c r="J24" s="161" t="str">
        <f t="shared" si="1"/>
        <v/>
      </c>
      <c r="K24" s="162" t="str">
        <f t="shared" si="2"/>
        <v/>
      </c>
      <c r="L24" s="163">
        <v>99</v>
      </c>
      <c r="M24" s="173" t="s">
        <v>371</v>
      </c>
      <c r="N24" s="174" t="s">
        <v>415</v>
      </c>
      <c r="O24" s="164"/>
      <c r="P24" s="164"/>
      <c r="Q24" s="164"/>
      <c r="R24" s="164"/>
      <c r="W24" s="164"/>
      <c r="X24" s="164"/>
      <c r="Y24" s="164"/>
    </row>
    <row r="25" spans="1:25" s="151" customFormat="1" hidden="1" x14ac:dyDescent="0.2">
      <c r="A25" s="160" t="str">
        <f>IF(ROW()&lt;=B$3,INDEX(FP!F:F,B$2+ROW()-1)&amp;" - "&amp;INDEX(FP!C:C,B$2+ROW()-1),"")</f>
        <v/>
      </c>
      <c r="B25" s="160"/>
      <c r="C25" s="172" t="str">
        <f>IF(ROW()&lt;=B$3,INDEX(FP!E:E,B$2+ROW()-1),"")</f>
        <v/>
      </c>
      <c r="D25" s="159" t="str">
        <f>IF(ROW()&lt;=B$3,INDEX(FP!F:F,B$2+ROW()-1),"")</f>
        <v/>
      </c>
      <c r="E25" s="159"/>
      <c r="F25" s="159" t="str">
        <f>IF(ROW()&lt;=B$3,INDEX(FP!G:G,B$2+ROW()-1),"")</f>
        <v/>
      </c>
      <c r="G25" s="159"/>
      <c r="H25" s="160" t="str">
        <f>IF(ROW()&lt;=B$3,INDEX(FP!C:C,B$2+ROW()-1),"")</f>
        <v/>
      </c>
      <c r="I25" s="161" t="str">
        <f t="shared" si="0"/>
        <v/>
      </c>
      <c r="J25" s="161" t="str">
        <f t="shared" si="1"/>
        <v/>
      </c>
      <c r="K25" s="162" t="str">
        <f t="shared" si="2"/>
        <v/>
      </c>
      <c r="L25" s="163">
        <v>99</v>
      </c>
      <c r="M25" s="175" t="str">
        <f>$A24</f>
        <v/>
      </c>
      <c r="N25" s="176">
        <v>99</v>
      </c>
      <c r="O25" s="164"/>
      <c r="P25" s="164"/>
      <c r="U25" s="164"/>
      <c r="V25" s="164"/>
      <c r="W25" s="164"/>
      <c r="X25" s="164"/>
      <c r="Y25" s="164"/>
    </row>
    <row r="26" spans="1:25" s="151" customFormat="1" hidden="1" x14ac:dyDescent="0.2">
      <c r="A26" s="160" t="str">
        <f>IF(ROW()&lt;=B$3,INDEX(FP!F:F,B$2+ROW()-1)&amp;" - "&amp;INDEX(FP!C:C,B$2+ROW()-1),"")</f>
        <v/>
      </c>
      <c r="B26" s="160"/>
      <c r="C26" s="172" t="str">
        <f>IF(ROW()&lt;=B$3,INDEX(FP!E:E,B$2+ROW()-1),"")</f>
        <v/>
      </c>
      <c r="D26" s="159" t="str">
        <f>IF(ROW()&lt;=B$3,INDEX(FP!F:F,B$2+ROW()-1),"")</f>
        <v/>
      </c>
      <c r="E26" s="159"/>
      <c r="F26" s="159" t="str">
        <f>IF(ROW()&lt;=B$3,INDEX(FP!G:G,B$2+ROW()-1),"")</f>
        <v/>
      </c>
      <c r="G26" s="159"/>
      <c r="H26" s="160" t="str">
        <f>IF(ROW()&lt;=B$3,INDEX(FP!C:C,B$2+ROW()-1),"")</f>
        <v/>
      </c>
      <c r="I26" s="161" t="str">
        <f t="shared" si="0"/>
        <v/>
      </c>
      <c r="J26" s="161" t="str">
        <f t="shared" si="1"/>
        <v/>
      </c>
      <c r="K26" s="162" t="str">
        <f t="shared" si="2"/>
        <v/>
      </c>
      <c r="L26" s="163">
        <v>99</v>
      </c>
      <c r="M26" s="181" t="s">
        <v>371</v>
      </c>
      <c r="N26" s="182" t="s">
        <v>415</v>
      </c>
      <c r="S26" s="164"/>
      <c r="T26" s="164"/>
      <c r="U26" s="164"/>
      <c r="V26" s="164"/>
      <c r="W26" s="164"/>
      <c r="X26" s="164"/>
      <c r="Y26" s="164"/>
    </row>
    <row r="27" spans="1:25" s="151" customFormat="1" hidden="1" x14ac:dyDescent="0.2">
      <c r="A27" s="160" t="str">
        <f>IF(ROW()&lt;=B$3,INDEX(FP!F:F,B$2+ROW()-1)&amp;" - "&amp;INDEX(FP!C:C,B$2+ROW()-1),"")</f>
        <v/>
      </c>
      <c r="B27" s="160"/>
      <c r="C27" s="172" t="str">
        <f>IF(ROW()&lt;=B$3,INDEX(FP!E:E,B$2+ROW()-1),"")</f>
        <v/>
      </c>
      <c r="D27" s="159" t="str">
        <f>IF(ROW()&lt;=B$3,INDEX(FP!F:F,B$2+ROW()-1),"")</f>
        <v/>
      </c>
      <c r="E27" s="159"/>
      <c r="F27" s="159" t="str">
        <f>IF(ROW()&lt;=B$3,INDEX(FP!G:G,B$2+ROW()-1),"")</f>
        <v/>
      </c>
      <c r="G27" s="159"/>
      <c r="H27" s="160" t="str">
        <f>IF(ROW()&lt;=B$3,INDEX(FP!C:C,B$2+ROW()-1),"")</f>
        <v/>
      </c>
      <c r="I27" s="161" t="str">
        <f t="shared" si="0"/>
        <v/>
      </c>
      <c r="J27" s="161" t="str">
        <f t="shared" si="1"/>
        <v/>
      </c>
      <c r="K27" s="162" t="str">
        <f t="shared" si="2"/>
        <v/>
      </c>
      <c r="L27" s="163">
        <v>99</v>
      </c>
      <c r="M27" s="183" t="str">
        <f>$A26</f>
        <v/>
      </c>
      <c r="N27" s="183">
        <v>99</v>
      </c>
      <c r="Q27" s="164"/>
      <c r="R27" s="164"/>
      <c r="S27" s="164"/>
      <c r="T27" s="164"/>
      <c r="U27" s="164"/>
      <c r="V27" s="164"/>
      <c r="W27" s="164"/>
      <c r="X27" s="164"/>
      <c r="Y27" s="164"/>
    </row>
    <row r="28" spans="1:25" s="151" customFormat="1" hidden="1" x14ac:dyDescent="0.2">
      <c r="A28" s="160" t="str">
        <f>IF(ROW()&lt;=B$3,INDEX(FP!F:F,B$2+ROW()-1)&amp;" - "&amp;INDEX(FP!C:C,B$2+ROW()-1),"")</f>
        <v/>
      </c>
      <c r="B28" s="160"/>
      <c r="C28" s="172" t="str">
        <f>IF(ROW()&lt;=B$3,INDEX(FP!E:E,B$2+ROW()-1),"")</f>
        <v/>
      </c>
      <c r="D28" s="159" t="str">
        <f>IF(ROW()&lt;=B$3,INDEX(FP!F:F,B$2+ROW()-1),"")</f>
        <v/>
      </c>
      <c r="E28" s="159"/>
      <c r="F28" s="159" t="str">
        <f>IF(ROW()&lt;=B$3,INDEX(FP!G:G,B$2+ROW()-1),"")</f>
        <v/>
      </c>
      <c r="G28" s="159"/>
      <c r="H28" s="160" t="str">
        <f>IF(ROW()&lt;=B$3,INDEX(FP!C:C,B$2+ROW()-1),"")</f>
        <v/>
      </c>
      <c r="I28" s="161" t="str">
        <f t="shared" si="0"/>
        <v/>
      </c>
      <c r="J28" s="161" t="str">
        <f t="shared" si="1"/>
        <v/>
      </c>
      <c r="K28" s="162" t="str">
        <f t="shared" si="2"/>
        <v/>
      </c>
      <c r="L28" s="163">
        <v>99</v>
      </c>
      <c r="M28" s="173" t="s">
        <v>371</v>
      </c>
      <c r="N28" s="174" t="s">
        <v>415</v>
      </c>
      <c r="O28" s="164"/>
      <c r="P28" s="164"/>
      <c r="Q28" s="164"/>
      <c r="R28" s="164"/>
      <c r="S28" s="164"/>
      <c r="T28" s="164"/>
      <c r="U28" s="164"/>
      <c r="V28" s="164"/>
      <c r="W28" s="164"/>
      <c r="X28" s="164"/>
      <c r="Y28" s="164"/>
    </row>
    <row r="29" spans="1:25" s="151" customFormat="1" hidden="1" x14ac:dyDescent="0.2">
      <c r="A29" s="160" t="str">
        <f>IF(ROW()&lt;=B$3,INDEX(FP!F:F,B$2+ROW()-1)&amp;" - "&amp;INDEX(FP!C:C,B$2+ROW()-1),"")</f>
        <v/>
      </c>
      <c r="B29" s="160"/>
      <c r="C29" s="172" t="str">
        <f>IF(ROW()&lt;=B$3,INDEX(FP!E:E,B$2+ROW()-1),"")</f>
        <v/>
      </c>
      <c r="D29" s="159" t="str">
        <f>IF(ROW()&lt;=B$3,INDEX(FP!F:F,B$2+ROW()-1),"")</f>
        <v/>
      </c>
      <c r="E29" s="159"/>
      <c r="F29" s="159" t="str">
        <f>IF(ROW()&lt;=B$3,INDEX(FP!G:G,B$2+ROW()-1),"")</f>
        <v/>
      </c>
      <c r="G29" s="159"/>
      <c r="H29" s="160" t="str">
        <f>IF(ROW()&lt;=B$3,INDEX(FP!C:C,B$2+ROW()-1),"")</f>
        <v/>
      </c>
      <c r="I29" s="161" t="str">
        <f t="shared" si="0"/>
        <v/>
      </c>
      <c r="J29" s="161" t="str">
        <f t="shared" si="1"/>
        <v/>
      </c>
      <c r="K29" s="162" t="str">
        <f t="shared" si="2"/>
        <v/>
      </c>
      <c r="L29" s="163">
        <v>99</v>
      </c>
      <c r="M29" s="175" t="str">
        <f>$A28</f>
        <v/>
      </c>
      <c r="N29" s="176">
        <v>99</v>
      </c>
      <c r="O29" s="164"/>
      <c r="P29" s="164"/>
      <c r="Q29" s="164"/>
      <c r="R29" s="164"/>
      <c r="S29" s="164"/>
      <c r="T29" s="164"/>
      <c r="U29" s="164"/>
      <c r="V29" s="164"/>
      <c r="W29" s="164"/>
      <c r="X29" s="164"/>
      <c r="Y29" s="164"/>
    </row>
    <row r="30" spans="1:25" s="151" customFormat="1" hidden="1" x14ac:dyDescent="0.2">
      <c r="A30" s="160" t="str">
        <f>IF(ROW()&lt;=B$3,INDEX(FP!F:F,B$2+ROW()-1)&amp;" - "&amp;INDEX(FP!C:C,B$2+ROW()-1),"")</f>
        <v/>
      </c>
      <c r="B30" s="160"/>
      <c r="C30" s="172" t="str">
        <f>IF(ROW()&lt;=B$3,INDEX(FP!E:E,B$2+ROW()-1),"")</f>
        <v/>
      </c>
      <c r="D30" s="159" t="str">
        <f>IF(ROW()&lt;=B$3,INDEX(FP!F:F,B$2+ROW()-1),"")</f>
        <v/>
      </c>
      <c r="E30" s="159"/>
      <c r="F30" s="159" t="str">
        <f>IF(ROW()&lt;=B$3,INDEX(FP!G:G,B$2+ROW()-1),"")</f>
        <v/>
      </c>
      <c r="G30" s="159"/>
      <c r="H30" s="160" t="str">
        <f>IF(ROW()&lt;=B$3,INDEX(FP!C:C,B$2+ROW()-1),"")</f>
        <v/>
      </c>
      <c r="I30" s="161" t="str">
        <f t="shared" si="0"/>
        <v/>
      </c>
      <c r="J30" s="161" t="str">
        <f t="shared" si="1"/>
        <v/>
      </c>
      <c r="K30" s="162" t="str">
        <f t="shared" si="2"/>
        <v/>
      </c>
      <c r="L30" s="163">
        <v>99</v>
      </c>
      <c r="M30" s="181" t="s">
        <v>371</v>
      </c>
      <c r="N30" s="182" t="s">
        <v>415</v>
      </c>
      <c r="Q30" s="164"/>
      <c r="R30" s="164"/>
      <c r="S30" s="164"/>
      <c r="T30" s="164"/>
      <c r="U30" s="164"/>
      <c r="V30" s="164"/>
      <c r="W30" s="164"/>
      <c r="X30" s="164"/>
      <c r="Y30" s="164"/>
    </row>
    <row r="31" spans="1:25" s="151" customFormat="1" hidden="1" x14ac:dyDescent="0.2">
      <c r="A31" s="160" t="str">
        <f>IF(ROW()&lt;=B$3,INDEX(FP!F:F,B$2+ROW()-1)&amp;" - "&amp;INDEX(FP!C:C,B$2+ROW()-1),"")</f>
        <v/>
      </c>
      <c r="B31" s="160"/>
      <c r="C31" s="172" t="str">
        <f>IF(ROW()&lt;=B$3,INDEX(FP!E:E,B$2+ROW()-1),"")</f>
        <v/>
      </c>
      <c r="D31" s="159" t="str">
        <f>IF(ROW()&lt;=B$3,INDEX(FP!F:F,B$2+ROW()-1),"")</f>
        <v/>
      </c>
      <c r="E31" s="159"/>
      <c r="F31" s="159" t="str">
        <f>IF(ROW()&lt;=B$3,INDEX(FP!G:G,B$2+ROW()-1),"")</f>
        <v/>
      </c>
      <c r="G31" s="159"/>
      <c r="H31" s="160" t="str">
        <f>IF(ROW()&lt;=B$3,INDEX(FP!C:C,B$2+ROW()-1),"")</f>
        <v/>
      </c>
      <c r="I31" s="161" t="str">
        <f t="shared" si="0"/>
        <v/>
      </c>
      <c r="J31" s="161" t="str">
        <f t="shared" si="1"/>
        <v/>
      </c>
      <c r="K31" s="162" t="str">
        <f t="shared" si="2"/>
        <v/>
      </c>
      <c r="L31" s="163">
        <v>99</v>
      </c>
      <c r="M31" s="183" t="str">
        <f>$A30</f>
        <v/>
      </c>
      <c r="N31" s="183">
        <v>99</v>
      </c>
      <c r="S31" s="164"/>
      <c r="T31" s="164"/>
      <c r="U31" s="164"/>
      <c r="V31" s="164"/>
      <c r="W31" s="164"/>
      <c r="X31" s="164"/>
      <c r="Y31" s="164"/>
    </row>
    <row r="32" spans="1:25" s="151" customFormat="1" hidden="1" x14ac:dyDescent="0.2">
      <c r="A32" s="160" t="str">
        <f>IF(ROW()&lt;=B$3,INDEX(FP!F:F,B$2+ROW()-1)&amp;" - "&amp;INDEX(FP!C:C,B$2+ROW()-1),"")</f>
        <v/>
      </c>
      <c r="B32" s="160"/>
      <c r="C32" s="172" t="str">
        <f>IF(ROW()&lt;=B$3,INDEX(FP!E:E,B$2+ROW()-1),"")</f>
        <v/>
      </c>
      <c r="D32" s="159" t="str">
        <f>IF(ROW()&lt;=B$3,INDEX(FP!F:F,B$2+ROW()-1),"")</f>
        <v/>
      </c>
      <c r="E32" s="159"/>
      <c r="F32" s="159" t="str">
        <f>IF(ROW()&lt;=B$3,INDEX(FP!G:G,B$2+ROW()-1),"")</f>
        <v/>
      </c>
      <c r="G32" s="159"/>
      <c r="H32" s="160" t="str">
        <f>IF(ROW()&lt;=B$3,INDEX(FP!C:C,B$2+ROW()-1),"")</f>
        <v/>
      </c>
      <c r="I32" s="161" t="str">
        <f t="shared" si="0"/>
        <v/>
      </c>
      <c r="J32" s="161" t="str">
        <f t="shared" si="1"/>
        <v/>
      </c>
      <c r="K32" s="162" t="str">
        <f t="shared" si="2"/>
        <v/>
      </c>
      <c r="L32" s="163">
        <v>99</v>
      </c>
      <c r="M32" s="173" t="s">
        <v>371</v>
      </c>
      <c r="N32" s="174" t="s">
        <v>415</v>
      </c>
      <c r="O32" s="164"/>
      <c r="P32" s="164"/>
      <c r="U32" s="164"/>
      <c r="V32" s="164"/>
      <c r="W32" s="164"/>
      <c r="X32" s="164"/>
      <c r="Y32" s="164"/>
    </row>
    <row r="33" spans="1:25" s="151" customFormat="1" hidden="1" x14ac:dyDescent="0.2">
      <c r="A33" s="160" t="str">
        <f>IF(ROW()&lt;=B$3,INDEX(FP!F:F,B$2+ROW()-1)&amp;" - "&amp;INDEX(FP!C:C,B$2+ROW()-1),"")</f>
        <v/>
      </c>
      <c r="B33" s="160"/>
      <c r="C33" s="172" t="str">
        <f>IF(ROW()&lt;=B$3,INDEX(FP!E:E,B$2+ROW()-1),"")</f>
        <v/>
      </c>
      <c r="D33" s="159" t="str">
        <f>IF(ROW()&lt;=B$3,INDEX(FP!F:F,B$2+ROW()-1),"")</f>
        <v/>
      </c>
      <c r="E33" s="159"/>
      <c r="F33" s="159" t="str">
        <f>IF(ROW()&lt;=B$3,INDEX(FP!G:G,B$2+ROW()-1),"")</f>
        <v/>
      </c>
      <c r="G33" s="159"/>
      <c r="H33" s="160" t="str">
        <f>IF(ROW()&lt;=B$3,INDEX(FP!C:C,B$2+ROW()-1),"")</f>
        <v/>
      </c>
      <c r="I33" s="161" t="str">
        <f t="shared" ref="I33:I64" si="3">IF(ROW()&lt;=B$3,SUMIF(A$107:A$10042,A33,I$107:I$10042),"")</f>
        <v/>
      </c>
      <c r="J33" s="161" t="str">
        <f t="shared" ref="J33:J64" si="4">IF(ROW()&lt;=B$3,SUMIFS(I$103:I$50042,A$103:A$50042,K33,J$103:J$50042,L33),"")</f>
        <v/>
      </c>
      <c r="K33" s="162" t="str">
        <f t="shared" ref="K33:K64" si="5">$A33</f>
        <v/>
      </c>
      <c r="L33" s="163">
        <v>99</v>
      </c>
      <c r="M33" s="175" t="str">
        <f>$A32</f>
        <v/>
      </c>
      <c r="N33" s="176">
        <v>99</v>
      </c>
      <c r="O33" s="164"/>
      <c r="P33" s="164"/>
      <c r="Q33" s="164"/>
      <c r="R33" s="164"/>
      <c r="W33" s="164"/>
      <c r="X33" s="164"/>
      <c r="Y33" s="164"/>
    </row>
    <row r="34" spans="1:25" s="151" customFormat="1" hidden="1" x14ac:dyDescent="0.2">
      <c r="A34" s="160" t="str">
        <f>IF(ROW()&lt;=B$3,INDEX(FP!F:F,B$2+ROW()-1)&amp;" - "&amp;INDEX(FP!C:C,B$2+ROW()-1),"")</f>
        <v/>
      </c>
      <c r="B34" s="160"/>
      <c r="C34" s="172" t="str">
        <f>IF(ROW()&lt;=B$3,INDEX(FP!E:E,B$2+ROW()-1),"")</f>
        <v/>
      </c>
      <c r="D34" s="159" t="str">
        <f>IF(ROW()&lt;=B$3,INDEX(FP!F:F,B$2+ROW()-1),"")</f>
        <v/>
      </c>
      <c r="E34" s="159"/>
      <c r="F34" s="159" t="str">
        <f>IF(ROW()&lt;=B$3,INDEX(FP!G:G,B$2+ROW()-1),"")</f>
        <v/>
      </c>
      <c r="G34" s="159"/>
      <c r="H34" s="160" t="str">
        <f>IF(ROW()&lt;=B$3,INDEX(FP!C:C,B$2+ROW()-1),"")</f>
        <v/>
      </c>
      <c r="I34" s="161" t="str">
        <f t="shared" si="3"/>
        <v/>
      </c>
      <c r="J34" s="161" t="str">
        <f t="shared" si="4"/>
        <v/>
      </c>
      <c r="K34" s="162" t="str">
        <f t="shared" si="5"/>
        <v/>
      </c>
      <c r="L34" s="163">
        <v>99</v>
      </c>
      <c r="M34" s="181" t="s">
        <v>371</v>
      </c>
      <c r="N34" s="182" t="s">
        <v>415</v>
      </c>
      <c r="O34" s="164"/>
      <c r="P34" s="164"/>
      <c r="Q34" s="164"/>
      <c r="R34" s="164"/>
      <c r="S34" s="164"/>
      <c r="T34" s="164"/>
      <c r="Y34" s="164"/>
    </row>
    <row r="35" spans="1:25" s="151" customFormat="1" hidden="1" x14ac:dyDescent="0.2">
      <c r="A35" s="160" t="str">
        <f>IF(ROW()&lt;=B$3,INDEX(FP!F:F,B$2+ROW()-1)&amp;" - "&amp;INDEX(FP!C:C,B$2+ROW()-1),"")</f>
        <v/>
      </c>
      <c r="B35" s="160"/>
      <c r="C35" s="172" t="str">
        <f>IF(ROW()&lt;=B$3,INDEX(FP!E:E,B$2+ROW()-1),"")</f>
        <v/>
      </c>
      <c r="D35" s="159" t="str">
        <f>IF(ROW()&lt;=B$3,INDEX(FP!F:F,B$2+ROW()-1),"")</f>
        <v/>
      </c>
      <c r="E35" s="159"/>
      <c r="F35" s="159" t="str">
        <f>IF(ROW()&lt;=B$3,INDEX(FP!G:G,B$2+ROW()-1),"")</f>
        <v/>
      </c>
      <c r="G35" s="159"/>
      <c r="H35" s="160" t="str">
        <f>IF(ROW()&lt;=B$3,INDEX(FP!C:C,B$2+ROW()-1),"")</f>
        <v/>
      </c>
      <c r="I35" s="161" t="str">
        <f t="shared" si="3"/>
        <v/>
      </c>
      <c r="J35" s="161" t="str">
        <f t="shared" si="4"/>
        <v/>
      </c>
      <c r="K35" s="162" t="str">
        <f t="shared" si="5"/>
        <v/>
      </c>
      <c r="L35" s="163">
        <v>99</v>
      </c>
      <c r="M35" s="183" t="str">
        <f>$A34</f>
        <v/>
      </c>
      <c r="N35" s="183">
        <v>99</v>
      </c>
      <c r="O35" s="164"/>
      <c r="P35" s="164"/>
      <c r="Q35" s="164"/>
      <c r="R35" s="164"/>
      <c r="S35" s="164"/>
      <c r="T35" s="164"/>
      <c r="Y35" s="164"/>
    </row>
    <row r="36" spans="1:25" s="151" customFormat="1" hidden="1" x14ac:dyDescent="0.2">
      <c r="A36" s="160" t="str">
        <f>IF(ROW()&lt;=B$3,INDEX(FP!F:F,B$2+ROW()-1)&amp;" - "&amp;INDEX(FP!C:C,B$2+ROW()-1),"")</f>
        <v/>
      </c>
      <c r="B36" s="160"/>
      <c r="C36" s="172" t="str">
        <f>IF(ROW()&lt;=B$3,INDEX(FP!E:E,B$2+ROW()-1),"")</f>
        <v/>
      </c>
      <c r="D36" s="159" t="str">
        <f>IF(ROW()&lt;=B$3,INDEX(FP!F:F,B$2+ROW()-1),"")</f>
        <v/>
      </c>
      <c r="E36" s="159"/>
      <c r="F36" s="159" t="str">
        <f>IF(ROW()&lt;=B$3,INDEX(FP!G:G,B$2+ROW()-1),"")</f>
        <v/>
      </c>
      <c r="G36" s="159"/>
      <c r="H36" s="160" t="str">
        <f>IF(ROW()&lt;=B$3,INDEX(FP!C:C,B$2+ROW()-1),"")</f>
        <v/>
      </c>
      <c r="I36" s="161" t="str">
        <f t="shared" si="3"/>
        <v/>
      </c>
      <c r="J36" s="161" t="str">
        <f t="shared" si="4"/>
        <v/>
      </c>
      <c r="K36" s="162" t="str">
        <f t="shared" si="5"/>
        <v/>
      </c>
      <c r="L36" s="163">
        <v>99</v>
      </c>
      <c r="M36" s="173" t="s">
        <v>371</v>
      </c>
      <c r="N36" s="174" t="s">
        <v>415</v>
      </c>
      <c r="O36" s="164"/>
      <c r="P36" s="164"/>
      <c r="Q36" s="164"/>
      <c r="R36" s="164"/>
      <c r="W36" s="164"/>
      <c r="X36" s="164"/>
      <c r="Y36" s="164"/>
    </row>
    <row r="37" spans="1:25" s="151" customFormat="1" hidden="1" x14ac:dyDescent="0.2">
      <c r="A37" s="160" t="str">
        <f>IF(ROW()&lt;=B$3,INDEX(FP!F:F,B$2+ROW()-1)&amp;" - "&amp;INDEX(FP!C:C,B$2+ROW()-1),"")</f>
        <v/>
      </c>
      <c r="B37" s="160"/>
      <c r="C37" s="172" t="str">
        <f>IF(ROW()&lt;=B$3,INDEX(FP!E:E,B$2+ROW()-1),"")</f>
        <v/>
      </c>
      <c r="D37" s="159" t="str">
        <f>IF(ROW()&lt;=B$3,INDEX(FP!F:F,B$2+ROW()-1),"")</f>
        <v/>
      </c>
      <c r="E37" s="159"/>
      <c r="F37" s="159" t="str">
        <f>IF(ROW()&lt;=B$3,INDEX(FP!G:G,B$2+ROW()-1),"")</f>
        <v/>
      </c>
      <c r="G37" s="159"/>
      <c r="H37" s="160" t="str">
        <f>IF(ROW()&lt;=B$3,INDEX(FP!C:C,B$2+ROW()-1),"")</f>
        <v/>
      </c>
      <c r="I37" s="161" t="str">
        <f t="shared" si="3"/>
        <v/>
      </c>
      <c r="J37" s="161" t="str">
        <f t="shared" si="4"/>
        <v/>
      </c>
      <c r="K37" s="162" t="str">
        <f t="shared" si="5"/>
        <v/>
      </c>
      <c r="L37" s="163">
        <v>99</v>
      </c>
      <c r="M37" s="175" t="str">
        <f>$A36</f>
        <v/>
      </c>
      <c r="N37" s="176">
        <v>99</v>
      </c>
      <c r="O37" s="164"/>
      <c r="P37" s="164"/>
      <c r="U37" s="164"/>
      <c r="V37" s="164"/>
      <c r="W37" s="164"/>
      <c r="X37" s="164"/>
      <c r="Y37" s="164"/>
    </row>
    <row r="38" spans="1:25" s="151" customFormat="1" hidden="1" x14ac:dyDescent="0.2">
      <c r="A38" s="160" t="str">
        <f>IF(ROW()&lt;=B$3,INDEX(FP!F:F,B$2+ROW()-1)&amp;" - "&amp;INDEX(FP!C:C,B$2+ROW()-1),"")</f>
        <v/>
      </c>
      <c r="B38" s="160"/>
      <c r="C38" s="172" t="str">
        <f>IF(ROW()&lt;=B$3,INDEX(FP!E:E,B$2+ROW()-1),"")</f>
        <v/>
      </c>
      <c r="D38" s="159" t="str">
        <f>IF(ROW()&lt;=B$3,INDEX(FP!F:F,B$2+ROW()-1),"")</f>
        <v/>
      </c>
      <c r="E38" s="159"/>
      <c r="F38" s="159" t="str">
        <f>IF(ROW()&lt;=B$3,INDEX(FP!G:G,B$2+ROW()-1),"")</f>
        <v/>
      </c>
      <c r="G38" s="159"/>
      <c r="H38" s="160" t="str">
        <f>IF(ROW()&lt;=B$3,INDEX(FP!C:C,B$2+ROW()-1),"")</f>
        <v/>
      </c>
      <c r="I38" s="161" t="str">
        <f t="shared" si="3"/>
        <v/>
      </c>
      <c r="J38" s="161" t="str">
        <f t="shared" si="4"/>
        <v/>
      </c>
      <c r="K38" s="162" t="str">
        <f t="shared" si="5"/>
        <v/>
      </c>
      <c r="L38" s="163">
        <v>99</v>
      </c>
      <c r="M38" s="181" t="s">
        <v>371</v>
      </c>
      <c r="N38" s="182" t="s">
        <v>415</v>
      </c>
      <c r="S38" s="164"/>
      <c r="T38" s="164"/>
      <c r="U38" s="164"/>
      <c r="V38" s="164"/>
      <c r="W38" s="164"/>
      <c r="X38" s="164"/>
      <c r="Y38" s="164"/>
    </row>
    <row r="39" spans="1:25" s="151" customFormat="1" hidden="1" x14ac:dyDescent="0.2">
      <c r="A39" s="160" t="str">
        <f>IF(ROW()&lt;=B$3,INDEX(FP!F:F,B$2+ROW()-1)&amp;" - "&amp;INDEX(FP!C:C,B$2+ROW()-1),"")</f>
        <v/>
      </c>
      <c r="B39" s="160"/>
      <c r="C39" s="172" t="str">
        <f>IF(ROW()&lt;=B$3,INDEX(FP!E:E,B$2+ROW()-1),"")</f>
        <v/>
      </c>
      <c r="D39" s="159" t="str">
        <f>IF(ROW()&lt;=B$3,INDEX(FP!F:F,B$2+ROW()-1),"")</f>
        <v/>
      </c>
      <c r="E39" s="159"/>
      <c r="F39" s="159" t="str">
        <f>IF(ROW()&lt;=B$3,INDEX(FP!G:G,B$2+ROW()-1),"")</f>
        <v/>
      </c>
      <c r="G39" s="159"/>
      <c r="H39" s="160" t="str">
        <f>IF(ROW()&lt;=B$3,INDEX(FP!C:C,B$2+ROW()-1),"")</f>
        <v/>
      </c>
      <c r="I39" s="161" t="str">
        <f t="shared" si="3"/>
        <v/>
      </c>
      <c r="J39" s="161" t="str">
        <f t="shared" si="4"/>
        <v/>
      </c>
      <c r="K39" s="162" t="str">
        <f t="shared" si="5"/>
        <v/>
      </c>
      <c r="L39" s="163">
        <v>99</v>
      </c>
      <c r="M39" s="183" t="str">
        <f>$A38</f>
        <v/>
      </c>
      <c r="N39" s="183">
        <v>99</v>
      </c>
      <c r="Q39" s="164"/>
      <c r="R39" s="164"/>
      <c r="S39" s="164"/>
      <c r="T39" s="164"/>
      <c r="U39" s="164"/>
      <c r="V39" s="164"/>
      <c r="W39" s="164"/>
      <c r="X39" s="164"/>
      <c r="Y39" s="164"/>
    </row>
    <row r="40" spans="1:25" s="151" customFormat="1" hidden="1" x14ac:dyDescent="0.2">
      <c r="A40" s="160" t="str">
        <f>IF(ROW()&lt;=B$3,INDEX(FP!F:F,B$2+ROW()-1)&amp;" - "&amp;INDEX(FP!C:C,B$2+ROW()-1),"")</f>
        <v/>
      </c>
      <c r="B40" s="160"/>
      <c r="C40" s="172" t="str">
        <f>IF(ROW()&lt;=B$3,INDEX(FP!E:E,B$2+ROW()-1),"")</f>
        <v/>
      </c>
      <c r="D40" s="159" t="str">
        <f>IF(ROW()&lt;=B$3,INDEX(FP!F:F,B$2+ROW()-1),"")</f>
        <v/>
      </c>
      <c r="E40" s="159"/>
      <c r="F40" s="159" t="str">
        <f>IF(ROW()&lt;=B$3,INDEX(FP!G:G,B$2+ROW()-1),"")</f>
        <v/>
      </c>
      <c r="G40" s="159"/>
      <c r="H40" s="160" t="str">
        <f>IF(ROW()&lt;=B$3,INDEX(FP!C:C,B$2+ROW()-1),"")</f>
        <v/>
      </c>
      <c r="I40" s="161" t="str">
        <f t="shared" si="3"/>
        <v/>
      </c>
      <c r="J40" s="161" t="str">
        <f t="shared" si="4"/>
        <v/>
      </c>
      <c r="K40" s="162" t="str">
        <f t="shared" si="5"/>
        <v/>
      </c>
      <c r="L40" s="163">
        <v>99</v>
      </c>
      <c r="M40" s="173" t="s">
        <v>371</v>
      </c>
      <c r="N40" s="174" t="s">
        <v>415</v>
      </c>
      <c r="O40" s="164"/>
      <c r="P40" s="164"/>
      <c r="Q40" s="164"/>
      <c r="R40" s="164"/>
      <c r="S40" s="164"/>
      <c r="T40" s="164"/>
      <c r="U40" s="164"/>
      <c r="V40" s="164"/>
      <c r="W40" s="164"/>
      <c r="X40" s="164"/>
      <c r="Y40" s="164"/>
    </row>
    <row r="41" spans="1:25" s="151" customFormat="1" hidden="1" x14ac:dyDescent="0.2">
      <c r="A41" s="160" t="str">
        <f>IF(ROW()&lt;=B$3,INDEX(FP!F:F,B$2+ROW()-1)&amp;" - "&amp;INDEX(FP!C:C,B$2+ROW()-1),"")</f>
        <v/>
      </c>
      <c r="B41" s="160"/>
      <c r="C41" s="172" t="str">
        <f>IF(ROW()&lt;=B$3,INDEX(FP!E:E,B$2+ROW()-1),"")</f>
        <v/>
      </c>
      <c r="D41" s="159" t="str">
        <f>IF(ROW()&lt;=B$3,INDEX(FP!F:F,B$2+ROW()-1),"")</f>
        <v/>
      </c>
      <c r="E41" s="159"/>
      <c r="F41" s="159" t="str">
        <f>IF(ROW()&lt;=B$3,INDEX(FP!G:G,B$2+ROW()-1),"")</f>
        <v/>
      </c>
      <c r="G41" s="159"/>
      <c r="H41" s="160" t="str">
        <f>IF(ROW()&lt;=B$3,INDEX(FP!C:C,B$2+ROW()-1),"")</f>
        <v/>
      </c>
      <c r="I41" s="161" t="str">
        <f t="shared" si="3"/>
        <v/>
      </c>
      <c r="J41" s="161" t="str">
        <f t="shared" si="4"/>
        <v/>
      </c>
      <c r="K41" s="162" t="str">
        <f t="shared" si="5"/>
        <v/>
      </c>
      <c r="L41" s="163">
        <v>99</v>
      </c>
      <c r="M41" s="175" t="str">
        <f>$A40</f>
        <v/>
      </c>
      <c r="N41" s="176">
        <v>99</v>
      </c>
      <c r="O41" s="164"/>
      <c r="P41" s="164"/>
      <c r="Q41" s="164"/>
      <c r="R41" s="164"/>
      <c r="S41" s="164"/>
      <c r="T41" s="164"/>
      <c r="U41" s="164"/>
      <c r="V41" s="164"/>
      <c r="W41" s="164"/>
      <c r="X41" s="164"/>
      <c r="Y41" s="164"/>
    </row>
    <row r="42" spans="1:25" s="151" customFormat="1" hidden="1" x14ac:dyDescent="0.2">
      <c r="A42" s="160" t="str">
        <f>IF(ROW()&lt;=B$3,INDEX(FP!F:F,B$2+ROW()-1)&amp;" - "&amp;INDEX(FP!C:C,B$2+ROW()-1),"")</f>
        <v/>
      </c>
      <c r="B42" s="160"/>
      <c r="C42" s="172" t="str">
        <f>IF(ROW()&lt;=B$3,INDEX(FP!E:E,B$2+ROW()-1),"")</f>
        <v/>
      </c>
      <c r="D42" s="159" t="str">
        <f>IF(ROW()&lt;=B$3,INDEX(FP!F:F,B$2+ROW()-1),"")</f>
        <v/>
      </c>
      <c r="E42" s="159"/>
      <c r="F42" s="159" t="str">
        <f>IF(ROW()&lt;=B$3,INDEX(FP!G:G,B$2+ROW()-1),"")</f>
        <v/>
      </c>
      <c r="G42" s="159"/>
      <c r="H42" s="160" t="str">
        <f>IF(ROW()&lt;=B$3,INDEX(FP!C:C,B$2+ROW()-1),"")</f>
        <v/>
      </c>
      <c r="I42" s="161" t="str">
        <f t="shared" si="3"/>
        <v/>
      </c>
      <c r="J42" s="161" t="str">
        <f t="shared" si="4"/>
        <v/>
      </c>
      <c r="K42" s="162" t="str">
        <f t="shared" si="5"/>
        <v/>
      </c>
      <c r="L42" s="163">
        <v>99</v>
      </c>
      <c r="M42" s="181" t="s">
        <v>371</v>
      </c>
      <c r="N42" s="182" t="s">
        <v>415</v>
      </c>
      <c r="Q42" s="164"/>
      <c r="R42" s="164"/>
      <c r="S42" s="164"/>
      <c r="T42" s="164"/>
      <c r="U42" s="164"/>
      <c r="V42" s="164"/>
      <c r="W42" s="164"/>
      <c r="X42" s="164"/>
      <c r="Y42" s="164"/>
    </row>
    <row r="43" spans="1:25" s="151" customFormat="1" hidden="1" x14ac:dyDescent="0.2">
      <c r="A43" s="160" t="str">
        <f>IF(ROW()&lt;=B$3,INDEX(FP!F:F,B$2+ROW()-1)&amp;" - "&amp;INDEX(FP!C:C,B$2+ROW()-1),"")</f>
        <v/>
      </c>
      <c r="B43" s="160"/>
      <c r="C43" s="172" t="str">
        <f>IF(ROW()&lt;=B$3,INDEX(FP!E:E,B$2+ROW()-1),"")</f>
        <v/>
      </c>
      <c r="D43" s="159" t="str">
        <f>IF(ROW()&lt;=B$3,INDEX(FP!F:F,B$2+ROW()-1),"")</f>
        <v/>
      </c>
      <c r="E43" s="159"/>
      <c r="F43" s="159" t="str">
        <f>IF(ROW()&lt;=B$3,INDEX(FP!G:G,B$2+ROW()-1),"")</f>
        <v/>
      </c>
      <c r="G43" s="159"/>
      <c r="H43" s="160" t="str">
        <f>IF(ROW()&lt;=B$3,INDEX(FP!C:C,B$2+ROW()-1),"")</f>
        <v/>
      </c>
      <c r="I43" s="161" t="str">
        <f t="shared" si="3"/>
        <v/>
      </c>
      <c r="J43" s="161" t="str">
        <f t="shared" si="4"/>
        <v/>
      </c>
      <c r="K43" s="162" t="str">
        <f t="shared" si="5"/>
        <v/>
      </c>
      <c r="L43" s="163">
        <v>99</v>
      </c>
      <c r="M43" s="183" t="str">
        <f>$A42</f>
        <v/>
      </c>
      <c r="N43" s="183">
        <v>99</v>
      </c>
      <c r="S43" s="164"/>
      <c r="T43" s="164"/>
      <c r="U43" s="164"/>
      <c r="V43" s="164"/>
      <c r="W43" s="164"/>
      <c r="X43" s="164"/>
      <c r="Y43" s="164"/>
    </row>
    <row r="44" spans="1:25" s="151" customFormat="1" hidden="1" x14ac:dyDescent="0.2">
      <c r="A44" s="160" t="str">
        <f>IF(ROW()&lt;=B$3,INDEX(FP!F:F,B$2+ROW()-1)&amp;" - "&amp;INDEX(FP!C:C,B$2+ROW()-1),"")</f>
        <v/>
      </c>
      <c r="B44" s="160"/>
      <c r="C44" s="172" t="str">
        <f>IF(ROW()&lt;=B$3,INDEX(FP!E:E,B$2+ROW()-1),"")</f>
        <v/>
      </c>
      <c r="D44" s="159" t="str">
        <f>IF(ROW()&lt;=B$3,INDEX(FP!F:F,B$2+ROW()-1),"")</f>
        <v/>
      </c>
      <c r="E44" s="159"/>
      <c r="F44" s="159" t="str">
        <f>IF(ROW()&lt;=B$3,INDEX(FP!G:G,B$2+ROW()-1),"")</f>
        <v/>
      </c>
      <c r="G44" s="159"/>
      <c r="H44" s="160" t="str">
        <f>IF(ROW()&lt;=B$3,INDEX(FP!C:C,B$2+ROW()-1),"")</f>
        <v/>
      </c>
      <c r="I44" s="161" t="str">
        <f t="shared" si="3"/>
        <v/>
      </c>
      <c r="J44" s="161" t="str">
        <f t="shared" si="4"/>
        <v/>
      </c>
      <c r="K44" s="162" t="str">
        <f t="shared" si="5"/>
        <v/>
      </c>
      <c r="L44" s="163">
        <v>99</v>
      </c>
      <c r="M44" s="173" t="s">
        <v>371</v>
      </c>
      <c r="N44" s="174" t="s">
        <v>415</v>
      </c>
      <c r="O44" s="164"/>
      <c r="P44" s="164"/>
      <c r="U44" s="164"/>
      <c r="V44" s="164"/>
      <c r="W44" s="164"/>
      <c r="X44" s="164"/>
      <c r="Y44" s="164"/>
    </row>
    <row r="45" spans="1:25" s="151" customFormat="1" hidden="1" x14ac:dyDescent="0.2">
      <c r="A45" s="160" t="str">
        <f>IF(ROW()&lt;=B$3,INDEX(FP!F:F,B$2+ROW()-1)&amp;" - "&amp;INDEX(FP!C:C,B$2+ROW()-1),"")</f>
        <v/>
      </c>
      <c r="B45" s="160"/>
      <c r="C45" s="172" t="str">
        <f>IF(ROW()&lt;=B$3,INDEX(FP!E:E,B$2+ROW()-1),"")</f>
        <v/>
      </c>
      <c r="D45" s="159" t="str">
        <f>IF(ROW()&lt;=B$3,INDEX(FP!F:F,B$2+ROW()-1),"")</f>
        <v/>
      </c>
      <c r="E45" s="159"/>
      <c r="F45" s="159" t="str">
        <f>IF(ROW()&lt;=B$3,INDEX(FP!G:G,B$2+ROW()-1),"")</f>
        <v/>
      </c>
      <c r="G45" s="159"/>
      <c r="H45" s="160" t="str">
        <f>IF(ROW()&lt;=B$3,INDEX(FP!C:C,B$2+ROW()-1),"")</f>
        <v/>
      </c>
      <c r="I45" s="161" t="str">
        <f t="shared" si="3"/>
        <v/>
      </c>
      <c r="J45" s="161" t="str">
        <f t="shared" si="4"/>
        <v/>
      </c>
      <c r="K45" s="162" t="str">
        <f t="shared" si="5"/>
        <v/>
      </c>
      <c r="L45" s="163">
        <v>99</v>
      </c>
      <c r="M45" s="175" t="str">
        <f>$A44</f>
        <v/>
      </c>
      <c r="N45" s="176">
        <v>99</v>
      </c>
      <c r="O45" s="164"/>
      <c r="P45" s="164"/>
      <c r="Q45" s="164"/>
      <c r="R45" s="164"/>
      <c r="W45" s="164"/>
      <c r="X45" s="164"/>
      <c r="Y45" s="164"/>
    </row>
    <row r="46" spans="1:25" s="151" customFormat="1" hidden="1" x14ac:dyDescent="0.2">
      <c r="A46" s="160" t="str">
        <f>IF(ROW()&lt;=B$3,INDEX(FP!F:F,B$2+ROW()-1)&amp;" - "&amp;INDEX(FP!C:C,B$2+ROW()-1),"")</f>
        <v/>
      </c>
      <c r="B46" s="160"/>
      <c r="C46" s="172" t="str">
        <f>IF(ROW()&lt;=B$3,INDEX(FP!E:E,B$2+ROW()-1),"")</f>
        <v/>
      </c>
      <c r="D46" s="159" t="str">
        <f>IF(ROW()&lt;=B$3,INDEX(FP!F:F,B$2+ROW()-1),"")</f>
        <v/>
      </c>
      <c r="E46" s="159"/>
      <c r="F46" s="159" t="str">
        <f>IF(ROW()&lt;=B$3,INDEX(FP!G:G,B$2+ROW()-1),"")</f>
        <v/>
      </c>
      <c r="G46" s="159"/>
      <c r="H46" s="160" t="str">
        <f>IF(ROW()&lt;=B$3,INDEX(FP!C:C,B$2+ROW()-1),"")</f>
        <v/>
      </c>
      <c r="I46" s="161" t="str">
        <f t="shared" si="3"/>
        <v/>
      </c>
      <c r="J46" s="161" t="str">
        <f t="shared" si="4"/>
        <v/>
      </c>
      <c r="K46" s="162" t="str">
        <f t="shared" si="5"/>
        <v/>
      </c>
      <c r="L46" s="163">
        <v>99</v>
      </c>
      <c r="M46" s="181" t="s">
        <v>371</v>
      </c>
      <c r="N46" s="182" t="s">
        <v>415</v>
      </c>
      <c r="O46" s="164"/>
      <c r="P46" s="164"/>
      <c r="Q46" s="164"/>
      <c r="R46" s="164"/>
      <c r="S46" s="164"/>
      <c r="T46" s="164"/>
      <c r="Y46" s="164"/>
    </row>
    <row r="47" spans="1:25" s="151" customFormat="1" hidden="1" x14ac:dyDescent="0.2">
      <c r="A47" s="160" t="str">
        <f>IF(ROW()&lt;=B$3,INDEX(FP!F:F,B$2+ROW()-1)&amp;" - "&amp;INDEX(FP!C:C,B$2+ROW()-1),"")</f>
        <v/>
      </c>
      <c r="B47" s="160"/>
      <c r="C47" s="172" t="str">
        <f>IF(ROW()&lt;=B$3,INDEX(FP!E:E,B$2+ROW()-1),"")</f>
        <v/>
      </c>
      <c r="D47" s="159" t="str">
        <f>IF(ROW()&lt;=B$3,INDEX(FP!F:F,B$2+ROW()-1),"")</f>
        <v/>
      </c>
      <c r="E47" s="159"/>
      <c r="F47" s="159" t="str">
        <f>IF(ROW()&lt;=B$3,INDEX(FP!G:G,B$2+ROW()-1),"")</f>
        <v/>
      </c>
      <c r="G47" s="159"/>
      <c r="H47" s="160" t="str">
        <f>IF(ROW()&lt;=B$3,INDEX(FP!C:C,B$2+ROW()-1),"")</f>
        <v/>
      </c>
      <c r="I47" s="161" t="str">
        <f t="shared" si="3"/>
        <v/>
      </c>
      <c r="J47" s="161" t="str">
        <f t="shared" si="4"/>
        <v/>
      </c>
      <c r="K47" s="162" t="str">
        <f t="shared" si="5"/>
        <v/>
      </c>
      <c r="L47" s="163">
        <v>99</v>
      </c>
      <c r="M47" s="183" t="str">
        <f>$A46</f>
        <v/>
      </c>
      <c r="N47" s="183">
        <v>99</v>
      </c>
      <c r="O47" s="164"/>
      <c r="P47" s="164"/>
      <c r="Q47" s="164"/>
      <c r="R47" s="164"/>
      <c r="S47" s="164"/>
      <c r="T47" s="164"/>
      <c r="Y47" s="164"/>
    </row>
    <row r="48" spans="1:25" s="151" customFormat="1" hidden="1" x14ac:dyDescent="0.2">
      <c r="A48" s="160" t="str">
        <f>IF(ROW()&lt;=B$3,INDEX(FP!F:F,B$2+ROW()-1)&amp;" - "&amp;INDEX(FP!C:C,B$2+ROW()-1),"")</f>
        <v/>
      </c>
      <c r="B48" s="160"/>
      <c r="C48" s="172" t="str">
        <f>IF(ROW()&lt;=B$3,INDEX(FP!E:E,B$2+ROW()-1),"")</f>
        <v/>
      </c>
      <c r="D48" s="159" t="str">
        <f>IF(ROW()&lt;=B$3,INDEX(FP!F:F,B$2+ROW()-1),"")</f>
        <v/>
      </c>
      <c r="E48" s="159"/>
      <c r="F48" s="159" t="str">
        <f>IF(ROW()&lt;=B$3,INDEX(FP!G:G,B$2+ROW()-1),"")</f>
        <v/>
      </c>
      <c r="G48" s="159"/>
      <c r="H48" s="160" t="str">
        <f>IF(ROW()&lt;=B$3,INDEX(FP!C:C,B$2+ROW()-1),"")</f>
        <v/>
      </c>
      <c r="I48" s="161" t="str">
        <f t="shared" si="3"/>
        <v/>
      </c>
      <c r="J48" s="161" t="str">
        <f t="shared" si="4"/>
        <v/>
      </c>
      <c r="K48" s="162" t="str">
        <f t="shared" si="5"/>
        <v/>
      </c>
      <c r="L48" s="163">
        <v>99</v>
      </c>
      <c r="M48" s="173" t="s">
        <v>371</v>
      </c>
      <c r="N48" s="174" t="s">
        <v>415</v>
      </c>
      <c r="O48" s="164"/>
      <c r="P48" s="164"/>
      <c r="Q48" s="164"/>
      <c r="R48" s="164"/>
      <c r="W48" s="164"/>
      <c r="X48" s="164"/>
      <c r="Y48" s="164"/>
    </row>
    <row r="49" spans="1:25" s="151" customFormat="1" hidden="1" x14ac:dyDescent="0.2">
      <c r="A49" s="160" t="str">
        <f>IF(ROW()&lt;=B$3,INDEX(FP!F:F,B$2+ROW()-1)&amp;" - "&amp;INDEX(FP!C:C,B$2+ROW()-1),"")</f>
        <v/>
      </c>
      <c r="B49" s="160"/>
      <c r="C49" s="172" t="str">
        <f>IF(ROW()&lt;=B$3,INDEX(FP!E:E,B$2+ROW()-1),"")</f>
        <v/>
      </c>
      <c r="D49" s="159" t="str">
        <f>IF(ROW()&lt;=B$3,INDEX(FP!F:F,B$2+ROW()-1),"")</f>
        <v/>
      </c>
      <c r="E49" s="159"/>
      <c r="F49" s="159" t="str">
        <f>IF(ROW()&lt;=B$3,INDEX(FP!G:G,B$2+ROW()-1),"")</f>
        <v/>
      </c>
      <c r="G49" s="159"/>
      <c r="H49" s="160" t="str">
        <f>IF(ROW()&lt;=B$3,INDEX(FP!C:C,B$2+ROW()-1),"")</f>
        <v/>
      </c>
      <c r="I49" s="161" t="str">
        <f t="shared" si="3"/>
        <v/>
      </c>
      <c r="J49" s="161" t="str">
        <f t="shared" si="4"/>
        <v/>
      </c>
      <c r="K49" s="162" t="str">
        <f t="shared" si="5"/>
        <v/>
      </c>
      <c r="L49" s="163">
        <v>99</v>
      </c>
      <c r="M49" s="175" t="str">
        <f>$A48</f>
        <v/>
      </c>
      <c r="N49" s="176">
        <v>99</v>
      </c>
      <c r="O49" s="164"/>
      <c r="P49" s="164"/>
      <c r="U49" s="164"/>
      <c r="V49" s="164"/>
      <c r="W49" s="164"/>
      <c r="X49" s="164"/>
      <c r="Y49" s="164"/>
    </row>
    <row r="50" spans="1:25" s="151" customFormat="1" hidden="1" x14ac:dyDescent="0.2">
      <c r="A50" s="160" t="str">
        <f>IF(ROW()&lt;=B$3,INDEX(FP!F:F,B$2+ROW()-1)&amp;" - "&amp;INDEX(FP!C:C,B$2+ROW()-1),"")</f>
        <v/>
      </c>
      <c r="B50" s="160"/>
      <c r="C50" s="172" t="str">
        <f>IF(ROW()&lt;=B$3,INDEX(FP!E:E,B$2+ROW()-1),"")</f>
        <v/>
      </c>
      <c r="D50" s="159" t="str">
        <f>IF(ROW()&lt;=B$3,INDEX(FP!F:F,B$2+ROW()-1),"")</f>
        <v/>
      </c>
      <c r="E50" s="159"/>
      <c r="F50" s="159" t="str">
        <f>IF(ROW()&lt;=B$3,INDEX(FP!G:G,B$2+ROW()-1),"")</f>
        <v/>
      </c>
      <c r="G50" s="159"/>
      <c r="H50" s="160" t="str">
        <f>IF(ROW()&lt;=B$3,INDEX(FP!C:C,B$2+ROW()-1),"")</f>
        <v/>
      </c>
      <c r="I50" s="161" t="str">
        <f t="shared" si="3"/>
        <v/>
      </c>
      <c r="J50" s="161" t="str">
        <f t="shared" si="4"/>
        <v/>
      </c>
      <c r="K50" s="162" t="str">
        <f t="shared" si="5"/>
        <v/>
      </c>
      <c r="L50" s="163">
        <v>99</v>
      </c>
      <c r="M50" s="181" t="s">
        <v>371</v>
      </c>
      <c r="N50" s="182" t="s">
        <v>415</v>
      </c>
      <c r="S50" s="164"/>
      <c r="T50" s="164"/>
      <c r="U50" s="164"/>
      <c r="V50" s="164"/>
      <c r="W50" s="164"/>
      <c r="X50" s="164"/>
      <c r="Y50" s="164"/>
    </row>
    <row r="51" spans="1:25" s="151" customFormat="1" hidden="1" x14ac:dyDescent="0.2">
      <c r="A51" s="160" t="str">
        <f>IF(ROW()&lt;=B$3,INDEX(FP!F:F,B$2+ROW()-1)&amp;" - "&amp;INDEX(FP!C:C,B$2+ROW()-1),"")</f>
        <v/>
      </c>
      <c r="B51" s="160"/>
      <c r="C51" s="172" t="str">
        <f>IF(ROW()&lt;=B$3,INDEX(FP!E:E,B$2+ROW()-1),"")</f>
        <v/>
      </c>
      <c r="D51" s="159" t="str">
        <f>IF(ROW()&lt;=B$3,INDEX(FP!F:F,B$2+ROW()-1),"")</f>
        <v/>
      </c>
      <c r="E51" s="159"/>
      <c r="F51" s="159" t="str">
        <f>IF(ROW()&lt;=B$3,INDEX(FP!G:G,B$2+ROW()-1),"")</f>
        <v/>
      </c>
      <c r="G51" s="159"/>
      <c r="H51" s="160" t="str">
        <f>IF(ROW()&lt;=B$3,INDEX(FP!C:C,B$2+ROW()-1),"")</f>
        <v/>
      </c>
      <c r="I51" s="161" t="str">
        <f t="shared" si="3"/>
        <v/>
      </c>
      <c r="J51" s="161" t="str">
        <f t="shared" si="4"/>
        <v/>
      </c>
      <c r="K51" s="162" t="str">
        <f t="shared" si="5"/>
        <v/>
      </c>
      <c r="L51" s="163">
        <v>99</v>
      </c>
      <c r="M51" s="183" t="str">
        <f>$A50</f>
        <v/>
      </c>
      <c r="N51" s="183">
        <v>99</v>
      </c>
      <c r="Q51" s="164"/>
      <c r="R51" s="164"/>
      <c r="S51" s="164"/>
      <c r="T51" s="164"/>
      <c r="U51" s="164"/>
      <c r="V51" s="164"/>
      <c r="W51" s="164"/>
      <c r="X51" s="164"/>
      <c r="Y51" s="164"/>
    </row>
    <row r="52" spans="1:25" s="151" customFormat="1" hidden="1" x14ac:dyDescent="0.2">
      <c r="A52" s="160" t="str">
        <f>IF(ROW()&lt;=B$3,INDEX(FP!F:F,B$2+ROW()-1)&amp;" - "&amp;INDEX(FP!C:C,B$2+ROW()-1),"")</f>
        <v/>
      </c>
      <c r="B52" s="160"/>
      <c r="C52" s="172" t="str">
        <f>IF(ROW()&lt;=B$3,INDEX(FP!E:E,B$2+ROW()-1),"")</f>
        <v/>
      </c>
      <c r="D52" s="159" t="str">
        <f>IF(ROW()&lt;=B$3,INDEX(FP!F:F,B$2+ROW()-1),"")</f>
        <v/>
      </c>
      <c r="E52" s="159"/>
      <c r="F52" s="159" t="str">
        <f>IF(ROW()&lt;=B$3,INDEX(FP!G:G,B$2+ROW()-1),"")</f>
        <v/>
      </c>
      <c r="G52" s="159"/>
      <c r="H52" s="160" t="str">
        <f>IF(ROW()&lt;=B$3,INDEX(FP!C:C,B$2+ROW()-1),"")</f>
        <v/>
      </c>
      <c r="I52" s="161" t="str">
        <f t="shared" si="3"/>
        <v/>
      </c>
      <c r="J52" s="161" t="str">
        <f t="shared" si="4"/>
        <v/>
      </c>
      <c r="K52" s="162" t="str">
        <f t="shared" si="5"/>
        <v/>
      </c>
      <c r="L52" s="163">
        <v>99</v>
      </c>
      <c r="M52" s="173" t="s">
        <v>371</v>
      </c>
      <c r="N52" s="174" t="s">
        <v>415</v>
      </c>
      <c r="O52" s="164"/>
      <c r="P52" s="164"/>
      <c r="Q52" s="164"/>
      <c r="R52" s="164"/>
      <c r="S52" s="164"/>
      <c r="T52" s="164"/>
      <c r="U52" s="164"/>
      <c r="V52" s="164"/>
      <c r="W52" s="164"/>
      <c r="X52" s="164"/>
      <c r="Y52" s="164"/>
    </row>
    <row r="53" spans="1:25" s="151" customFormat="1" hidden="1" x14ac:dyDescent="0.2">
      <c r="A53" s="160" t="str">
        <f>IF(ROW()&lt;=B$3,INDEX(FP!F:F,B$2+ROW()-1)&amp;" - "&amp;INDEX(FP!C:C,B$2+ROW()-1),"")</f>
        <v/>
      </c>
      <c r="B53" s="160"/>
      <c r="C53" s="172" t="str">
        <f>IF(ROW()&lt;=B$3,INDEX(FP!E:E,B$2+ROW()-1),"")</f>
        <v/>
      </c>
      <c r="D53" s="159" t="str">
        <f>IF(ROW()&lt;=B$3,INDEX(FP!F:F,B$2+ROW()-1),"")</f>
        <v/>
      </c>
      <c r="E53" s="159"/>
      <c r="F53" s="159" t="str">
        <f>IF(ROW()&lt;=B$3,INDEX(FP!G:G,B$2+ROW()-1),"")</f>
        <v/>
      </c>
      <c r="G53" s="159"/>
      <c r="H53" s="160" t="str">
        <f>IF(ROW()&lt;=B$3,INDEX(FP!C:C,B$2+ROW()-1),"")</f>
        <v/>
      </c>
      <c r="I53" s="161" t="str">
        <f t="shared" si="3"/>
        <v/>
      </c>
      <c r="J53" s="161" t="str">
        <f t="shared" si="4"/>
        <v/>
      </c>
      <c r="K53" s="162" t="str">
        <f t="shared" si="5"/>
        <v/>
      </c>
      <c r="L53" s="163">
        <v>99</v>
      </c>
      <c r="M53" s="175" t="str">
        <f>$A52</f>
        <v/>
      </c>
      <c r="N53" s="176">
        <v>99</v>
      </c>
      <c r="O53" s="164"/>
      <c r="P53" s="164"/>
      <c r="Q53" s="164"/>
      <c r="R53" s="164"/>
      <c r="S53" s="164"/>
      <c r="T53" s="164"/>
      <c r="U53" s="164"/>
      <c r="V53" s="164"/>
      <c r="W53" s="164"/>
      <c r="X53" s="164"/>
      <c r="Y53" s="164"/>
    </row>
    <row r="54" spans="1:25" s="151" customFormat="1" hidden="1" x14ac:dyDescent="0.2">
      <c r="A54" s="160" t="str">
        <f>IF(ROW()&lt;=B$3,INDEX(FP!F:F,B$2+ROW()-1)&amp;" - "&amp;INDEX(FP!C:C,B$2+ROW()-1),"")</f>
        <v/>
      </c>
      <c r="B54" s="160"/>
      <c r="C54" s="172" t="str">
        <f>IF(ROW()&lt;=B$3,INDEX(FP!E:E,B$2+ROW()-1),"")</f>
        <v/>
      </c>
      <c r="D54" s="159" t="str">
        <f>IF(ROW()&lt;=B$3,INDEX(FP!F:F,B$2+ROW()-1),"")</f>
        <v/>
      </c>
      <c r="E54" s="159"/>
      <c r="F54" s="159" t="str">
        <f>IF(ROW()&lt;=B$3,INDEX(FP!G:G,B$2+ROW()-1),"")</f>
        <v/>
      </c>
      <c r="G54" s="159"/>
      <c r="H54" s="160" t="str">
        <f>IF(ROW()&lt;=B$3,INDEX(FP!C:C,B$2+ROW()-1),"")</f>
        <v/>
      </c>
      <c r="I54" s="161" t="str">
        <f t="shared" si="3"/>
        <v/>
      </c>
      <c r="J54" s="161" t="str">
        <f t="shared" si="4"/>
        <v/>
      </c>
      <c r="K54" s="162" t="str">
        <f t="shared" si="5"/>
        <v/>
      </c>
      <c r="L54" s="163">
        <v>99</v>
      </c>
      <c r="M54" s="181" t="s">
        <v>371</v>
      </c>
      <c r="N54" s="182" t="s">
        <v>415</v>
      </c>
      <c r="O54" s="164"/>
      <c r="P54" s="164"/>
      <c r="Q54" s="164"/>
      <c r="R54" s="164"/>
      <c r="S54" s="164"/>
      <c r="T54" s="164"/>
      <c r="U54" s="164"/>
      <c r="V54" s="164"/>
      <c r="W54" s="164"/>
      <c r="X54" s="164"/>
      <c r="Y54" s="164"/>
    </row>
    <row r="55" spans="1:25" s="151" customFormat="1" hidden="1" x14ac:dyDescent="0.2">
      <c r="A55" s="160" t="str">
        <f>IF(ROW()&lt;=B$3,INDEX(FP!F:F,B$2+ROW()-1)&amp;" - "&amp;INDEX(FP!C:C,B$2+ROW()-1),"")</f>
        <v/>
      </c>
      <c r="B55" s="160"/>
      <c r="C55" s="172" t="str">
        <f>IF(ROW()&lt;=B$3,INDEX(FP!E:E,B$2+ROW()-1),"")</f>
        <v/>
      </c>
      <c r="D55" s="159" t="str">
        <f>IF(ROW()&lt;=B$3,INDEX(FP!F:F,B$2+ROW()-1),"")</f>
        <v/>
      </c>
      <c r="E55" s="159"/>
      <c r="F55" s="159" t="str">
        <f>IF(ROW()&lt;=B$3,INDEX(FP!G:G,B$2+ROW()-1),"")</f>
        <v/>
      </c>
      <c r="G55" s="159"/>
      <c r="H55" s="160" t="str">
        <f>IF(ROW()&lt;=B$3,INDEX(FP!C:C,B$2+ROW()-1),"")</f>
        <v/>
      </c>
      <c r="I55" s="161" t="str">
        <f t="shared" si="3"/>
        <v/>
      </c>
      <c r="J55" s="161" t="str">
        <f t="shared" si="4"/>
        <v/>
      </c>
      <c r="K55" s="162" t="str">
        <f t="shared" si="5"/>
        <v/>
      </c>
      <c r="L55" s="163">
        <v>99</v>
      </c>
      <c r="M55" s="183" t="str">
        <f>$A54</f>
        <v/>
      </c>
      <c r="N55" s="183">
        <v>99</v>
      </c>
      <c r="O55" s="164"/>
      <c r="P55" s="164"/>
      <c r="Q55" s="164"/>
      <c r="R55" s="164"/>
      <c r="S55" s="164"/>
      <c r="T55" s="164"/>
      <c r="U55" s="164"/>
      <c r="V55" s="164"/>
      <c r="W55" s="164"/>
      <c r="X55" s="164"/>
      <c r="Y55" s="164"/>
    </row>
    <row r="56" spans="1:25" s="151" customFormat="1" hidden="1" x14ac:dyDescent="0.2">
      <c r="A56" s="160" t="str">
        <f>IF(ROW()&lt;=B$3,INDEX(FP!F:F,B$2+ROW()-1)&amp;" - "&amp;INDEX(FP!C:C,B$2+ROW()-1),"")</f>
        <v/>
      </c>
      <c r="B56" s="160"/>
      <c r="C56" s="172" t="str">
        <f>IF(ROW()&lt;=B$3,INDEX(FP!E:E,B$2+ROW()-1),"")</f>
        <v/>
      </c>
      <c r="D56" s="159" t="str">
        <f>IF(ROW()&lt;=B$3,INDEX(FP!F:F,B$2+ROW()-1),"")</f>
        <v/>
      </c>
      <c r="E56" s="159"/>
      <c r="F56" s="159" t="str">
        <f>IF(ROW()&lt;=B$3,INDEX(FP!G:G,B$2+ROW()-1),"")</f>
        <v/>
      </c>
      <c r="G56" s="159"/>
      <c r="H56" s="160" t="str">
        <f>IF(ROW()&lt;=B$3,INDEX(FP!C:C,B$2+ROW()-1),"")</f>
        <v/>
      </c>
      <c r="I56" s="161" t="str">
        <f t="shared" si="3"/>
        <v/>
      </c>
      <c r="J56" s="161" t="str">
        <f t="shared" si="4"/>
        <v/>
      </c>
      <c r="K56" s="162" t="str">
        <f t="shared" si="5"/>
        <v/>
      </c>
      <c r="L56" s="163">
        <v>99</v>
      </c>
      <c r="M56" s="173" t="s">
        <v>371</v>
      </c>
      <c r="N56" s="174" t="s">
        <v>415</v>
      </c>
      <c r="O56" s="164"/>
      <c r="P56" s="164"/>
      <c r="Q56" s="164"/>
      <c r="R56" s="164"/>
      <c r="S56" s="164"/>
      <c r="T56" s="164"/>
      <c r="U56" s="164"/>
      <c r="V56" s="164"/>
      <c r="W56" s="164"/>
      <c r="X56" s="164"/>
      <c r="Y56" s="164"/>
    </row>
    <row r="57" spans="1:25" s="151" customFormat="1" hidden="1" x14ac:dyDescent="0.2">
      <c r="A57" s="160" t="str">
        <f>IF(ROW()&lt;=B$3,INDEX(FP!F:F,B$2+ROW()-1)&amp;" - "&amp;INDEX(FP!C:C,B$2+ROW()-1),"")</f>
        <v/>
      </c>
      <c r="B57" s="160"/>
      <c r="C57" s="172" t="str">
        <f>IF(ROW()&lt;=B$3,INDEX(FP!E:E,B$2+ROW()-1),"")</f>
        <v/>
      </c>
      <c r="D57" s="159" t="str">
        <f>IF(ROW()&lt;=B$3,INDEX(FP!F:F,B$2+ROW()-1),"")</f>
        <v/>
      </c>
      <c r="E57" s="159"/>
      <c r="F57" s="159" t="str">
        <f>IF(ROW()&lt;=B$3,INDEX(FP!G:G,B$2+ROW()-1),"")</f>
        <v/>
      </c>
      <c r="G57" s="159"/>
      <c r="H57" s="160" t="str">
        <f>IF(ROW()&lt;=B$3,INDEX(FP!C:C,B$2+ROW()-1),"")</f>
        <v/>
      </c>
      <c r="I57" s="161" t="str">
        <f t="shared" si="3"/>
        <v/>
      </c>
      <c r="J57" s="161" t="str">
        <f t="shared" si="4"/>
        <v/>
      </c>
      <c r="K57" s="162" t="str">
        <f t="shared" si="5"/>
        <v/>
      </c>
      <c r="L57" s="163">
        <v>99</v>
      </c>
      <c r="M57" s="175" t="str">
        <f>$A56</f>
        <v/>
      </c>
      <c r="N57" s="176">
        <v>99</v>
      </c>
      <c r="O57" s="164"/>
      <c r="P57" s="164"/>
      <c r="Q57" s="164"/>
      <c r="R57" s="164"/>
      <c r="S57" s="164"/>
      <c r="T57" s="164"/>
      <c r="U57" s="164"/>
      <c r="V57" s="164"/>
      <c r="W57" s="164"/>
      <c r="X57" s="164"/>
      <c r="Y57" s="164"/>
    </row>
    <row r="58" spans="1:25" s="151" customFormat="1" hidden="1" x14ac:dyDescent="0.2">
      <c r="A58" s="160" t="str">
        <f>IF(ROW()&lt;=B$3,INDEX(FP!F:F,B$2+ROW()-1)&amp;" - "&amp;INDEX(FP!C:C,B$2+ROW()-1),"")</f>
        <v/>
      </c>
      <c r="B58" s="160"/>
      <c r="C58" s="172" t="str">
        <f>IF(ROW()&lt;=B$3,INDEX(FP!E:E,B$2+ROW()-1),"")</f>
        <v/>
      </c>
      <c r="D58" s="159" t="str">
        <f>IF(ROW()&lt;=B$3,INDEX(FP!F:F,B$2+ROW()-1),"")</f>
        <v/>
      </c>
      <c r="E58" s="159"/>
      <c r="F58" s="159" t="str">
        <f>IF(ROW()&lt;=B$3,INDEX(FP!G:G,B$2+ROW()-1),"")</f>
        <v/>
      </c>
      <c r="G58" s="159"/>
      <c r="H58" s="160" t="str">
        <f>IF(ROW()&lt;=B$3,INDEX(FP!C:C,B$2+ROW()-1),"")</f>
        <v/>
      </c>
      <c r="I58" s="161" t="str">
        <f t="shared" si="3"/>
        <v/>
      </c>
      <c r="J58" s="161" t="str">
        <f t="shared" si="4"/>
        <v/>
      </c>
      <c r="K58" s="162" t="str">
        <f t="shared" si="5"/>
        <v/>
      </c>
      <c r="L58" s="163">
        <v>99</v>
      </c>
      <c r="M58" s="181" t="s">
        <v>371</v>
      </c>
      <c r="N58" s="182" t="s">
        <v>415</v>
      </c>
      <c r="O58" s="164"/>
      <c r="P58" s="164"/>
      <c r="Q58" s="164"/>
      <c r="R58" s="164"/>
      <c r="S58" s="164"/>
      <c r="T58" s="164"/>
      <c r="U58" s="164"/>
      <c r="V58" s="164"/>
      <c r="W58" s="164"/>
      <c r="X58" s="164"/>
      <c r="Y58" s="164"/>
    </row>
    <row r="59" spans="1:25" s="151" customFormat="1" hidden="1" x14ac:dyDescent="0.2">
      <c r="A59" s="160" t="str">
        <f>IF(ROW()&lt;=B$3,INDEX(FP!F:F,B$2+ROW()-1)&amp;" - "&amp;INDEX(FP!C:C,B$2+ROW()-1),"")</f>
        <v/>
      </c>
      <c r="B59" s="160"/>
      <c r="C59" s="172" t="str">
        <f>IF(ROW()&lt;=B$3,INDEX(FP!E:E,B$2+ROW()-1),"")</f>
        <v/>
      </c>
      <c r="D59" s="159" t="str">
        <f>IF(ROW()&lt;=B$3,INDEX(FP!F:F,B$2+ROW()-1),"")</f>
        <v/>
      </c>
      <c r="E59" s="159"/>
      <c r="F59" s="159" t="str">
        <f>IF(ROW()&lt;=B$3,INDEX(FP!G:G,B$2+ROW()-1),"")</f>
        <v/>
      </c>
      <c r="G59" s="159"/>
      <c r="H59" s="160" t="str">
        <f>IF(ROW()&lt;=B$3,INDEX(FP!C:C,B$2+ROW()-1),"")</f>
        <v/>
      </c>
      <c r="I59" s="161" t="str">
        <f t="shared" si="3"/>
        <v/>
      </c>
      <c r="J59" s="161" t="str">
        <f t="shared" si="4"/>
        <v/>
      </c>
      <c r="K59" s="162" t="str">
        <f t="shared" si="5"/>
        <v/>
      </c>
      <c r="L59" s="163">
        <v>99</v>
      </c>
      <c r="M59" s="183" t="str">
        <f>$A58</f>
        <v/>
      </c>
      <c r="N59" s="183">
        <v>99</v>
      </c>
      <c r="O59" s="164"/>
      <c r="P59" s="164"/>
      <c r="Q59" s="164"/>
      <c r="R59" s="164"/>
      <c r="S59" s="164"/>
      <c r="T59" s="164"/>
      <c r="U59" s="164"/>
      <c r="V59" s="164"/>
      <c r="W59" s="164"/>
      <c r="X59" s="164"/>
      <c r="Y59" s="164"/>
    </row>
    <row r="60" spans="1:25" s="151" customFormat="1" hidden="1" x14ac:dyDescent="0.2">
      <c r="A60" s="160" t="str">
        <f>IF(ROW()&lt;=B$3,INDEX(FP!F:F,B$2+ROW()-1)&amp;" - "&amp;INDEX(FP!C:C,B$2+ROW()-1),"")</f>
        <v/>
      </c>
      <c r="B60" s="160"/>
      <c r="C60" s="172" t="str">
        <f>IF(ROW()&lt;=B$3,INDEX(FP!E:E,B$2+ROW()-1),"")</f>
        <v/>
      </c>
      <c r="D60" s="159" t="str">
        <f>IF(ROW()&lt;=B$3,INDEX(FP!F:F,B$2+ROW()-1),"")</f>
        <v/>
      </c>
      <c r="E60" s="159"/>
      <c r="F60" s="159" t="str">
        <f>IF(ROW()&lt;=B$3,INDEX(FP!G:G,B$2+ROW()-1),"")</f>
        <v/>
      </c>
      <c r="G60" s="159"/>
      <c r="H60" s="160" t="str">
        <f>IF(ROW()&lt;=B$3,INDEX(FP!C:C,B$2+ROW()-1),"")</f>
        <v/>
      </c>
      <c r="I60" s="161" t="str">
        <f t="shared" si="3"/>
        <v/>
      </c>
      <c r="J60" s="161" t="str">
        <f t="shared" si="4"/>
        <v/>
      </c>
      <c r="K60" s="162" t="str">
        <f t="shared" si="5"/>
        <v/>
      </c>
      <c r="L60" s="163">
        <v>99</v>
      </c>
      <c r="M60" s="173" t="s">
        <v>371</v>
      </c>
      <c r="N60" s="174" t="s">
        <v>415</v>
      </c>
      <c r="O60" s="164"/>
      <c r="P60" s="164"/>
      <c r="Q60" s="164"/>
      <c r="R60" s="164"/>
      <c r="S60" s="164"/>
      <c r="T60" s="164"/>
      <c r="U60" s="164"/>
      <c r="V60" s="164"/>
      <c r="W60" s="164"/>
      <c r="X60" s="164"/>
      <c r="Y60" s="164"/>
    </row>
    <row r="61" spans="1:25" s="151" customFormat="1" hidden="1" x14ac:dyDescent="0.2">
      <c r="A61" s="160" t="str">
        <f>IF(ROW()&lt;=B$3,INDEX(FP!F:F,B$2+ROW()-1)&amp;" - "&amp;INDEX(FP!C:C,B$2+ROW()-1),"")</f>
        <v/>
      </c>
      <c r="B61" s="160"/>
      <c r="C61" s="172" t="str">
        <f>IF(ROW()&lt;=B$3,INDEX(FP!E:E,B$2+ROW()-1),"")</f>
        <v/>
      </c>
      <c r="D61" s="159" t="str">
        <f>IF(ROW()&lt;=B$3,INDEX(FP!F:F,B$2+ROW()-1),"")</f>
        <v/>
      </c>
      <c r="E61" s="159"/>
      <c r="F61" s="159" t="str">
        <f>IF(ROW()&lt;=B$3,INDEX(FP!G:G,B$2+ROW()-1),"")</f>
        <v/>
      </c>
      <c r="G61" s="159"/>
      <c r="H61" s="160" t="str">
        <f>IF(ROW()&lt;=B$3,INDEX(FP!C:C,B$2+ROW()-1),"")</f>
        <v/>
      </c>
      <c r="I61" s="161" t="str">
        <f t="shared" si="3"/>
        <v/>
      </c>
      <c r="J61" s="161" t="str">
        <f t="shared" si="4"/>
        <v/>
      </c>
      <c r="K61" s="162" t="str">
        <f t="shared" si="5"/>
        <v/>
      </c>
      <c r="L61" s="163">
        <v>99</v>
      </c>
      <c r="M61" s="175" t="str">
        <f>$A60</f>
        <v/>
      </c>
      <c r="N61" s="176">
        <v>99</v>
      </c>
      <c r="O61" s="164"/>
      <c r="P61" s="164"/>
      <c r="Q61" s="164"/>
      <c r="R61" s="164"/>
      <c r="S61" s="164"/>
      <c r="T61" s="164"/>
      <c r="U61" s="164"/>
      <c r="V61" s="164"/>
      <c r="W61" s="164"/>
      <c r="X61" s="164"/>
      <c r="Y61" s="164"/>
    </row>
    <row r="62" spans="1:25" s="151" customFormat="1" hidden="1" x14ac:dyDescent="0.2">
      <c r="A62" s="160" t="str">
        <f>IF(ROW()&lt;=B$3,INDEX(FP!F:F,B$2+ROW()-1)&amp;" - "&amp;INDEX(FP!C:C,B$2+ROW()-1),"")</f>
        <v/>
      </c>
      <c r="B62" s="160"/>
      <c r="C62" s="172" t="str">
        <f>IF(ROW()&lt;=B$3,INDEX(FP!E:E,B$2+ROW()-1),"")</f>
        <v/>
      </c>
      <c r="D62" s="159" t="str">
        <f>IF(ROW()&lt;=B$3,INDEX(FP!F:F,B$2+ROW()-1),"")</f>
        <v/>
      </c>
      <c r="E62" s="159"/>
      <c r="F62" s="159" t="str">
        <f>IF(ROW()&lt;=B$3,INDEX(FP!G:G,B$2+ROW()-1),"")</f>
        <v/>
      </c>
      <c r="G62" s="159"/>
      <c r="H62" s="160" t="str">
        <f>IF(ROW()&lt;=B$3,INDEX(FP!C:C,B$2+ROW()-1),"")</f>
        <v/>
      </c>
      <c r="I62" s="161" t="str">
        <f t="shared" si="3"/>
        <v/>
      </c>
      <c r="J62" s="161" t="str">
        <f t="shared" si="4"/>
        <v/>
      </c>
      <c r="K62" s="162" t="str">
        <f t="shared" si="5"/>
        <v/>
      </c>
      <c r="L62" s="163">
        <v>99</v>
      </c>
      <c r="M62" s="181" t="s">
        <v>371</v>
      </c>
      <c r="N62" s="182" t="s">
        <v>415</v>
      </c>
      <c r="O62" s="164"/>
      <c r="P62" s="164"/>
      <c r="Q62" s="164"/>
      <c r="R62" s="164"/>
      <c r="S62" s="164"/>
      <c r="T62" s="164"/>
      <c r="U62" s="164"/>
      <c r="V62" s="164"/>
      <c r="W62" s="164"/>
      <c r="X62" s="164"/>
      <c r="Y62" s="164"/>
    </row>
    <row r="63" spans="1:25" s="151" customFormat="1" hidden="1" x14ac:dyDescent="0.2">
      <c r="A63" s="160" t="str">
        <f>IF(ROW()&lt;=B$3,INDEX(FP!F:F,B$2+ROW()-1)&amp;" - "&amp;INDEX(FP!C:C,B$2+ROW()-1),"")</f>
        <v/>
      </c>
      <c r="B63" s="160"/>
      <c r="C63" s="172" t="str">
        <f>IF(ROW()&lt;=B$3,INDEX(FP!E:E,B$2+ROW()-1),"")</f>
        <v/>
      </c>
      <c r="D63" s="159" t="str">
        <f>IF(ROW()&lt;=B$3,INDEX(FP!F:F,B$2+ROW()-1),"")</f>
        <v/>
      </c>
      <c r="E63" s="159"/>
      <c r="F63" s="159" t="str">
        <f>IF(ROW()&lt;=B$3,INDEX(FP!G:G,B$2+ROW()-1),"")</f>
        <v/>
      </c>
      <c r="G63" s="159"/>
      <c r="H63" s="160" t="str">
        <f>IF(ROW()&lt;=B$3,INDEX(FP!C:C,B$2+ROW()-1),"")</f>
        <v/>
      </c>
      <c r="I63" s="161" t="str">
        <f t="shared" si="3"/>
        <v/>
      </c>
      <c r="J63" s="161" t="str">
        <f t="shared" si="4"/>
        <v/>
      </c>
      <c r="K63" s="162" t="str">
        <f t="shared" si="5"/>
        <v/>
      </c>
      <c r="L63" s="163">
        <v>99</v>
      </c>
      <c r="M63" s="183" t="str">
        <f>$A62</f>
        <v/>
      </c>
      <c r="N63" s="183">
        <v>99</v>
      </c>
      <c r="O63" s="164"/>
      <c r="P63" s="164"/>
      <c r="Q63" s="164"/>
      <c r="R63" s="164"/>
      <c r="S63" s="164"/>
      <c r="T63" s="164"/>
      <c r="U63" s="164"/>
      <c r="V63" s="164"/>
      <c r="W63" s="164"/>
      <c r="X63" s="164"/>
      <c r="Y63" s="164"/>
    </row>
    <row r="64" spans="1:25" s="151" customFormat="1" hidden="1" x14ac:dyDescent="0.2">
      <c r="A64" s="160" t="str">
        <f>IF(ROW()&lt;=B$3,INDEX(FP!F:F,B$2+ROW()-1)&amp;" - "&amp;INDEX(FP!C:C,B$2+ROW()-1),"")</f>
        <v/>
      </c>
      <c r="B64" s="160"/>
      <c r="C64" s="172" t="str">
        <f>IF(ROW()&lt;=B$3,INDEX(FP!E:E,B$2+ROW()-1),"")</f>
        <v/>
      </c>
      <c r="D64" s="159" t="str">
        <f>IF(ROW()&lt;=B$3,INDEX(FP!F:F,B$2+ROW()-1),"")</f>
        <v/>
      </c>
      <c r="E64" s="159"/>
      <c r="F64" s="159" t="str">
        <f>IF(ROW()&lt;=B$3,INDEX(FP!G:G,B$2+ROW()-1),"")</f>
        <v/>
      </c>
      <c r="G64" s="159"/>
      <c r="H64" s="160" t="str">
        <f>IF(ROW()&lt;=B$3,INDEX(FP!C:C,B$2+ROW()-1),"")</f>
        <v/>
      </c>
      <c r="I64" s="161" t="str">
        <f t="shared" si="3"/>
        <v/>
      </c>
      <c r="J64" s="161" t="str">
        <f t="shared" si="4"/>
        <v/>
      </c>
      <c r="K64" s="162" t="str">
        <f t="shared" si="5"/>
        <v/>
      </c>
      <c r="L64" s="163">
        <v>99</v>
      </c>
      <c r="M64" s="173" t="s">
        <v>371</v>
      </c>
      <c r="N64" s="174" t="s">
        <v>415</v>
      </c>
      <c r="O64" s="164"/>
      <c r="P64" s="164"/>
      <c r="Q64" s="164"/>
      <c r="R64" s="164"/>
      <c r="S64" s="164"/>
      <c r="T64" s="164"/>
      <c r="U64" s="164"/>
      <c r="V64" s="164"/>
      <c r="W64" s="164"/>
      <c r="X64" s="164"/>
      <c r="Y64" s="164"/>
    </row>
    <row r="65" spans="1:25" s="151" customFormat="1" hidden="1" x14ac:dyDescent="0.2">
      <c r="A65" s="160" t="str">
        <f>IF(ROW()&lt;=B$3,INDEX(FP!F:F,B$2+ROW()-1)&amp;" - "&amp;INDEX(FP!C:C,B$2+ROW()-1),"")</f>
        <v/>
      </c>
      <c r="B65" s="160"/>
      <c r="C65" s="172" t="str">
        <f>IF(ROW()&lt;=B$3,INDEX(FP!E:E,B$2+ROW()-1),"")</f>
        <v/>
      </c>
      <c r="D65" s="159" t="str">
        <f>IF(ROW()&lt;=B$3,INDEX(FP!F:F,B$2+ROW()-1),"")</f>
        <v/>
      </c>
      <c r="E65" s="159"/>
      <c r="F65" s="159" t="str">
        <f>IF(ROW()&lt;=B$3,INDEX(FP!G:G,B$2+ROW()-1),"")</f>
        <v/>
      </c>
      <c r="G65" s="159"/>
      <c r="H65" s="160" t="str">
        <f>IF(ROW()&lt;=B$3,INDEX(FP!C:C,B$2+ROW()-1),"")</f>
        <v/>
      </c>
      <c r="I65" s="161" t="str">
        <f t="shared" ref="I65:I94" si="6">IF(ROW()&lt;=B$3,SUMIF(A$107:A$10042,A65,I$107:I$10042),"")</f>
        <v/>
      </c>
      <c r="J65" s="161" t="str">
        <f t="shared" ref="J65:J94" si="7">IF(ROW()&lt;=B$3,SUMIFS(I$103:I$50042,A$103:A$50042,K65,J$103:J$50042,L65),"")</f>
        <v/>
      </c>
      <c r="K65" s="162" t="str">
        <f t="shared" ref="K65:K94" si="8">$A65</f>
        <v/>
      </c>
      <c r="L65" s="163">
        <v>99</v>
      </c>
      <c r="M65" s="175" t="str">
        <f>$A64</f>
        <v/>
      </c>
      <c r="N65" s="176">
        <v>99</v>
      </c>
      <c r="O65" s="164"/>
      <c r="P65" s="164"/>
      <c r="Q65" s="164"/>
      <c r="R65" s="164"/>
      <c r="S65" s="164"/>
      <c r="T65" s="164"/>
      <c r="U65" s="164"/>
      <c r="V65" s="164"/>
      <c r="W65" s="164"/>
      <c r="X65" s="164"/>
      <c r="Y65" s="164"/>
    </row>
    <row r="66" spans="1:25" s="151" customFormat="1" hidden="1" x14ac:dyDescent="0.2">
      <c r="A66" s="160" t="str">
        <f>IF(ROW()&lt;=B$3,INDEX(FP!F:F,B$2+ROW()-1)&amp;" - "&amp;INDEX(FP!C:C,B$2+ROW()-1),"")</f>
        <v/>
      </c>
      <c r="B66" s="160"/>
      <c r="C66" s="172" t="str">
        <f>IF(ROW()&lt;=B$3,INDEX(FP!E:E,B$2+ROW()-1),"")</f>
        <v/>
      </c>
      <c r="D66" s="159" t="str">
        <f>IF(ROW()&lt;=B$3,INDEX(FP!F:F,B$2+ROW()-1),"")</f>
        <v/>
      </c>
      <c r="E66" s="159"/>
      <c r="F66" s="159" t="str">
        <f>IF(ROW()&lt;=B$3,INDEX(FP!G:G,B$2+ROW()-1),"")</f>
        <v/>
      </c>
      <c r="G66" s="159"/>
      <c r="H66" s="160" t="str">
        <f>IF(ROW()&lt;=B$3,INDEX(FP!C:C,B$2+ROW()-1),"")</f>
        <v/>
      </c>
      <c r="I66" s="161" t="str">
        <f t="shared" si="6"/>
        <v/>
      </c>
      <c r="J66" s="161" t="str">
        <f t="shared" si="7"/>
        <v/>
      </c>
      <c r="K66" s="162" t="str">
        <f t="shared" si="8"/>
        <v/>
      </c>
      <c r="L66" s="163">
        <v>99</v>
      </c>
      <c r="M66" s="181" t="s">
        <v>371</v>
      </c>
      <c r="N66" s="182" t="s">
        <v>415</v>
      </c>
      <c r="O66" s="164"/>
      <c r="P66" s="164"/>
      <c r="Q66" s="164"/>
      <c r="R66" s="164"/>
      <c r="S66" s="164"/>
      <c r="T66" s="164"/>
      <c r="U66" s="164"/>
      <c r="V66" s="164"/>
      <c r="W66" s="164"/>
      <c r="X66" s="164"/>
      <c r="Y66" s="164"/>
    </row>
    <row r="67" spans="1:25" s="151" customFormat="1" hidden="1" x14ac:dyDescent="0.2">
      <c r="A67" s="160" t="str">
        <f>IF(ROW()&lt;=B$3,INDEX(FP!F:F,B$2+ROW()-1)&amp;" - "&amp;INDEX(FP!C:C,B$2+ROW()-1),"")</f>
        <v/>
      </c>
      <c r="B67" s="160"/>
      <c r="C67" s="172" t="str">
        <f>IF(ROW()&lt;=B$3,INDEX(FP!E:E,B$2+ROW()-1),"")</f>
        <v/>
      </c>
      <c r="D67" s="159" t="str">
        <f>IF(ROW()&lt;=B$3,INDEX(FP!F:F,B$2+ROW()-1),"")</f>
        <v/>
      </c>
      <c r="E67" s="159"/>
      <c r="F67" s="159" t="str">
        <f>IF(ROW()&lt;=B$3,INDEX(FP!G:G,B$2+ROW()-1),"")</f>
        <v/>
      </c>
      <c r="G67" s="159"/>
      <c r="H67" s="160" t="str">
        <f>IF(ROW()&lt;=B$3,INDEX(FP!C:C,B$2+ROW()-1),"")</f>
        <v/>
      </c>
      <c r="I67" s="161" t="str">
        <f t="shared" si="6"/>
        <v/>
      </c>
      <c r="J67" s="161" t="str">
        <f t="shared" si="7"/>
        <v/>
      </c>
      <c r="K67" s="162" t="str">
        <f t="shared" si="8"/>
        <v/>
      </c>
      <c r="L67" s="163">
        <v>99</v>
      </c>
      <c r="M67" s="183" t="str">
        <f>$A66</f>
        <v/>
      </c>
      <c r="N67" s="183">
        <v>99</v>
      </c>
      <c r="O67" s="164"/>
      <c r="P67" s="164"/>
      <c r="Q67" s="164"/>
      <c r="R67" s="164"/>
      <c r="S67" s="164"/>
      <c r="T67" s="164"/>
      <c r="U67" s="164"/>
      <c r="V67" s="164"/>
      <c r="W67" s="164"/>
      <c r="X67" s="164"/>
      <c r="Y67" s="164"/>
    </row>
    <row r="68" spans="1:25" s="151" customFormat="1" hidden="1" x14ac:dyDescent="0.2">
      <c r="A68" s="160" t="str">
        <f>IF(ROW()&lt;=B$3,INDEX(FP!F:F,B$2+ROW()-1)&amp;" - "&amp;INDEX(FP!C:C,B$2+ROW()-1),"")</f>
        <v/>
      </c>
      <c r="B68" s="160"/>
      <c r="C68" s="172" t="str">
        <f>IF(ROW()&lt;=B$3,INDEX(FP!E:E,B$2+ROW()-1),"")</f>
        <v/>
      </c>
      <c r="D68" s="159" t="str">
        <f>IF(ROW()&lt;=B$3,INDEX(FP!F:F,B$2+ROW()-1),"")</f>
        <v/>
      </c>
      <c r="E68" s="159"/>
      <c r="F68" s="159" t="str">
        <f>IF(ROW()&lt;=B$3,INDEX(FP!G:G,B$2+ROW()-1),"")</f>
        <v/>
      </c>
      <c r="G68" s="159"/>
      <c r="H68" s="160" t="str">
        <f>IF(ROW()&lt;=B$3,INDEX(FP!C:C,B$2+ROW()-1),"")</f>
        <v/>
      </c>
      <c r="I68" s="161" t="str">
        <f t="shared" si="6"/>
        <v/>
      </c>
      <c r="J68" s="161" t="str">
        <f t="shared" si="7"/>
        <v/>
      </c>
      <c r="K68" s="162" t="str">
        <f t="shared" si="8"/>
        <v/>
      </c>
      <c r="L68" s="163">
        <v>99</v>
      </c>
      <c r="M68" s="173" t="s">
        <v>371</v>
      </c>
      <c r="N68" s="174" t="s">
        <v>415</v>
      </c>
      <c r="O68" s="164"/>
      <c r="P68" s="164"/>
      <c r="Q68" s="164"/>
      <c r="R68" s="164"/>
      <c r="S68" s="164"/>
      <c r="T68" s="164"/>
      <c r="U68" s="164"/>
      <c r="V68" s="164"/>
      <c r="W68" s="164"/>
      <c r="X68" s="164"/>
      <c r="Y68" s="164"/>
    </row>
    <row r="69" spans="1:25" s="151" customFormat="1" hidden="1" x14ac:dyDescent="0.2">
      <c r="A69" s="160" t="str">
        <f>IF(ROW()&lt;=B$3,INDEX(FP!F:F,B$2+ROW()-1)&amp;" - "&amp;INDEX(FP!C:C,B$2+ROW()-1),"")</f>
        <v/>
      </c>
      <c r="B69" s="160"/>
      <c r="C69" s="172" t="str">
        <f>IF(ROW()&lt;=B$3,INDEX(FP!E:E,B$2+ROW()-1),"")</f>
        <v/>
      </c>
      <c r="D69" s="159" t="str">
        <f>IF(ROW()&lt;=B$3,INDEX(FP!F:F,B$2+ROW()-1),"")</f>
        <v/>
      </c>
      <c r="E69" s="159"/>
      <c r="F69" s="159" t="str">
        <f>IF(ROW()&lt;=B$3,INDEX(FP!G:G,B$2+ROW()-1),"")</f>
        <v/>
      </c>
      <c r="G69" s="159"/>
      <c r="H69" s="160" t="str">
        <f>IF(ROW()&lt;=B$3,INDEX(FP!C:C,B$2+ROW()-1),"")</f>
        <v/>
      </c>
      <c r="I69" s="161" t="str">
        <f t="shared" si="6"/>
        <v/>
      </c>
      <c r="J69" s="161" t="str">
        <f t="shared" si="7"/>
        <v/>
      </c>
      <c r="K69" s="162" t="str">
        <f t="shared" si="8"/>
        <v/>
      </c>
      <c r="L69" s="163">
        <v>99</v>
      </c>
      <c r="M69" s="175" t="str">
        <f>$A68</f>
        <v/>
      </c>
      <c r="N69" s="176">
        <v>99</v>
      </c>
      <c r="O69" s="164"/>
      <c r="P69" s="164"/>
      <c r="Q69" s="164"/>
      <c r="R69" s="164"/>
      <c r="S69" s="164"/>
      <c r="T69" s="164"/>
      <c r="U69" s="164"/>
      <c r="V69" s="164"/>
      <c r="W69" s="164"/>
      <c r="X69" s="164"/>
      <c r="Y69" s="164"/>
    </row>
    <row r="70" spans="1:25" s="151" customFormat="1" hidden="1" x14ac:dyDescent="0.2">
      <c r="A70" s="160" t="str">
        <f>IF(ROW()&lt;=B$3,INDEX(FP!F:F,B$2+ROW()-1)&amp;" - "&amp;INDEX(FP!C:C,B$2+ROW()-1),"")</f>
        <v/>
      </c>
      <c r="B70" s="160"/>
      <c r="C70" s="172" t="str">
        <f>IF(ROW()&lt;=B$3,INDEX(FP!E:E,B$2+ROW()-1),"")</f>
        <v/>
      </c>
      <c r="D70" s="159" t="str">
        <f>IF(ROW()&lt;=B$3,INDEX(FP!F:F,B$2+ROW()-1),"")</f>
        <v/>
      </c>
      <c r="E70" s="159"/>
      <c r="F70" s="159" t="str">
        <f>IF(ROW()&lt;=B$3,INDEX(FP!G:G,B$2+ROW()-1),"")</f>
        <v/>
      </c>
      <c r="G70" s="159"/>
      <c r="H70" s="160" t="str">
        <f>IF(ROW()&lt;=B$3,INDEX(FP!C:C,B$2+ROW()-1),"")</f>
        <v/>
      </c>
      <c r="I70" s="161" t="str">
        <f t="shared" si="6"/>
        <v/>
      </c>
      <c r="J70" s="161" t="str">
        <f t="shared" si="7"/>
        <v/>
      </c>
      <c r="K70" s="162" t="str">
        <f t="shared" si="8"/>
        <v/>
      </c>
      <c r="L70" s="163">
        <v>99</v>
      </c>
      <c r="M70" s="181" t="s">
        <v>371</v>
      </c>
      <c r="N70" s="182" t="s">
        <v>415</v>
      </c>
      <c r="O70" s="164"/>
      <c r="P70" s="164"/>
      <c r="Q70" s="164"/>
      <c r="R70" s="164"/>
      <c r="S70" s="164"/>
      <c r="T70" s="164"/>
      <c r="U70" s="164"/>
      <c r="V70" s="164"/>
      <c r="W70" s="164"/>
      <c r="X70" s="164"/>
      <c r="Y70" s="164"/>
    </row>
    <row r="71" spans="1:25" s="151" customFormat="1" hidden="1" x14ac:dyDescent="0.2">
      <c r="A71" s="160" t="str">
        <f>IF(ROW()&lt;=B$3,INDEX(FP!F:F,B$2+ROW()-1)&amp;" - "&amp;INDEX(FP!C:C,B$2+ROW()-1),"")</f>
        <v/>
      </c>
      <c r="B71" s="160"/>
      <c r="C71" s="172" t="str">
        <f>IF(ROW()&lt;=B$3,INDEX(FP!E:E,B$2+ROW()-1),"")</f>
        <v/>
      </c>
      <c r="D71" s="159" t="str">
        <f>IF(ROW()&lt;=B$3,INDEX(FP!F:F,B$2+ROW()-1),"")</f>
        <v/>
      </c>
      <c r="E71" s="159"/>
      <c r="F71" s="159" t="str">
        <f>IF(ROW()&lt;=B$3,INDEX(FP!G:G,B$2+ROW()-1),"")</f>
        <v/>
      </c>
      <c r="G71" s="159"/>
      <c r="H71" s="160" t="str">
        <f>IF(ROW()&lt;=B$3,INDEX(FP!C:C,B$2+ROW()-1),"")</f>
        <v/>
      </c>
      <c r="I71" s="161" t="str">
        <f t="shared" si="6"/>
        <v/>
      </c>
      <c r="J71" s="161" t="str">
        <f t="shared" si="7"/>
        <v/>
      </c>
      <c r="K71" s="162" t="str">
        <f t="shared" si="8"/>
        <v/>
      </c>
      <c r="L71" s="163">
        <v>99</v>
      </c>
      <c r="M71" s="183" t="str">
        <f>$A70</f>
        <v/>
      </c>
      <c r="N71" s="183">
        <v>99</v>
      </c>
      <c r="O71" s="164"/>
      <c r="P71" s="164"/>
      <c r="Q71" s="164"/>
      <c r="R71" s="164"/>
      <c r="S71" s="164"/>
      <c r="T71" s="164"/>
      <c r="U71" s="164"/>
      <c r="V71" s="164"/>
      <c r="W71" s="164"/>
      <c r="X71" s="164"/>
      <c r="Y71" s="164"/>
    </row>
    <row r="72" spans="1:25" s="151" customFormat="1" hidden="1" x14ac:dyDescent="0.2">
      <c r="A72" s="160" t="str">
        <f>IF(ROW()&lt;=B$3,INDEX(FP!F:F,B$2+ROW()-1)&amp;" - "&amp;INDEX(FP!C:C,B$2+ROW()-1),"")</f>
        <v/>
      </c>
      <c r="B72" s="160"/>
      <c r="C72" s="172" t="str">
        <f>IF(ROW()&lt;=B$3,INDEX(FP!E:E,B$2+ROW()-1),"")</f>
        <v/>
      </c>
      <c r="D72" s="159" t="str">
        <f>IF(ROW()&lt;=B$3,INDEX(FP!F:F,B$2+ROW()-1),"")</f>
        <v/>
      </c>
      <c r="E72" s="159"/>
      <c r="F72" s="159" t="str">
        <f>IF(ROW()&lt;=B$3,INDEX(FP!G:G,B$2+ROW()-1),"")</f>
        <v/>
      </c>
      <c r="G72" s="159"/>
      <c r="H72" s="160" t="str">
        <f>IF(ROW()&lt;=B$3,INDEX(FP!C:C,B$2+ROW()-1),"")</f>
        <v/>
      </c>
      <c r="I72" s="161" t="str">
        <f t="shared" si="6"/>
        <v/>
      </c>
      <c r="J72" s="161" t="str">
        <f t="shared" si="7"/>
        <v/>
      </c>
      <c r="K72" s="162" t="str">
        <f t="shared" si="8"/>
        <v/>
      </c>
      <c r="L72" s="163">
        <v>99</v>
      </c>
      <c r="M72" s="173" t="s">
        <v>371</v>
      </c>
      <c r="N72" s="174" t="s">
        <v>415</v>
      </c>
      <c r="O72" s="164"/>
      <c r="P72" s="164"/>
      <c r="Q72" s="164"/>
      <c r="R72" s="164"/>
      <c r="S72" s="164"/>
      <c r="T72" s="164"/>
      <c r="U72" s="164"/>
      <c r="V72" s="164"/>
      <c r="W72" s="164"/>
      <c r="X72" s="164"/>
      <c r="Y72" s="164"/>
    </row>
    <row r="73" spans="1:25" s="151" customFormat="1" hidden="1" x14ac:dyDescent="0.2">
      <c r="A73" s="160" t="str">
        <f>IF(ROW()&lt;=B$3,INDEX(FP!F:F,B$2+ROW()-1)&amp;" - "&amp;INDEX(FP!C:C,B$2+ROW()-1),"")</f>
        <v/>
      </c>
      <c r="B73" s="160"/>
      <c r="C73" s="172" t="str">
        <f>IF(ROW()&lt;=B$3,INDEX(FP!E:E,B$2+ROW()-1),"")</f>
        <v/>
      </c>
      <c r="D73" s="159" t="str">
        <f>IF(ROW()&lt;=B$3,INDEX(FP!F:F,B$2+ROW()-1),"")</f>
        <v/>
      </c>
      <c r="E73" s="159"/>
      <c r="F73" s="159" t="str">
        <f>IF(ROW()&lt;=B$3,INDEX(FP!G:G,B$2+ROW()-1),"")</f>
        <v/>
      </c>
      <c r="G73" s="159"/>
      <c r="H73" s="160" t="str">
        <f>IF(ROW()&lt;=B$3,INDEX(FP!C:C,B$2+ROW()-1),"")</f>
        <v/>
      </c>
      <c r="I73" s="161" t="str">
        <f t="shared" si="6"/>
        <v/>
      </c>
      <c r="J73" s="161" t="str">
        <f t="shared" si="7"/>
        <v/>
      </c>
      <c r="K73" s="162" t="str">
        <f t="shared" si="8"/>
        <v/>
      </c>
      <c r="L73" s="163">
        <v>99</v>
      </c>
      <c r="M73" s="175" t="str">
        <f>$A72</f>
        <v/>
      </c>
      <c r="N73" s="176">
        <v>99</v>
      </c>
      <c r="O73" s="164"/>
      <c r="P73" s="164"/>
      <c r="Q73" s="164"/>
      <c r="R73" s="164"/>
      <c r="S73" s="164"/>
      <c r="T73" s="164"/>
      <c r="U73" s="164"/>
      <c r="V73" s="164"/>
      <c r="W73" s="164"/>
      <c r="X73" s="164"/>
      <c r="Y73" s="164"/>
    </row>
    <row r="74" spans="1:25" s="151" customFormat="1" hidden="1" x14ac:dyDescent="0.2">
      <c r="A74" s="160" t="str">
        <f>IF(ROW()&lt;=B$3,INDEX(FP!F:F,B$2+ROW()-1)&amp;" - "&amp;INDEX(FP!C:C,B$2+ROW()-1),"")</f>
        <v/>
      </c>
      <c r="B74" s="160"/>
      <c r="C74" s="172" t="str">
        <f>IF(ROW()&lt;=B$3,INDEX(FP!E:E,B$2+ROW()-1),"")</f>
        <v/>
      </c>
      <c r="D74" s="159" t="str">
        <f>IF(ROW()&lt;=B$3,INDEX(FP!F:F,B$2+ROW()-1),"")</f>
        <v/>
      </c>
      <c r="E74" s="159"/>
      <c r="F74" s="159" t="str">
        <f>IF(ROW()&lt;=B$3,INDEX(FP!G:G,B$2+ROW()-1),"")</f>
        <v/>
      </c>
      <c r="G74" s="159"/>
      <c r="H74" s="160" t="str">
        <f>IF(ROW()&lt;=B$3,INDEX(FP!C:C,B$2+ROW()-1),"")</f>
        <v/>
      </c>
      <c r="I74" s="161" t="str">
        <f t="shared" si="6"/>
        <v/>
      </c>
      <c r="J74" s="161" t="str">
        <f t="shared" si="7"/>
        <v/>
      </c>
      <c r="K74" s="162" t="str">
        <f t="shared" si="8"/>
        <v/>
      </c>
      <c r="L74" s="163">
        <v>99</v>
      </c>
      <c r="M74" s="181" t="s">
        <v>371</v>
      </c>
      <c r="N74" s="182" t="s">
        <v>415</v>
      </c>
      <c r="O74" s="164"/>
      <c r="P74" s="164"/>
      <c r="Q74" s="164"/>
      <c r="R74" s="164"/>
      <c r="S74" s="164"/>
      <c r="T74" s="164"/>
      <c r="U74" s="164"/>
      <c r="V74" s="164"/>
      <c r="W74" s="164"/>
      <c r="X74" s="164"/>
      <c r="Y74" s="164"/>
    </row>
    <row r="75" spans="1:25" s="151" customFormat="1" hidden="1" x14ac:dyDescent="0.2">
      <c r="A75" s="160" t="str">
        <f>IF(ROW()&lt;=B$3,INDEX(FP!F:F,B$2+ROW()-1)&amp;" - "&amp;INDEX(FP!C:C,B$2+ROW()-1),"")</f>
        <v/>
      </c>
      <c r="B75" s="160"/>
      <c r="C75" s="172" t="str">
        <f>IF(ROW()&lt;=B$3,INDEX(FP!E:E,B$2+ROW()-1),"")</f>
        <v/>
      </c>
      <c r="D75" s="159" t="str">
        <f>IF(ROW()&lt;=B$3,INDEX(FP!F:F,B$2+ROW()-1),"")</f>
        <v/>
      </c>
      <c r="E75" s="159"/>
      <c r="F75" s="159" t="str">
        <f>IF(ROW()&lt;=B$3,INDEX(FP!G:G,B$2+ROW()-1),"")</f>
        <v/>
      </c>
      <c r="G75" s="159"/>
      <c r="H75" s="160" t="str">
        <f>IF(ROW()&lt;=B$3,INDEX(FP!C:C,B$2+ROW()-1),"")</f>
        <v/>
      </c>
      <c r="I75" s="161" t="str">
        <f t="shared" si="6"/>
        <v/>
      </c>
      <c r="J75" s="161" t="str">
        <f t="shared" si="7"/>
        <v/>
      </c>
      <c r="K75" s="162" t="str">
        <f t="shared" si="8"/>
        <v/>
      </c>
      <c r="L75" s="163">
        <v>99</v>
      </c>
      <c r="M75" s="183" t="str">
        <f>$A74</f>
        <v/>
      </c>
      <c r="N75" s="183">
        <v>99</v>
      </c>
      <c r="O75" s="164"/>
      <c r="P75" s="164"/>
      <c r="Q75" s="164"/>
      <c r="R75" s="164"/>
      <c r="S75" s="164"/>
      <c r="T75" s="164"/>
      <c r="U75" s="164"/>
      <c r="V75" s="164"/>
      <c r="W75" s="164"/>
      <c r="X75" s="164"/>
      <c r="Y75" s="164"/>
    </row>
    <row r="76" spans="1:25" s="151" customFormat="1" hidden="1" x14ac:dyDescent="0.2">
      <c r="A76" s="160" t="str">
        <f>IF(ROW()&lt;=B$3,INDEX(FP!F:F,B$2+ROW()-1)&amp;" - "&amp;INDEX(FP!C:C,B$2+ROW()-1),"")</f>
        <v/>
      </c>
      <c r="B76" s="160"/>
      <c r="C76" s="172" t="str">
        <f>IF(ROW()&lt;=B$3,INDEX(FP!E:E,B$2+ROW()-1),"")</f>
        <v/>
      </c>
      <c r="D76" s="159" t="str">
        <f>IF(ROW()&lt;=B$3,INDEX(FP!F:F,B$2+ROW()-1),"")</f>
        <v/>
      </c>
      <c r="E76" s="159"/>
      <c r="F76" s="159" t="str">
        <f>IF(ROW()&lt;=B$3,INDEX(FP!G:G,B$2+ROW()-1),"")</f>
        <v/>
      </c>
      <c r="G76" s="159"/>
      <c r="H76" s="160" t="str">
        <f>IF(ROW()&lt;=B$3,INDEX(FP!C:C,B$2+ROW()-1),"")</f>
        <v/>
      </c>
      <c r="I76" s="161" t="str">
        <f t="shared" si="6"/>
        <v/>
      </c>
      <c r="J76" s="161" t="str">
        <f t="shared" si="7"/>
        <v/>
      </c>
      <c r="K76" s="162" t="str">
        <f t="shared" si="8"/>
        <v/>
      </c>
      <c r="L76" s="163">
        <v>99</v>
      </c>
      <c r="M76" s="173" t="s">
        <v>371</v>
      </c>
      <c r="N76" s="174" t="s">
        <v>415</v>
      </c>
      <c r="O76" s="164"/>
      <c r="P76" s="164"/>
      <c r="Q76" s="164"/>
      <c r="R76" s="164"/>
      <c r="S76" s="164"/>
      <c r="T76" s="164"/>
      <c r="U76" s="164"/>
      <c r="V76" s="164"/>
      <c r="W76" s="164"/>
      <c r="X76" s="164"/>
      <c r="Y76" s="164"/>
    </row>
    <row r="77" spans="1:25" s="151" customFormat="1" hidden="1" x14ac:dyDescent="0.2">
      <c r="A77" s="160" t="str">
        <f>IF(ROW()&lt;=B$3,INDEX(FP!F:F,B$2+ROW()-1)&amp;" - "&amp;INDEX(FP!C:C,B$2+ROW()-1),"")</f>
        <v/>
      </c>
      <c r="B77" s="160"/>
      <c r="C77" s="172" t="str">
        <f>IF(ROW()&lt;=B$3,INDEX(FP!E:E,B$2+ROW()-1),"")</f>
        <v/>
      </c>
      <c r="D77" s="159" t="str">
        <f>IF(ROW()&lt;=B$3,INDEX(FP!F:F,B$2+ROW()-1),"")</f>
        <v/>
      </c>
      <c r="E77" s="159"/>
      <c r="F77" s="159" t="str">
        <f>IF(ROW()&lt;=B$3,INDEX(FP!G:G,B$2+ROW()-1),"")</f>
        <v/>
      </c>
      <c r="G77" s="159"/>
      <c r="H77" s="160" t="str">
        <f>IF(ROW()&lt;=B$3,INDEX(FP!C:C,B$2+ROW()-1),"")</f>
        <v/>
      </c>
      <c r="I77" s="161" t="str">
        <f t="shared" si="6"/>
        <v/>
      </c>
      <c r="J77" s="161" t="str">
        <f t="shared" si="7"/>
        <v/>
      </c>
      <c r="K77" s="162" t="str">
        <f t="shared" si="8"/>
        <v/>
      </c>
      <c r="L77" s="163">
        <v>99</v>
      </c>
      <c r="M77" s="175" t="str">
        <f>$A76</f>
        <v/>
      </c>
      <c r="N77" s="176">
        <v>99</v>
      </c>
      <c r="O77" s="164"/>
      <c r="P77" s="164"/>
      <c r="Q77" s="164"/>
      <c r="R77" s="164"/>
      <c r="S77" s="164"/>
      <c r="T77" s="164"/>
      <c r="U77" s="164"/>
      <c r="V77" s="164"/>
      <c r="W77" s="164"/>
      <c r="X77" s="164"/>
      <c r="Y77" s="164"/>
    </row>
    <row r="78" spans="1:25" s="151" customFormat="1" hidden="1" x14ac:dyDescent="0.2">
      <c r="A78" s="160" t="str">
        <f>IF(ROW()&lt;=B$3,INDEX(FP!F:F,B$2+ROW()-1)&amp;" - "&amp;INDEX(FP!C:C,B$2+ROW()-1),"")</f>
        <v/>
      </c>
      <c r="B78" s="160"/>
      <c r="C78" s="172" t="str">
        <f>IF(ROW()&lt;=B$3,INDEX(FP!E:E,B$2+ROW()-1),"")</f>
        <v/>
      </c>
      <c r="D78" s="159" t="str">
        <f>IF(ROW()&lt;=B$3,INDEX(FP!F:F,B$2+ROW()-1),"")</f>
        <v/>
      </c>
      <c r="E78" s="159"/>
      <c r="F78" s="159" t="str">
        <f>IF(ROW()&lt;=B$3,INDEX(FP!G:G,B$2+ROW()-1),"")</f>
        <v/>
      </c>
      <c r="G78" s="159"/>
      <c r="H78" s="160" t="str">
        <f>IF(ROW()&lt;=B$3,INDEX(FP!C:C,B$2+ROW()-1),"")</f>
        <v/>
      </c>
      <c r="I78" s="161" t="str">
        <f t="shared" si="6"/>
        <v/>
      </c>
      <c r="J78" s="161" t="str">
        <f t="shared" si="7"/>
        <v/>
      </c>
      <c r="K78" s="162" t="str">
        <f t="shared" si="8"/>
        <v/>
      </c>
      <c r="L78" s="163">
        <v>99</v>
      </c>
      <c r="M78" s="181" t="s">
        <v>371</v>
      </c>
      <c r="N78" s="182" t="s">
        <v>415</v>
      </c>
      <c r="O78" s="164"/>
      <c r="P78" s="164"/>
      <c r="Q78" s="164"/>
      <c r="R78" s="164"/>
      <c r="S78" s="164"/>
      <c r="T78" s="164"/>
      <c r="U78" s="164"/>
      <c r="V78" s="164"/>
      <c r="W78" s="164"/>
      <c r="X78" s="164"/>
      <c r="Y78" s="164"/>
    </row>
    <row r="79" spans="1:25" s="151" customFormat="1" hidden="1" x14ac:dyDescent="0.2">
      <c r="A79" s="160" t="str">
        <f>IF(ROW()&lt;=B$3,INDEX(FP!F:F,B$2+ROW()-1)&amp;" - "&amp;INDEX(FP!C:C,B$2+ROW()-1),"")</f>
        <v/>
      </c>
      <c r="B79" s="160"/>
      <c r="C79" s="172" t="str">
        <f>IF(ROW()&lt;=B$3,INDEX(FP!E:E,B$2+ROW()-1),"")</f>
        <v/>
      </c>
      <c r="D79" s="159" t="str">
        <f>IF(ROW()&lt;=B$3,INDEX(FP!F:F,B$2+ROW()-1),"")</f>
        <v/>
      </c>
      <c r="E79" s="159"/>
      <c r="F79" s="159" t="str">
        <f>IF(ROW()&lt;=B$3,INDEX(FP!G:G,B$2+ROW()-1),"")</f>
        <v/>
      </c>
      <c r="G79" s="159"/>
      <c r="H79" s="160" t="str">
        <f>IF(ROW()&lt;=B$3,INDEX(FP!C:C,B$2+ROW()-1),"")</f>
        <v/>
      </c>
      <c r="I79" s="161" t="str">
        <f t="shared" si="6"/>
        <v/>
      </c>
      <c r="J79" s="161" t="str">
        <f t="shared" si="7"/>
        <v/>
      </c>
      <c r="K79" s="162" t="str">
        <f t="shared" si="8"/>
        <v/>
      </c>
      <c r="L79" s="163">
        <v>99</v>
      </c>
      <c r="M79" s="183" t="str">
        <f>$A78</f>
        <v/>
      </c>
      <c r="N79" s="183">
        <v>99</v>
      </c>
      <c r="O79" s="164"/>
      <c r="P79" s="164"/>
      <c r="Q79" s="164"/>
      <c r="R79" s="164"/>
      <c r="S79" s="164"/>
      <c r="T79" s="164"/>
      <c r="U79" s="164"/>
      <c r="V79" s="164"/>
      <c r="W79" s="164"/>
      <c r="X79" s="164"/>
      <c r="Y79" s="164"/>
    </row>
    <row r="80" spans="1:25" s="151" customFormat="1" hidden="1" x14ac:dyDescent="0.2">
      <c r="A80" s="160" t="str">
        <f>IF(ROW()&lt;=B$3,INDEX(FP!F:F,B$2+ROW()-1)&amp;" - "&amp;INDEX(FP!C:C,B$2+ROW()-1),"")</f>
        <v/>
      </c>
      <c r="B80" s="160"/>
      <c r="C80" s="172" t="str">
        <f>IF(ROW()&lt;=B$3,INDEX(FP!E:E,B$2+ROW()-1),"")</f>
        <v/>
      </c>
      <c r="D80" s="159" t="str">
        <f>IF(ROW()&lt;=B$3,INDEX(FP!F:F,B$2+ROW()-1),"")</f>
        <v/>
      </c>
      <c r="E80" s="159"/>
      <c r="F80" s="159" t="str">
        <f>IF(ROW()&lt;=B$3,INDEX(FP!G:G,B$2+ROW()-1),"")</f>
        <v/>
      </c>
      <c r="G80" s="159"/>
      <c r="H80" s="160" t="str">
        <f>IF(ROW()&lt;=B$3,INDEX(FP!C:C,B$2+ROW()-1),"")</f>
        <v/>
      </c>
      <c r="I80" s="161" t="str">
        <f t="shared" si="6"/>
        <v/>
      </c>
      <c r="J80" s="161" t="str">
        <f t="shared" si="7"/>
        <v/>
      </c>
      <c r="K80" s="162" t="str">
        <f t="shared" si="8"/>
        <v/>
      </c>
      <c r="L80" s="163">
        <v>99</v>
      </c>
      <c r="M80" s="173" t="s">
        <v>371</v>
      </c>
      <c r="N80" s="174" t="s">
        <v>415</v>
      </c>
      <c r="O80" s="164"/>
      <c r="P80" s="164"/>
      <c r="Q80" s="164"/>
      <c r="R80" s="164"/>
      <c r="S80" s="164"/>
      <c r="T80" s="164"/>
      <c r="U80" s="164"/>
      <c r="V80" s="164"/>
      <c r="W80" s="164"/>
      <c r="X80" s="164"/>
      <c r="Y80" s="164"/>
    </row>
    <row r="81" spans="1:25" s="151" customFormat="1" hidden="1" x14ac:dyDescent="0.2">
      <c r="A81" s="160" t="str">
        <f>IF(ROW()&lt;=B$3,INDEX(FP!F:F,B$2+ROW()-1)&amp;" - "&amp;INDEX(FP!C:C,B$2+ROW()-1),"")</f>
        <v/>
      </c>
      <c r="B81" s="160"/>
      <c r="C81" s="172" t="str">
        <f>IF(ROW()&lt;=B$3,INDEX(FP!E:E,B$2+ROW()-1),"")</f>
        <v/>
      </c>
      <c r="D81" s="159" t="str">
        <f>IF(ROW()&lt;=B$3,INDEX(FP!F:F,B$2+ROW()-1),"")</f>
        <v/>
      </c>
      <c r="E81" s="159"/>
      <c r="F81" s="159" t="str">
        <f>IF(ROW()&lt;=B$3,INDEX(FP!G:G,B$2+ROW()-1),"")</f>
        <v/>
      </c>
      <c r="G81" s="159"/>
      <c r="H81" s="160" t="str">
        <f>IF(ROW()&lt;=B$3,INDEX(FP!C:C,B$2+ROW()-1),"")</f>
        <v/>
      </c>
      <c r="I81" s="161" t="str">
        <f t="shared" si="6"/>
        <v/>
      </c>
      <c r="J81" s="161" t="str">
        <f t="shared" si="7"/>
        <v/>
      </c>
      <c r="K81" s="162" t="str">
        <f t="shared" si="8"/>
        <v/>
      </c>
      <c r="L81" s="163">
        <v>99</v>
      </c>
      <c r="M81" s="175" t="str">
        <f>$A80</f>
        <v/>
      </c>
      <c r="N81" s="176">
        <v>99</v>
      </c>
      <c r="O81" s="164"/>
      <c r="P81" s="164"/>
      <c r="Q81" s="164"/>
      <c r="R81" s="164"/>
      <c r="S81" s="164"/>
      <c r="T81" s="164"/>
      <c r="U81" s="164"/>
      <c r="V81" s="164"/>
      <c r="W81" s="164"/>
      <c r="X81" s="164"/>
      <c r="Y81" s="164"/>
    </row>
    <row r="82" spans="1:25" s="151" customFormat="1" hidden="1" x14ac:dyDescent="0.2">
      <c r="A82" s="160" t="str">
        <f>IF(ROW()&lt;=B$3,INDEX(FP!F:F,B$2+ROW()-1)&amp;" - "&amp;INDEX(FP!C:C,B$2+ROW()-1),"")</f>
        <v/>
      </c>
      <c r="B82" s="160"/>
      <c r="C82" s="172" t="str">
        <f>IF(ROW()&lt;=B$3,INDEX(FP!E:E,B$2+ROW()-1),"")</f>
        <v/>
      </c>
      <c r="D82" s="159" t="str">
        <f>IF(ROW()&lt;=B$3,INDEX(FP!F:F,B$2+ROW()-1),"")</f>
        <v/>
      </c>
      <c r="E82" s="159"/>
      <c r="F82" s="159" t="str">
        <f>IF(ROW()&lt;=B$3,INDEX(FP!G:G,B$2+ROW()-1),"")</f>
        <v/>
      </c>
      <c r="G82" s="159"/>
      <c r="H82" s="160" t="str">
        <f>IF(ROW()&lt;=B$3,INDEX(FP!C:C,B$2+ROW()-1),"")</f>
        <v/>
      </c>
      <c r="I82" s="161" t="str">
        <f t="shared" si="6"/>
        <v/>
      </c>
      <c r="J82" s="161" t="str">
        <f t="shared" si="7"/>
        <v/>
      </c>
      <c r="K82" s="162" t="str">
        <f t="shared" si="8"/>
        <v/>
      </c>
      <c r="L82" s="163">
        <v>99</v>
      </c>
      <c r="M82" s="181" t="s">
        <v>371</v>
      </c>
      <c r="N82" s="182" t="s">
        <v>415</v>
      </c>
      <c r="O82" s="164"/>
      <c r="P82" s="164"/>
      <c r="Q82" s="164"/>
      <c r="R82" s="164"/>
      <c r="S82" s="164"/>
      <c r="T82" s="164"/>
      <c r="U82" s="164"/>
      <c r="V82" s="164"/>
      <c r="W82" s="164"/>
      <c r="X82" s="164"/>
      <c r="Y82" s="164"/>
    </row>
    <row r="83" spans="1:25" s="151" customFormat="1" hidden="1" x14ac:dyDescent="0.2">
      <c r="A83" s="160" t="str">
        <f>IF(ROW()&lt;=B$3,INDEX(FP!F:F,B$2+ROW()-1)&amp;" - "&amp;INDEX(FP!C:C,B$2+ROW()-1),"")</f>
        <v/>
      </c>
      <c r="B83" s="160"/>
      <c r="C83" s="172" t="str">
        <f>IF(ROW()&lt;=B$3,INDEX(FP!E:E,B$2+ROW()-1),"")</f>
        <v/>
      </c>
      <c r="D83" s="159" t="str">
        <f>IF(ROW()&lt;=B$3,INDEX(FP!F:F,B$2+ROW()-1),"")</f>
        <v/>
      </c>
      <c r="E83" s="159"/>
      <c r="F83" s="159" t="str">
        <f>IF(ROW()&lt;=B$3,INDEX(FP!G:G,B$2+ROW()-1),"")</f>
        <v/>
      </c>
      <c r="G83" s="159"/>
      <c r="H83" s="160" t="str">
        <f>IF(ROW()&lt;=B$3,INDEX(FP!C:C,B$2+ROW()-1),"")</f>
        <v/>
      </c>
      <c r="I83" s="161" t="str">
        <f t="shared" si="6"/>
        <v/>
      </c>
      <c r="J83" s="161" t="str">
        <f t="shared" si="7"/>
        <v/>
      </c>
      <c r="K83" s="162" t="str">
        <f t="shared" si="8"/>
        <v/>
      </c>
      <c r="L83" s="163">
        <v>99</v>
      </c>
      <c r="M83" s="183" t="str">
        <f>$A82</f>
        <v/>
      </c>
      <c r="N83" s="183">
        <v>99</v>
      </c>
      <c r="O83" s="164"/>
      <c r="P83" s="164"/>
      <c r="Q83" s="164"/>
      <c r="R83" s="164"/>
      <c r="S83" s="164"/>
      <c r="T83" s="164"/>
      <c r="U83" s="164"/>
      <c r="V83" s="164"/>
      <c r="W83" s="164"/>
      <c r="X83" s="164"/>
      <c r="Y83" s="164"/>
    </row>
    <row r="84" spans="1:25" s="151" customFormat="1" hidden="1" x14ac:dyDescent="0.2">
      <c r="A84" s="160" t="str">
        <f>IF(ROW()&lt;=B$3,INDEX(FP!F:F,B$2+ROW()-1)&amp;" - "&amp;INDEX(FP!C:C,B$2+ROW()-1),"")</f>
        <v/>
      </c>
      <c r="B84" s="160"/>
      <c r="C84" s="172" t="str">
        <f>IF(ROW()&lt;=B$3,INDEX(FP!E:E,B$2+ROW()-1),"")</f>
        <v/>
      </c>
      <c r="D84" s="159" t="str">
        <f>IF(ROW()&lt;=B$3,INDEX(FP!F:F,B$2+ROW()-1),"")</f>
        <v/>
      </c>
      <c r="E84" s="159"/>
      <c r="F84" s="159" t="str">
        <f>IF(ROW()&lt;=B$3,INDEX(FP!G:G,B$2+ROW()-1),"")</f>
        <v/>
      </c>
      <c r="G84" s="159"/>
      <c r="H84" s="160" t="str">
        <f>IF(ROW()&lt;=B$3,INDEX(FP!C:C,B$2+ROW()-1),"")</f>
        <v/>
      </c>
      <c r="I84" s="161" t="str">
        <f t="shared" si="6"/>
        <v/>
      </c>
      <c r="J84" s="161" t="str">
        <f t="shared" si="7"/>
        <v/>
      </c>
      <c r="K84" s="162" t="str">
        <f t="shared" si="8"/>
        <v/>
      </c>
      <c r="L84" s="163">
        <v>99</v>
      </c>
      <c r="M84" s="173" t="s">
        <v>371</v>
      </c>
      <c r="N84" s="174" t="s">
        <v>415</v>
      </c>
      <c r="O84" s="164"/>
      <c r="P84" s="164"/>
      <c r="Q84" s="164"/>
      <c r="R84" s="164"/>
      <c r="S84" s="164"/>
      <c r="T84" s="164"/>
      <c r="U84" s="164"/>
      <c r="V84" s="164"/>
      <c r="W84" s="164"/>
      <c r="X84" s="164"/>
      <c r="Y84" s="164"/>
    </row>
    <row r="85" spans="1:25" s="151" customFormat="1" hidden="1" x14ac:dyDescent="0.2">
      <c r="A85" s="160" t="str">
        <f>IF(ROW()&lt;=B$3,INDEX(FP!F:F,B$2+ROW()-1)&amp;" - "&amp;INDEX(FP!C:C,B$2+ROW()-1),"")</f>
        <v/>
      </c>
      <c r="B85" s="160"/>
      <c r="C85" s="172" t="str">
        <f>IF(ROW()&lt;=B$3,INDEX(FP!E:E,B$2+ROW()-1),"")</f>
        <v/>
      </c>
      <c r="D85" s="159" t="str">
        <f>IF(ROW()&lt;=B$3,INDEX(FP!F:F,B$2+ROW()-1),"")</f>
        <v/>
      </c>
      <c r="E85" s="159"/>
      <c r="F85" s="159" t="str">
        <f>IF(ROW()&lt;=B$3,INDEX(FP!G:G,B$2+ROW()-1),"")</f>
        <v/>
      </c>
      <c r="G85" s="159"/>
      <c r="H85" s="160" t="str">
        <f>IF(ROW()&lt;=B$3,INDEX(FP!C:C,B$2+ROW()-1),"")</f>
        <v/>
      </c>
      <c r="I85" s="161" t="str">
        <f t="shared" si="6"/>
        <v/>
      </c>
      <c r="J85" s="161" t="str">
        <f t="shared" si="7"/>
        <v/>
      </c>
      <c r="K85" s="162" t="str">
        <f t="shared" si="8"/>
        <v/>
      </c>
      <c r="L85" s="163">
        <v>99</v>
      </c>
      <c r="M85" s="175" t="str">
        <f>$A84</f>
        <v/>
      </c>
      <c r="N85" s="176">
        <v>99</v>
      </c>
      <c r="O85" s="164"/>
      <c r="P85" s="164"/>
      <c r="Q85" s="164"/>
      <c r="R85" s="164"/>
      <c r="S85" s="164"/>
      <c r="T85" s="164"/>
      <c r="U85" s="164"/>
      <c r="V85" s="164"/>
      <c r="W85" s="164"/>
      <c r="X85" s="164"/>
      <c r="Y85" s="164"/>
    </row>
    <row r="86" spans="1:25" s="151" customFormat="1" hidden="1" x14ac:dyDescent="0.2">
      <c r="A86" s="160" t="str">
        <f>IF(ROW()&lt;=B$3,INDEX(FP!F:F,B$2+ROW()-1)&amp;" - "&amp;INDEX(FP!C:C,B$2+ROW()-1),"")</f>
        <v/>
      </c>
      <c r="B86" s="160"/>
      <c r="C86" s="172" t="str">
        <f>IF(ROW()&lt;=B$3,INDEX(FP!E:E,B$2+ROW()-1),"")</f>
        <v/>
      </c>
      <c r="D86" s="159" t="str">
        <f>IF(ROW()&lt;=B$3,INDEX(FP!F:F,B$2+ROW()-1),"")</f>
        <v/>
      </c>
      <c r="E86" s="159"/>
      <c r="F86" s="159" t="str">
        <f>IF(ROW()&lt;=B$3,INDEX(FP!G:G,B$2+ROW()-1),"")</f>
        <v/>
      </c>
      <c r="G86" s="159"/>
      <c r="H86" s="160" t="str">
        <f>IF(ROW()&lt;=B$3,INDEX(FP!C:C,B$2+ROW()-1),"")</f>
        <v/>
      </c>
      <c r="I86" s="161" t="str">
        <f t="shared" si="6"/>
        <v/>
      </c>
      <c r="J86" s="161" t="str">
        <f t="shared" si="7"/>
        <v/>
      </c>
      <c r="K86" s="162" t="str">
        <f t="shared" si="8"/>
        <v/>
      </c>
      <c r="L86" s="163">
        <v>99</v>
      </c>
      <c r="M86" s="181" t="s">
        <v>371</v>
      </c>
      <c r="N86" s="182" t="s">
        <v>415</v>
      </c>
      <c r="O86" s="164"/>
      <c r="P86" s="164"/>
      <c r="Q86" s="164"/>
      <c r="R86" s="164"/>
      <c r="S86" s="164"/>
      <c r="T86" s="164"/>
      <c r="U86" s="164"/>
      <c r="V86" s="164"/>
      <c r="W86" s="164"/>
      <c r="X86" s="164"/>
      <c r="Y86" s="164"/>
    </row>
    <row r="87" spans="1:25" s="151" customFormat="1" hidden="1" x14ac:dyDescent="0.2">
      <c r="A87" s="160" t="str">
        <f>IF(ROW()&lt;=B$3,INDEX(FP!F:F,B$2+ROW()-1)&amp;" - "&amp;INDEX(FP!C:C,B$2+ROW()-1),"")</f>
        <v/>
      </c>
      <c r="B87" s="160"/>
      <c r="C87" s="172" t="str">
        <f>IF(ROW()&lt;=B$3,INDEX(FP!E:E,B$2+ROW()-1),"")</f>
        <v/>
      </c>
      <c r="D87" s="159" t="str">
        <f>IF(ROW()&lt;=B$3,INDEX(FP!F:F,B$2+ROW()-1),"")</f>
        <v/>
      </c>
      <c r="E87" s="159"/>
      <c r="F87" s="159" t="str">
        <f>IF(ROW()&lt;=B$3,INDEX(FP!G:G,B$2+ROW()-1),"")</f>
        <v/>
      </c>
      <c r="G87" s="159"/>
      <c r="H87" s="160" t="str">
        <f>IF(ROW()&lt;=B$3,INDEX(FP!C:C,B$2+ROW()-1),"")</f>
        <v/>
      </c>
      <c r="I87" s="161" t="str">
        <f t="shared" si="6"/>
        <v/>
      </c>
      <c r="J87" s="161" t="str">
        <f t="shared" si="7"/>
        <v/>
      </c>
      <c r="K87" s="162" t="str">
        <f t="shared" si="8"/>
        <v/>
      </c>
      <c r="L87" s="163">
        <v>99</v>
      </c>
      <c r="M87" s="183" t="str">
        <f>$A86</f>
        <v/>
      </c>
      <c r="N87" s="183">
        <v>99</v>
      </c>
      <c r="O87" s="164"/>
      <c r="P87" s="164"/>
      <c r="Q87" s="164"/>
      <c r="R87" s="164"/>
      <c r="S87" s="164"/>
      <c r="T87" s="164"/>
      <c r="U87" s="164"/>
      <c r="V87" s="164"/>
      <c r="W87" s="164"/>
      <c r="X87" s="164"/>
      <c r="Y87" s="164"/>
    </row>
    <row r="88" spans="1:25" s="151" customFormat="1" hidden="1" x14ac:dyDescent="0.2">
      <c r="A88" s="160" t="str">
        <f>IF(ROW()&lt;=B$3,INDEX(FP!F:F,B$2+ROW()-1)&amp;" - "&amp;INDEX(FP!C:C,B$2+ROW()-1),"")</f>
        <v/>
      </c>
      <c r="B88" s="160"/>
      <c r="C88" s="172" t="str">
        <f>IF(ROW()&lt;=B$3,INDEX(FP!E:E,B$2+ROW()-1),"")</f>
        <v/>
      </c>
      <c r="D88" s="159" t="str">
        <f>IF(ROW()&lt;=B$3,INDEX(FP!F:F,B$2+ROW()-1),"")</f>
        <v/>
      </c>
      <c r="E88" s="159"/>
      <c r="F88" s="159" t="str">
        <f>IF(ROW()&lt;=B$3,INDEX(FP!G:G,B$2+ROW()-1),"")</f>
        <v/>
      </c>
      <c r="G88" s="159"/>
      <c r="H88" s="160" t="str">
        <f>IF(ROW()&lt;=B$3,INDEX(FP!C:C,B$2+ROW()-1),"")</f>
        <v/>
      </c>
      <c r="I88" s="161" t="str">
        <f t="shared" si="6"/>
        <v/>
      </c>
      <c r="J88" s="161" t="str">
        <f t="shared" si="7"/>
        <v/>
      </c>
      <c r="K88" s="162" t="str">
        <f t="shared" si="8"/>
        <v/>
      </c>
      <c r="L88" s="163">
        <v>99</v>
      </c>
      <c r="M88" s="173" t="s">
        <v>371</v>
      </c>
      <c r="N88" s="174" t="s">
        <v>415</v>
      </c>
      <c r="O88" s="164"/>
      <c r="P88" s="164"/>
      <c r="Q88" s="164"/>
      <c r="R88" s="164"/>
      <c r="S88" s="164"/>
      <c r="T88" s="164"/>
      <c r="U88" s="164"/>
      <c r="V88" s="164"/>
      <c r="W88" s="164"/>
      <c r="X88" s="164"/>
      <c r="Y88" s="164"/>
    </row>
    <row r="89" spans="1:25" s="151" customFormat="1" hidden="1" x14ac:dyDescent="0.2">
      <c r="A89" s="160" t="str">
        <f>IF(ROW()&lt;=B$3,INDEX(FP!F:F,B$2+ROW()-1)&amp;" - "&amp;INDEX(FP!C:C,B$2+ROW()-1),"")</f>
        <v/>
      </c>
      <c r="B89" s="160"/>
      <c r="C89" s="172" t="str">
        <f>IF(ROW()&lt;=B$3,INDEX(FP!E:E,B$2+ROW()-1),"")</f>
        <v/>
      </c>
      <c r="D89" s="159" t="str">
        <f>IF(ROW()&lt;=B$3,INDEX(FP!F:F,B$2+ROW()-1),"")</f>
        <v/>
      </c>
      <c r="E89" s="159"/>
      <c r="F89" s="159" t="str">
        <f>IF(ROW()&lt;=B$3,INDEX(FP!G:G,B$2+ROW()-1),"")</f>
        <v/>
      </c>
      <c r="G89" s="159"/>
      <c r="H89" s="160" t="str">
        <f>IF(ROW()&lt;=B$3,INDEX(FP!C:C,B$2+ROW()-1),"")</f>
        <v/>
      </c>
      <c r="I89" s="161" t="str">
        <f t="shared" si="6"/>
        <v/>
      </c>
      <c r="J89" s="161" t="str">
        <f t="shared" si="7"/>
        <v/>
      </c>
      <c r="K89" s="162" t="str">
        <f t="shared" si="8"/>
        <v/>
      </c>
      <c r="L89" s="163">
        <v>99</v>
      </c>
      <c r="M89" s="175" t="str">
        <f>$A88</f>
        <v/>
      </c>
      <c r="N89" s="176">
        <v>99</v>
      </c>
      <c r="O89" s="164"/>
      <c r="P89" s="164"/>
      <c r="Q89" s="164"/>
      <c r="R89" s="164"/>
      <c r="S89" s="164"/>
      <c r="T89" s="164"/>
      <c r="U89" s="164"/>
      <c r="V89" s="164"/>
      <c r="W89" s="164"/>
      <c r="X89" s="164"/>
      <c r="Y89" s="164"/>
    </row>
    <row r="90" spans="1:25" s="151" customFormat="1" hidden="1" x14ac:dyDescent="0.2">
      <c r="A90" s="160" t="str">
        <f>IF(ROW()&lt;=B$3,INDEX(FP!F:F,B$2+ROW()-1)&amp;" - "&amp;INDEX(FP!C:C,B$2+ROW()-1),"")</f>
        <v/>
      </c>
      <c r="B90" s="160"/>
      <c r="C90" s="172" t="str">
        <f>IF(ROW()&lt;=B$3,INDEX(FP!E:E,B$2+ROW()-1),"")</f>
        <v/>
      </c>
      <c r="D90" s="159" t="str">
        <f>IF(ROW()&lt;=B$3,INDEX(FP!F:F,B$2+ROW()-1),"")</f>
        <v/>
      </c>
      <c r="E90" s="159"/>
      <c r="F90" s="159" t="str">
        <f>IF(ROW()&lt;=B$3,INDEX(FP!G:G,B$2+ROW()-1),"")</f>
        <v/>
      </c>
      <c r="G90" s="159"/>
      <c r="H90" s="160" t="str">
        <f>IF(ROW()&lt;=B$3,INDEX(FP!C:C,B$2+ROW()-1),"")</f>
        <v/>
      </c>
      <c r="I90" s="161" t="str">
        <f t="shared" si="6"/>
        <v/>
      </c>
      <c r="J90" s="161" t="str">
        <f t="shared" si="7"/>
        <v/>
      </c>
      <c r="K90" s="162" t="str">
        <f t="shared" si="8"/>
        <v/>
      </c>
      <c r="L90" s="163">
        <v>99</v>
      </c>
      <c r="M90" s="181" t="s">
        <v>371</v>
      </c>
      <c r="N90" s="182" t="s">
        <v>415</v>
      </c>
      <c r="O90" s="164"/>
      <c r="P90" s="164"/>
      <c r="Q90" s="164"/>
      <c r="R90" s="164"/>
      <c r="S90" s="164"/>
      <c r="T90" s="164"/>
      <c r="U90" s="164"/>
      <c r="V90" s="164"/>
      <c r="W90" s="164"/>
      <c r="X90" s="164"/>
      <c r="Y90" s="164"/>
    </row>
    <row r="91" spans="1:25" s="151" customFormat="1" hidden="1" x14ac:dyDescent="0.2">
      <c r="A91" s="160" t="str">
        <f>IF(ROW()&lt;=B$3,INDEX(FP!F:F,B$2+ROW()-1)&amp;" - "&amp;INDEX(FP!C:C,B$2+ROW()-1),"")</f>
        <v/>
      </c>
      <c r="B91" s="160"/>
      <c r="C91" s="172" t="str">
        <f>IF(ROW()&lt;=B$3,INDEX(FP!E:E,B$2+ROW()-1),"")</f>
        <v/>
      </c>
      <c r="D91" s="159" t="str">
        <f>IF(ROW()&lt;=B$3,INDEX(FP!F:F,B$2+ROW()-1),"")</f>
        <v/>
      </c>
      <c r="E91" s="159"/>
      <c r="F91" s="159" t="str">
        <f>IF(ROW()&lt;=B$3,INDEX(FP!G:G,B$2+ROW()-1),"")</f>
        <v/>
      </c>
      <c r="G91" s="159"/>
      <c r="H91" s="160" t="str">
        <f>IF(ROW()&lt;=B$3,INDEX(FP!C:C,B$2+ROW()-1),"")</f>
        <v/>
      </c>
      <c r="I91" s="161" t="str">
        <f t="shared" si="6"/>
        <v/>
      </c>
      <c r="J91" s="161" t="str">
        <f t="shared" si="7"/>
        <v/>
      </c>
      <c r="K91" s="162" t="str">
        <f t="shared" si="8"/>
        <v/>
      </c>
      <c r="L91" s="163">
        <v>99</v>
      </c>
      <c r="M91" s="183" t="str">
        <f>$A90</f>
        <v/>
      </c>
      <c r="N91" s="183">
        <v>99</v>
      </c>
      <c r="O91" s="164"/>
      <c r="P91" s="164"/>
      <c r="Q91" s="164"/>
      <c r="R91" s="164"/>
      <c r="S91" s="164"/>
      <c r="T91" s="164"/>
      <c r="U91" s="164"/>
      <c r="V91" s="164"/>
      <c r="W91" s="164"/>
      <c r="X91" s="164"/>
      <c r="Y91" s="164"/>
    </row>
    <row r="92" spans="1:25" s="151" customFormat="1" hidden="1" x14ac:dyDescent="0.2">
      <c r="A92" s="160" t="str">
        <f>IF(ROW()&lt;=B$3,INDEX(FP!F:F,B$2+ROW()-1)&amp;" - "&amp;INDEX(FP!C:C,B$2+ROW()-1),"")</f>
        <v/>
      </c>
      <c r="B92" s="160"/>
      <c r="C92" s="172" t="str">
        <f>IF(ROW()&lt;=B$3,INDEX(FP!E:E,B$2+ROW()-1),"")</f>
        <v/>
      </c>
      <c r="D92" s="159" t="str">
        <f>IF(ROW()&lt;=B$3,INDEX(FP!F:F,B$2+ROW()-1),"")</f>
        <v/>
      </c>
      <c r="E92" s="159"/>
      <c r="F92" s="159" t="str">
        <f>IF(ROW()&lt;=B$3,INDEX(FP!G:G,B$2+ROW()-1),"")</f>
        <v/>
      </c>
      <c r="G92" s="159"/>
      <c r="H92" s="160" t="str">
        <f>IF(ROW()&lt;=B$3,INDEX(FP!C:C,B$2+ROW()-1),"")</f>
        <v/>
      </c>
      <c r="I92" s="161" t="str">
        <f t="shared" si="6"/>
        <v/>
      </c>
      <c r="J92" s="161" t="str">
        <f t="shared" si="7"/>
        <v/>
      </c>
      <c r="K92" s="162" t="str">
        <f t="shared" si="8"/>
        <v/>
      </c>
      <c r="L92" s="163">
        <v>99</v>
      </c>
      <c r="M92" s="173" t="s">
        <v>371</v>
      </c>
      <c r="N92" s="174" t="s">
        <v>415</v>
      </c>
      <c r="O92" s="164"/>
      <c r="P92" s="164"/>
      <c r="Q92" s="164"/>
      <c r="R92" s="164"/>
      <c r="S92" s="164"/>
      <c r="T92" s="164"/>
      <c r="U92" s="164"/>
      <c r="V92" s="164"/>
      <c r="W92" s="164"/>
      <c r="X92" s="164"/>
      <c r="Y92" s="164"/>
    </row>
    <row r="93" spans="1:25" s="151" customFormat="1" hidden="1" x14ac:dyDescent="0.2">
      <c r="A93" s="160" t="str">
        <f>IF(ROW()&lt;=B$3,INDEX(FP!F:F,B$2+ROW()-1)&amp;" - "&amp;INDEX(FP!C:C,B$2+ROW()-1),"")</f>
        <v/>
      </c>
      <c r="B93" s="160"/>
      <c r="C93" s="172" t="str">
        <f>IF(ROW()&lt;=B$3,INDEX(FP!E:E,B$2+ROW()-1),"")</f>
        <v/>
      </c>
      <c r="D93" s="159" t="str">
        <f>IF(ROW()&lt;=B$3,INDEX(FP!F:F,B$2+ROW()-1),"")</f>
        <v/>
      </c>
      <c r="E93" s="159"/>
      <c r="F93" s="159" t="str">
        <f>IF(ROW()&lt;=B$3,INDEX(FP!G:G,B$2+ROW()-1),"")</f>
        <v/>
      </c>
      <c r="G93" s="159"/>
      <c r="H93" s="160" t="str">
        <f>IF(ROW()&lt;=B$3,INDEX(FP!C:C,B$2+ROW()-1),"")</f>
        <v/>
      </c>
      <c r="I93" s="161" t="str">
        <f t="shared" si="6"/>
        <v/>
      </c>
      <c r="J93" s="161" t="str">
        <f t="shared" si="7"/>
        <v/>
      </c>
      <c r="K93" s="162" t="str">
        <f t="shared" si="8"/>
        <v/>
      </c>
      <c r="L93" s="163">
        <v>99</v>
      </c>
      <c r="M93" s="175" t="str">
        <f>$A92</f>
        <v/>
      </c>
      <c r="N93" s="176">
        <v>99</v>
      </c>
      <c r="O93" s="164"/>
      <c r="P93" s="164"/>
      <c r="Q93" s="164"/>
      <c r="R93" s="164"/>
      <c r="S93" s="164"/>
      <c r="T93" s="164"/>
      <c r="U93" s="164"/>
      <c r="V93" s="164"/>
      <c r="W93" s="164"/>
      <c r="X93" s="164"/>
      <c r="Y93" s="164"/>
    </row>
    <row r="94" spans="1:25" s="151" customFormat="1" hidden="1" x14ac:dyDescent="0.2">
      <c r="A94" s="160" t="str">
        <f>IF(ROW()&lt;=B$3,INDEX(FP!F:F,B$2+ROW()-1)&amp;" - "&amp;INDEX(FP!C:C,B$2+ROW()-1),"")</f>
        <v/>
      </c>
      <c r="B94" s="160"/>
      <c r="C94" s="172" t="str">
        <f>IF(ROW()&lt;=B$3,INDEX(FP!E:E,B$2+ROW()-1),"")</f>
        <v/>
      </c>
      <c r="D94" s="159" t="str">
        <f>IF(ROW()&lt;=B$3,INDEX(FP!F:F,B$2+ROW()-1),"")</f>
        <v/>
      </c>
      <c r="E94" s="159"/>
      <c r="F94" s="159" t="str">
        <f>IF(ROW()&lt;=B$3,INDEX(FP!G:G,B$2+ROW()-1),"")</f>
        <v/>
      </c>
      <c r="G94" s="159"/>
      <c r="H94" s="160" t="str">
        <f>IF(ROW()&lt;=B$3,INDEX(FP!C:C,B$2+ROW()-1),"")</f>
        <v/>
      </c>
      <c r="I94" s="161" t="str">
        <f t="shared" si="6"/>
        <v/>
      </c>
      <c r="J94" s="161" t="str">
        <f t="shared" si="7"/>
        <v/>
      </c>
      <c r="K94" s="162" t="str">
        <f t="shared" si="8"/>
        <v/>
      </c>
      <c r="L94" s="163">
        <v>99</v>
      </c>
      <c r="M94" s="181" t="s">
        <v>371</v>
      </c>
      <c r="N94" s="182" t="s">
        <v>415</v>
      </c>
      <c r="O94" s="164"/>
      <c r="P94" s="164"/>
      <c r="Q94" s="164"/>
      <c r="R94" s="164"/>
      <c r="S94" s="164"/>
      <c r="T94" s="164"/>
      <c r="U94" s="164"/>
      <c r="V94" s="164"/>
      <c r="W94" s="164"/>
      <c r="X94" s="164"/>
      <c r="Y94" s="164"/>
    </row>
    <row r="95" spans="1:25" s="151" customFormat="1" hidden="1" x14ac:dyDescent="0.2">
      <c r="A95" s="184"/>
      <c r="B95" s="184"/>
      <c r="C95" s="184"/>
      <c r="D95" s="184"/>
      <c r="E95" s="184"/>
      <c r="F95" s="159" t="str">
        <f>IF(ROW()&lt;=B$3,INDEX(FP!G:G,B$2+ROW()-1),"")</f>
        <v/>
      </c>
      <c r="G95" s="185"/>
      <c r="H95" s="184"/>
      <c r="I95" s="186"/>
      <c r="J95" s="161"/>
      <c r="K95" s="162"/>
      <c r="L95" s="163"/>
      <c r="M95" s="183" t="str">
        <f>$A94</f>
        <v/>
      </c>
      <c r="N95" s="183">
        <v>99</v>
      </c>
      <c r="O95" s="164"/>
      <c r="P95" s="164"/>
      <c r="Q95" s="164"/>
      <c r="R95" s="164"/>
      <c r="S95" s="164"/>
      <c r="T95" s="164"/>
      <c r="U95" s="164"/>
      <c r="V95" s="164"/>
      <c r="W95" s="164"/>
      <c r="X95" s="164"/>
      <c r="Y95" s="164"/>
    </row>
    <row r="96" spans="1:25" s="151" customFormat="1" hidden="1" x14ac:dyDescent="0.2">
      <c r="A96" s="184"/>
      <c r="B96" s="184"/>
      <c r="C96" s="184"/>
      <c r="D96" s="184"/>
      <c r="E96" s="184"/>
      <c r="F96" s="160" t="s">
        <v>435</v>
      </c>
      <c r="G96" s="184"/>
      <c r="H96" s="184"/>
      <c r="I96" s="186"/>
      <c r="J96" s="187"/>
      <c r="K96" s="188"/>
      <c r="L96" s="164"/>
      <c r="M96" s="164"/>
      <c r="N96" s="164"/>
      <c r="O96" s="164"/>
      <c r="P96" s="164"/>
      <c r="Q96" s="164"/>
      <c r="R96" s="164"/>
      <c r="S96" s="164"/>
      <c r="T96" s="164"/>
      <c r="U96" s="164"/>
      <c r="V96" s="164"/>
      <c r="W96" s="164"/>
      <c r="X96" s="164"/>
      <c r="Y96" s="164"/>
    </row>
    <row r="97" spans="1:25" s="151" customFormat="1" hidden="1" x14ac:dyDescent="0.2">
      <c r="A97" s="184"/>
      <c r="B97" s="184"/>
      <c r="C97" s="184"/>
      <c r="D97" s="184"/>
      <c r="E97" s="184"/>
      <c r="F97" s="160" t="s">
        <v>436</v>
      </c>
      <c r="G97" s="184"/>
      <c r="H97" s="184"/>
      <c r="I97" s="186"/>
      <c r="J97" s="187"/>
      <c r="K97" s="188"/>
      <c r="L97" s="164"/>
      <c r="M97" s="164"/>
      <c r="N97" s="164"/>
      <c r="O97" s="164"/>
      <c r="P97" s="164"/>
      <c r="Q97" s="164"/>
      <c r="R97" s="164"/>
      <c r="S97" s="164"/>
      <c r="T97" s="164"/>
      <c r="U97" s="164"/>
      <c r="V97" s="164"/>
      <c r="W97" s="164"/>
      <c r="X97" s="164"/>
      <c r="Y97" s="164"/>
    </row>
    <row r="98" spans="1:25" s="151" customFormat="1" hidden="1" x14ac:dyDescent="0.2">
      <c r="A98" s="184"/>
      <c r="B98" s="184"/>
      <c r="C98" s="184"/>
      <c r="D98" s="184"/>
      <c r="E98" s="184"/>
      <c r="F98" s="189" t="s">
        <v>437</v>
      </c>
      <c r="G98" s="190"/>
      <c r="H98" s="184"/>
      <c r="I98" s="186"/>
      <c r="J98" s="187"/>
      <c r="K98" s="188"/>
      <c r="L98" s="164"/>
      <c r="M98" s="164"/>
      <c r="N98" s="164"/>
      <c r="O98" s="164"/>
      <c r="P98" s="164"/>
      <c r="Q98" s="164"/>
      <c r="R98" s="164"/>
      <c r="S98" s="164"/>
      <c r="T98" s="164"/>
      <c r="U98" s="164"/>
      <c r="V98" s="164"/>
      <c r="W98" s="164"/>
      <c r="X98" s="164"/>
      <c r="Y98" s="164"/>
    </row>
    <row r="99" spans="1:25" s="151" customFormat="1" hidden="1" x14ac:dyDescent="0.2">
      <c r="A99" s="184"/>
      <c r="B99" s="184"/>
      <c r="C99" s="184"/>
      <c r="D99" s="184"/>
      <c r="E99" s="184"/>
      <c r="F99" s="160" t="s">
        <v>438</v>
      </c>
      <c r="G99" s="184"/>
      <c r="H99" s="184"/>
      <c r="I99" s="186"/>
      <c r="J99" s="187"/>
      <c r="K99" s="188"/>
      <c r="L99" s="164"/>
      <c r="M99" s="164"/>
      <c r="N99" s="164"/>
      <c r="O99" s="164"/>
      <c r="P99" s="164"/>
      <c r="Q99" s="164"/>
      <c r="R99" s="164"/>
      <c r="S99" s="164"/>
      <c r="T99" s="164"/>
      <c r="U99" s="164"/>
      <c r="V99" s="164"/>
      <c r="W99" s="164"/>
      <c r="X99" s="164"/>
      <c r="Y99" s="164"/>
    </row>
    <row r="100" spans="1:25" ht="15.5" x14ac:dyDescent="0.35">
      <c r="A100" s="333" t="s">
        <v>365</v>
      </c>
      <c r="B100" s="333"/>
      <c r="C100" s="333"/>
      <c r="D100" s="333"/>
      <c r="E100" s="333"/>
      <c r="F100" s="333"/>
      <c r="G100" s="333"/>
      <c r="H100" s="333"/>
      <c r="I100" s="334" t="s">
        <v>439</v>
      </c>
      <c r="J100" s="334"/>
      <c r="K100" s="191"/>
    </row>
    <row r="101" spans="1:25" ht="15.5" x14ac:dyDescent="0.35">
      <c r="A101" s="333"/>
      <c r="B101" s="333"/>
      <c r="C101" s="333"/>
      <c r="D101" s="333"/>
      <c r="E101" s="333"/>
      <c r="F101" s="333"/>
      <c r="G101" s="333"/>
      <c r="H101" s="333"/>
      <c r="I101" s="335">
        <v>45740</v>
      </c>
      <c r="J101" s="335"/>
    </row>
    <row r="102" spans="1:25" ht="14" x14ac:dyDescent="0.3">
      <c r="A102" s="192" t="s">
        <v>440</v>
      </c>
      <c r="B102" s="193">
        <v>58</v>
      </c>
      <c r="C102" s="193"/>
      <c r="D102" s="194"/>
      <c r="E102" s="194"/>
      <c r="F102" s="194"/>
      <c r="G102" s="194"/>
      <c r="H102" s="194"/>
      <c r="I102" s="116"/>
      <c r="J102" s="119"/>
    </row>
    <row r="103" spans="1:25" s="199" customFormat="1" ht="10.5" x14ac:dyDescent="0.2">
      <c r="A103" s="195" t="s">
        <v>371</v>
      </c>
      <c r="B103" s="196" t="s">
        <v>441</v>
      </c>
      <c r="C103" s="196" t="s">
        <v>442</v>
      </c>
      <c r="D103" s="196" t="s">
        <v>443</v>
      </c>
      <c r="E103" s="196"/>
      <c r="F103" s="196" t="s">
        <v>444</v>
      </c>
      <c r="G103" s="196"/>
      <c r="H103" s="196" t="s">
        <v>445</v>
      </c>
      <c r="I103" s="197" t="s">
        <v>446</v>
      </c>
      <c r="J103" s="198" t="s">
        <v>415</v>
      </c>
      <c r="K103" s="154"/>
      <c r="L103" s="155"/>
      <c r="M103" s="155"/>
      <c r="N103" s="155"/>
      <c r="O103" s="155"/>
      <c r="P103" s="155"/>
      <c r="Q103" s="155"/>
      <c r="R103" s="155"/>
      <c r="S103" s="155"/>
      <c r="T103" s="155"/>
      <c r="U103" s="155"/>
      <c r="V103" s="155"/>
      <c r="W103" s="155"/>
      <c r="X103" s="155"/>
      <c r="Y103" s="155"/>
    </row>
    <row r="104" spans="1:25" s="203" customFormat="1" ht="76.5" customHeight="1" x14ac:dyDescent="0.25">
      <c r="A104" s="59" t="s">
        <v>447</v>
      </c>
      <c r="B104" s="59" t="s">
        <v>98</v>
      </c>
      <c r="C104" s="59" t="s">
        <v>99</v>
      </c>
      <c r="D104" s="59" t="s">
        <v>100</v>
      </c>
      <c r="E104" s="59" t="s">
        <v>448</v>
      </c>
      <c r="F104" s="59" t="s">
        <v>101</v>
      </c>
      <c r="G104" s="59" t="s">
        <v>102</v>
      </c>
      <c r="H104" s="59" t="s">
        <v>103</v>
      </c>
      <c r="I104" s="200" t="s">
        <v>449</v>
      </c>
      <c r="J104" s="61" t="s">
        <v>105</v>
      </c>
      <c r="K104" s="201"/>
      <c r="L104" s="202"/>
      <c r="M104" s="202"/>
      <c r="N104" s="202"/>
      <c r="O104" s="202"/>
      <c r="P104" s="202"/>
      <c r="Q104" s="202"/>
      <c r="R104" s="202"/>
      <c r="S104" s="202"/>
      <c r="T104" s="202"/>
      <c r="U104" s="202"/>
      <c r="V104" s="202"/>
      <c r="W104" s="202"/>
      <c r="X104" s="202"/>
      <c r="Y104" s="202"/>
    </row>
    <row r="105" spans="1:25" s="203" customFormat="1" ht="15" customHeight="1" x14ac:dyDescent="0.25">
      <c r="A105" s="336" t="s">
        <v>450</v>
      </c>
      <c r="B105" s="336"/>
      <c r="C105" s="336"/>
      <c r="D105" s="336"/>
      <c r="E105" s="336"/>
      <c r="F105" s="336"/>
      <c r="G105" s="336"/>
      <c r="H105" s="336"/>
      <c r="I105" s="336"/>
      <c r="J105" s="336"/>
      <c r="K105" s="201"/>
      <c r="L105" s="202"/>
      <c r="M105" s="202"/>
      <c r="N105" s="202"/>
      <c r="O105" s="202"/>
      <c r="P105" s="202"/>
      <c r="Q105" s="202"/>
      <c r="R105" s="202"/>
      <c r="S105" s="202"/>
      <c r="T105" s="202"/>
      <c r="U105" s="202"/>
      <c r="V105" s="202"/>
      <c r="W105" s="202"/>
      <c r="X105" s="202"/>
      <c r="Y105" s="202"/>
    </row>
    <row r="106" spans="1:25" s="203" customFormat="1" ht="12.5" x14ac:dyDescent="0.25">
      <c r="A106" s="204"/>
      <c r="B106" s="204"/>
      <c r="C106" s="204"/>
      <c r="D106" s="204"/>
      <c r="E106" s="204"/>
      <c r="F106" s="204"/>
      <c r="G106" s="204"/>
      <c r="H106" s="204"/>
      <c r="I106" s="205"/>
      <c r="J106" s="206"/>
      <c r="K106" s="201"/>
      <c r="L106" s="202"/>
      <c r="M106" s="202"/>
      <c r="N106" s="202"/>
      <c r="O106" s="202"/>
      <c r="P106" s="202"/>
      <c r="Q106" s="202"/>
      <c r="R106" s="202"/>
      <c r="S106" s="202"/>
      <c r="T106" s="202"/>
      <c r="U106" s="202"/>
      <c r="V106" s="202"/>
      <c r="W106" s="202"/>
      <c r="X106" s="202"/>
      <c r="Y106" s="202"/>
    </row>
    <row r="107" spans="1:25" ht="30" x14ac:dyDescent="0.25">
      <c r="A107" s="207" t="s">
        <v>451</v>
      </c>
      <c r="B107" s="207" t="s">
        <v>452</v>
      </c>
      <c r="C107" s="207"/>
      <c r="D107" s="208">
        <v>45698</v>
      </c>
      <c r="E107" s="208"/>
      <c r="F107" s="207" t="s">
        <v>453</v>
      </c>
      <c r="G107" s="209"/>
      <c r="H107" s="207" t="s">
        <v>454</v>
      </c>
      <c r="I107" s="210">
        <v>3314.93</v>
      </c>
      <c r="J107" s="211">
        <v>4</v>
      </c>
      <c r="K107" s="201"/>
    </row>
    <row r="108" spans="1:25" ht="30" x14ac:dyDescent="0.25">
      <c r="A108" s="207" t="s">
        <v>451</v>
      </c>
      <c r="B108" s="207" t="s">
        <v>455</v>
      </c>
      <c r="C108" s="207"/>
      <c r="D108" s="208">
        <v>45698</v>
      </c>
      <c r="E108" s="208"/>
      <c r="F108" s="207" t="s">
        <v>456</v>
      </c>
      <c r="G108" s="209"/>
      <c r="H108" s="207" t="s">
        <v>457</v>
      </c>
      <c r="I108" s="210">
        <v>160.56</v>
      </c>
      <c r="J108" s="211">
        <v>2</v>
      </c>
      <c r="K108" s="201"/>
    </row>
    <row r="109" spans="1:25" ht="20" x14ac:dyDescent="0.25">
      <c r="A109" s="207" t="s">
        <v>451</v>
      </c>
      <c r="B109" s="207" t="s">
        <v>458</v>
      </c>
      <c r="C109" s="207"/>
      <c r="D109" s="208">
        <v>45698</v>
      </c>
      <c r="E109" s="208"/>
      <c r="F109" s="207" t="s">
        <v>459</v>
      </c>
      <c r="G109" s="209" t="s">
        <v>3206</v>
      </c>
      <c r="H109" s="207" t="s">
        <v>460</v>
      </c>
      <c r="I109" s="210">
        <v>247.81</v>
      </c>
      <c r="J109" s="211">
        <v>4</v>
      </c>
      <c r="K109" s="201"/>
    </row>
    <row r="110" spans="1:25" ht="30" x14ac:dyDescent="0.25">
      <c r="A110" s="207" t="s">
        <v>451</v>
      </c>
      <c r="B110" s="207" t="s">
        <v>461</v>
      </c>
      <c r="C110" s="207"/>
      <c r="D110" s="208">
        <v>45719</v>
      </c>
      <c r="E110" s="208"/>
      <c r="F110" s="207" t="s">
        <v>462</v>
      </c>
      <c r="G110" s="209"/>
      <c r="H110" s="207" t="s">
        <v>454</v>
      </c>
      <c r="I110" s="210">
        <v>3282.68</v>
      </c>
      <c r="J110" s="211">
        <v>4</v>
      </c>
      <c r="K110" s="201"/>
    </row>
    <row r="111" spans="1:25" ht="40" x14ac:dyDescent="0.25">
      <c r="A111" s="207" t="s">
        <v>451</v>
      </c>
      <c r="B111" s="207" t="s">
        <v>463</v>
      </c>
      <c r="C111" s="207"/>
      <c r="D111" s="208">
        <v>45719</v>
      </c>
      <c r="E111" s="208"/>
      <c r="F111" s="207" t="s">
        <v>464</v>
      </c>
      <c r="G111" s="209"/>
      <c r="H111" s="207" t="s">
        <v>465</v>
      </c>
      <c r="I111" s="210">
        <v>747.81</v>
      </c>
      <c r="J111" s="211">
        <v>3</v>
      </c>
      <c r="K111" s="201"/>
    </row>
    <row r="112" spans="1:25" ht="20" x14ac:dyDescent="0.25">
      <c r="A112" s="207" t="s">
        <v>451</v>
      </c>
      <c r="B112" s="207" t="s">
        <v>466</v>
      </c>
      <c r="C112" s="207"/>
      <c r="D112" s="208">
        <v>45719</v>
      </c>
      <c r="E112" s="208"/>
      <c r="F112" s="207" t="s">
        <v>467</v>
      </c>
      <c r="G112" s="209"/>
      <c r="H112" s="207" t="s">
        <v>457</v>
      </c>
      <c r="I112" s="210">
        <v>163.44</v>
      </c>
      <c r="J112" s="211">
        <v>2</v>
      </c>
      <c r="K112" s="201"/>
    </row>
    <row r="113" spans="1:11" ht="20" x14ac:dyDescent="0.25">
      <c r="A113" s="207" t="s">
        <v>451</v>
      </c>
      <c r="B113" s="207" t="s">
        <v>468</v>
      </c>
      <c r="C113" s="207"/>
      <c r="D113" s="208">
        <v>45722</v>
      </c>
      <c r="E113" s="208"/>
      <c r="F113" s="207" t="s">
        <v>469</v>
      </c>
      <c r="G113" s="209" t="s">
        <v>3206</v>
      </c>
      <c r="H113" s="207" t="s">
        <v>460</v>
      </c>
      <c r="I113" s="210">
        <v>247.81</v>
      </c>
      <c r="J113" s="211">
        <v>4</v>
      </c>
      <c r="K113" s="201"/>
    </row>
    <row r="114" spans="1:11" ht="20" x14ac:dyDescent="0.25">
      <c r="A114" s="207" t="s">
        <v>451</v>
      </c>
      <c r="B114" s="207" t="s">
        <v>470</v>
      </c>
      <c r="C114" s="207"/>
      <c r="D114" s="208">
        <v>45723</v>
      </c>
      <c r="E114" s="208"/>
      <c r="F114" s="207" t="s">
        <v>471</v>
      </c>
      <c r="G114" s="209"/>
      <c r="H114" s="207" t="s">
        <v>472</v>
      </c>
      <c r="I114" s="210">
        <v>408</v>
      </c>
      <c r="J114" s="211">
        <v>2</v>
      </c>
      <c r="K114" s="201"/>
    </row>
    <row r="115" spans="1:11" ht="30" x14ac:dyDescent="0.25">
      <c r="A115" s="207" t="s">
        <v>451</v>
      </c>
      <c r="B115" s="207" t="s">
        <v>473</v>
      </c>
      <c r="C115" s="207"/>
      <c r="D115" s="208"/>
      <c r="E115" s="208">
        <v>45733</v>
      </c>
      <c r="F115" s="207" t="s">
        <v>474</v>
      </c>
      <c r="G115" s="209"/>
      <c r="H115" s="207" t="s">
        <v>475</v>
      </c>
      <c r="I115" s="210">
        <v>250</v>
      </c>
      <c r="J115" s="211">
        <v>2</v>
      </c>
      <c r="K115" s="201"/>
    </row>
    <row r="116" spans="1:11" ht="30" x14ac:dyDescent="0.25">
      <c r="A116" s="207" t="s">
        <v>451</v>
      </c>
      <c r="B116" s="207" t="s">
        <v>476</v>
      </c>
      <c r="C116" s="207"/>
      <c r="D116" s="208"/>
      <c r="E116" s="208">
        <v>45733</v>
      </c>
      <c r="F116" s="207" t="s">
        <v>477</v>
      </c>
      <c r="G116" s="209"/>
      <c r="H116" s="207" t="s">
        <v>478</v>
      </c>
      <c r="I116" s="210">
        <v>128.1</v>
      </c>
      <c r="J116" s="211">
        <v>2</v>
      </c>
      <c r="K116" s="201"/>
    </row>
    <row r="117" spans="1:11" ht="30" x14ac:dyDescent="0.25">
      <c r="A117" s="207" t="s">
        <v>451</v>
      </c>
      <c r="B117" s="207" t="s">
        <v>479</v>
      </c>
      <c r="C117" s="207"/>
      <c r="D117" s="208"/>
      <c r="E117" s="208">
        <v>45733</v>
      </c>
      <c r="F117" s="207" t="s">
        <v>480</v>
      </c>
      <c r="G117" s="209"/>
      <c r="H117" s="207" t="s">
        <v>481</v>
      </c>
      <c r="I117" s="210">
        <v>220</v>
      </c>
      <c r="J117" s="211">
        <v>2</v>
      </c>
      <c r="K117" s="201"/>
    </row>
    <row r="118" spans="1:11" ht="20" x14ac:dyDescent="0.25">
      <c r="A118" s="207" t="s">
        <v>451</v>
      </c>
      <c r="B118" s="207" t="s">
        <v>482</v>
      </c>
      <c r="C118" s="207"/>
      <c r="D118" s="208"/>
      <c r="E118" s="208">
        <v>45735</v>
      </c>
      <c r="F118" s="207" t="s">
        <v>483</v>
      </c>
      <c r="G118" s="209"/>
      <c r="H118" s="207" t="s">
        <v>484</v>
      </c>
      <c r="I118" s="210">
        <v>294.39999999999998</v>
      </c>
      <c r="J118" s="211">
        <v>3</v>
      </c>
      <c r="K118" s="201"/>
    </row>
    <row r="119" spans="1:11" ht="30" x14ac:dyDescent="0.25">
      <c r="A119" s="207" t="s">
        <v>451</v>
      </c>
      <c r="B119" s="207" t="s">
        <v>485</v>
      </c>
      <c r="C119" s="207"/>
      <c r="D119" s="208"/>
      <c r="E119" s="208">
        <v>45735</v>
      </c>
      <c r="F119" s="207" t="s">
        <v>486</v>
      </c>
      <c r="G119" s="209"/>
      <c r="H119" s="207" t="s">
        <v>487</v>
      </c>
      <c r="I119" s="210">
        <v>279.16000000000003</v>
      </c>
      <c r="J119" s="211">
        <v>2</v>
      </c>
      <c r="K119" s="201"/>
    </row>
    <row r="120" spans="1:11" ht="30" x14ac:dyDescent="0.25">
      <c r="A120" s="207" t="s">
        <v>451</v>
      </c>
      <c r="B120" s="207" t="s">
        <v>488</v>
      </c>
      <c r="C120" s="207"/>
      <c r="D120" s="208"/>
      <c r="E120" s="208">
        <v>45735</v>
      </c>
      <c r="F120" s="207" t="s">
        <v>489</v>
      </c>
      <c r="G120" s="209"/>
      <c r="H120" s="207" t="s">
        <v>490</v>
      </c>
      <c r="I120" s="210">
        <v>146.1</v>
      </c>
      <c r="J120" s="211">
        <v>2</v>
      </c>
      <c r="K120" s="201"/>
    </row>
    <row r="121" spans="1:11" ht="30" x14ac:dyDescent="0.25">
      <c r="A121" s="207" t="s">
        <v>451</v>
      </c>
      <c r="B121" s="207" t="s">
        <v>491</v>
      </c>
      <c r="C121" s="207"/>
      <c r="D121" s="208"/>
      <c r="E121" s="208">
        <v>45735</v>
      </c>
      <c r="F121" s="207" t="s">
        <v>492</v>
      </c>
      <c r="G121" s="209"/>
      <c r="H121" s="207" t="s">
        <v>493</v>
      </c>
      <c r="I121" s="210">
        <v>331.87</v>
      </c>
      <c r="J121" s="211">
        <v>2</v>
      </c>
      <c r="K121" s="201"/>
    </row>
    <row r="122" spans="1:11" ht="30" x14ac:dyDescent="0.25">
      <c r="A122" s="207" t="s">
        <v>451</v>
      </c>
      <c r="B122" s="207" t="s">
        <v>494</v>
      </c>
      <c r="C122" s="207"/>
      <c r="D122" s="208"/>
      <c r="E122" s="208">
        <v>45735</v>
      </c>
      <c r="F122" s="207" t="s">
        <v>495</v>
      </c>
      <c r="G122" s="209"/>
      <c r="H122" s="207" t="s">
        <v>496</v>
      </c>
      <c r="I122" s="210">
        <v>70</v>
      </c>
      <c r="J122" s="211">
        <v>2</v>
      </c>
      <c r="K122" s="201"/>
    </row>
    <row r="123" spans="1:11" ht="30" x14ac:dyDescent="0.25">
      <c r="A123" s="207" t="s">
        <v>451</v>
      </c>
      <c r="B123" s="207" t="s">
        <v>497</v>
      </c>
      <c r="C123" s="207"/>
      <c r="D123" s="208"/>
      <c r="E123" s="208">
        <v>45735</v>
      </c>
      <c r="F123" s="207" t="s">
        <v>498</v>
      </c>
      <c r="G123" s="209"/>
      <c r="H123" s="207" t="s">
        <v>499</v>
      </c>
      <c r="I123" s="210">
        <v>245</v>
      </c>
      <c r="J123" s="211">
        <v>2</v>
      </c>
      <c r="K123" s="201"/>
    </row>
    <row r="124" spans="1:11" ht="30" x14ac:dyDescent="0.25">
      <c r="A124" s="207" t="s">
        <v>451</v>
      </c>
      <c r="B124" s="207" t="s">
        <v>500</v>
      </c>
      <c r="C124" s="207"/>
      <c r="D124" s="208"/>
      <c r="E124" s="208">
        <v>45735</v>
      </c>
      <c r="F124" s="207" t="s">
        <v>501</v>
      </c>
      <c r="G124" s="209"/>
      <c r="H124" s="207" t="s">
        <v>502</v>
      </c>
      <c r="I124" s="210">
        <v>245</v>
      </c>
      <c r="J124" s="211">
        <v>2</v>
      </c>
      <c r="K124" s="201"/>
    </row>
    <row r="125" spans="1:11" ht="30" x14ac:dyDescent="0.25">
      <c r="A125" s="207" t="s">
        <v>451</v>
      </c>
      <c r="B125" s="207" t="s">
        <v>503</v>
      </c>
      <c r="C125" s="207"/>
      <c r="D125" s="208"/>
      <c r="E125" s="208">
        <v>45735</v>
      </c>
      <c r="F125" s="207" t="s">
        <v>504</v>
      </c>
      <c r="G125" s="209"/>
      <c r="H125" s="207" t="s">
        <v>505</v>
      </c>
      <c r="I125" s="210">
        <v>241.5</v>
      </c>
      <c r="J125" s="211">
        <v>2</v>
      </c>
      <c r="K125" s="201"/>
    </row>
    <row r="126" spans="1:11" ht="12.5" x14ac:dyDescent="0.25">
      <c r="A126" s="207" t="s">
        <v>451</v>
      </c>
      <c r="B126" s="207" t="s">
        <v>506</v>
      </c>
      <c r="C126" s="207"/>
      <c r="D126" s="208"/>
      <c r="E126" s="208">
        <v>45735</v>
      </c>
      <c r="F126" s="207" t="s">
        <v>507</v>
      </c>
      <c r="G126" s="209"/>
      <c r="H126" s="207" t="s">
        <v>508</v>
      </c>
      <c r="I126" s="210">
        <v>313.63</v>
      </c>
      <c r="J126" s="211">
        <v>3</v>
      </c>
      <c r="K126" s="201"/>
    </row>
    <row r="127" spans="1:11" ht="30" x14ac:dyDescent="0.25">
      <c r="A127" s="207" t="s">
        <v>451</v>
      </c>
      <c r="B127" s="207" t="s">
        <v>509</v>
      </c>
      <c r="C127" s="207"/>
      <c r="D127" s="208"/>
      <c r="E127" s="208">
        <v>45737</v>
      </c>
      <c r="F127" s="207" t="s">
        <v>510</v>
      </c>
      <c r="G127" s="209"/>
      <c r="H127" s="207" t="s">
        <v>511</v>
      </c>
      <c r="I127" s="210">
        <v>275.39999999999998</v>
      </c>
      <c r="J127" s="211">
        <v>2</v>
      </c>
      <c r="K127" s="201"/>
    </row>
    <row r="128" spans="1:11" ht="30" x14ac:dyDescent="0.25">
      <c r="A128" s="207" t="s">
        <v>512</v>
      </c>
      <c r="B128" s="207" t="s">
        <v>513</v>
      </c>
      <c r="C128" s="207"/>
      <c r="D128" s="208">
        <v>45740</v>
      </c>
      <c r="E128" s="208"/>
      <c r="F128" s="207" t="s">
        <v>514</v>
      </c>
      <c r="G128" s="209"/>
      <c r="H128" s="207" t="s">
        <v>515</v>
      </c>
      <c r="I128" s="210">
        <v>93.76</v>
      </c>
      <c r="J128" s="211"/>
      <c r="K128" s="201"/>
    </row>
    <row r="129" spans="1:11" ht="12.5" x14ac:dyDescent="0.25">
      <c r="A129" s="207" t="s">
        <v>451</v>
      </c>
      <c r="B129" s="207" t="s">
        <v>516</v>
      </c>
      <c r="C129" s="207"/>
      <c r="D129" s="208">
        <v>45740</v>
      </c>
      <c r="E129" s="208"/>
      <c r="F129" s="207" t="s">
        <v>517</v>
      </c>
      <c r="G129" s="209"/>
      <c r="H129" s="207" t="s">
        <v>518</v>
      </c>
      <c r="I129" s="210">
        <v>777.05</v>
      </c>
      <c r="J129" s="211">
        <v>2</v>
      </c>
      <c r="K129" s="201"/>
    </row>
    <row r="130" spans="1:11" ht="20" x14ac:dyDescent="0.25">
      <c r="A130" s="207" t="s">
        <v>512</v>
      </c>
      <c r="B130" s="207" t="s">
        <v>519</v>
      </c>
      <c r="C130" s="207"/>
      <c r="D130" s="208">
        <v>45740</v>
      </c>
      <c r="E130" s="208"/>
      <c r="F130" s="207" t="s">
        <v>520</v>
      </c>
      <c r="G130" s="209"/>
      <c r="H130" s="207" t="s">
        <v>521</v>
      </c>
      <c r="I130" s="210">
        <v>15</v>
      </c>
      <c r="J130" s="211"/>
      <c r="K130" s="201"/>
    </row>
    <row r="131" spans="1:11" ht="20" x14ac:dyDescent="0.25">
      <c r="A131" s="207" t="s">
        <v>512</v>
      </c>
      <c r="B131" s="207" t="s">
        <v>522</v>
      </c>
      <c r="C131" s="207"/>
      <c r="D131" s="208">
        <v>45740</v>
      </c>
      <c r="E131" s="208"/>
      <c r="F131" s="207" t="s">
        <v>523</v>
      </c>
      <c r="G131" s="305" t="s">
        <v>3207</v>
      </c>
      <c r="H131" s="207" t="s">
        <v>521</v>
      </c>
      <c r="I131" s="210">
        <v>10</v>
      </c>
      <c r="J131" s="211"/>
      <c r="K131" s="201"/>
    </row>
    <row r="132" spans="1:11" ht="12.5" x14ac:dyDescent="0.25">
      <c r="A132" s="207" t="s">
        <v>451</v>
      </c>
      <c r="B132" s="207" t="s">
        <v>524</v>
      </c>
      <c r="C132" s="207"/>
      <c r="D132" s="208">
        <v>45740</v>
      </c>
      <c r="E132" s="208"/>
      <c r="F132" s="207" t="s">
        <v>520</v>
      </c>
      <c r="G132" s="209" t="s">
        <v>3207</v>
      </c>
      <c r="H132" s="207" t="s">
        <v>521</v>
      </c>
      <c r="I132" s="210">
        <v>15</v>
      </c>
      <c r="J132" s="211">
        <v>4</v>
      </c>
      <c r="K132" s="201"/>
    </row>
    <row r="133" spans="1:11" ht="20" x14ac:dyDescent="0.25">
      <c r="A133" s="207" t="s">
        <v>512</v>
      </c>
      <c r="B133" s="207" t="s">
        <v>525</v>
      </c>
      <c r="C133" s="207"/>
      <c r="D133" s="208"/>
      <c r="E133" s="208">
        <v>45742</v>
      </c>
      <c r="F133" s="207" t="s">
        <v>526</v>
      </c>
      <c r="G133" s="209"/>
      <c r="H133" s="207" t="s">
        <v>527</v>
      </c>
      <c r="I133" s="210">
        <v>2095.15</v>
      </c>
      <c r="J133" s="211"/>
      <c r="K133" s="201"/>
    </row>
    <row r="134" spans="1:11" ht="12.5" x14ac:dyDescent="0.25">
      <c r="A134" s="207" t="s">
        <v>451</v>
      </c>
      <c r="B134" s="207" t="s">
        <v>528</v>
      </c>
      <c r="C134" s="207"/>
      <c r="D134" s="208">
        <v>45747</v>
      </c>
      <c r="E134" s="208"/>
      <c r="F134" s="207" t="s">
        <v>529</v>
      </c>
      <c r="G134" s="209" t="s">
        <v>3207</v>
      </c>
      <c r="H134" s="207" t="s">
        <v>521</v>
      </c>
      <c r="I134" s="210">
        <v>6.9</v>
      </c>
      <c r="J134" s="211">
        <v>4</v>
      </c>
      <c r="K134" s="201"/>
    </row>
    <row r="135" spans="1:11" ht="12.5" x14ac:dyDescent="0.25">
      <c r="A135" s="207" t="s">
        <v>451</v>
      </c>
      <c r="B135" s="207" t="s">
        <v>530</v>
      </c>
      <c r="C135" s="207"/>
      <c r="D135" s="208">
        <v>45748</v>
      </c>
      <c r="E135" s="208"/>
      <c r="F135" s="207" t="s">
        <v>531</v>
      </c>
      <c r="G135" s="209" t="s">
        <v>3207</v>
      </c>
      <c r="H135" s="207" t="s">
        <v>521</v>
      </c>
      <c r="I135" s="210">
        <v>1.5</v>
      </c>
      <c r="J135" s="211">
        <v>4</v>
      </c>
      <c r="K135" s="201"/>
    </row>
    <row r="136" spans="1:11" ht="12.5" x14ac:dyDescent="0.25">
      <c r="A136" s="207" t="s">
        <v>451</v>
      </c>
      <c r="B136" s="207" t="s">
        <v>532</v>
      </c>
      <c r="C136" s="207"/>
      <c r="D136" s="208">
        <v>45748</v>
      </c>
      <c r="E136" s="208"/>
      <c r="F136" s="207" t="s">
        <v>533</v>
      </c>
      <c r="G136" s="209" t="s">
        <v>3207</v>
      </c>
      <c r="H136" s="207" t="s">
        <v>521</v>
      </c>
      <c r="I136" s="210">
        <v>2.5</v>
      </c>
      <c r="J136" s="211">
        <v>4</v>
      </c>
      <c r="K136" s="201"/>
    </row>
    <row r="137" spans="1:11" ht="12.5" x14ac:dyDescent="0.25">
      <c r="A137" s="207" t="s">
        <v>451</v>
      </c>
      <c r="B137" s="207" t="s">
        <v>534</v>
      </c>
      <c r="C137" s="207"/>
      <c r="D137" s="208"/>
      <c r="E137" s="208">
        <v>45749</v>
      </c>
      <c r="F137" s="207" t="s">
        <v>535</v>
      </c>
      <c r="G137" s="209"/>
      <c r="H137" s="207" t="s">
        <v>536</v>
      </c>
      <c r="I137" s="210">
        <v>693.36</v>
      </c>
      <c r="J137" s="211">
        <v>3</v>
      </c>
      <c r="K137" s="201"/>
    </row>
    <row r="138" spans="1:11" ht="20" x14ac:dyDescent="0.25">
      <c r="A138" s="207" t="s">
        <v>451</v>
      </c>
      <c r="B138" s="207" t="s">
        <v>537</v>
      </c>
      <c r="C138" s="207"/>
      <c r="D138" s="208">
        <v>45751</v>
      </c>
      <c r="E138" s="208"/>
      <c r="F138" s="207" t="s">
        <v>538</v>
      </c>
      <c r="G138" s="209"/>
      <c r="H138" s="207" t="s">
        <v>539</v>
      </c>
      <c r="I138" s="210">
        <v>1365</v>
      </c>
      <c r="J138" s="211">
        <v>3</v>
      </c>
      <c r="K138" s="201"/>
    </row>
    <row r="139" spans="1:11" ht="20" x14ac:dyDescent="0.25">
      <c r="A139" s="207" t="s">
        <v>451</v>
      </c>
      <c r="B139" s="207" t="s">
        <v>540</v>
      </c>
      <c r="C139" s="207"/>
      <c r="D139" s="208">
        <v>45754</v>
      </c>
      <c r="E139" s="208"/>
      <c r="F139" s="207" t="s">
        <v>541</v>
      </c>
      <c r="G139" s="209"/>
      <c r="H139" s="207" t="s">
        <v>542</v>
      </c>
      <c r="I139" s="210">
        <v>1385</v>
      </c>
      <c r="J139" s="211">
        <v>3</v>
      </c>
      <c r="K139" s="201"/>
    </row>
    <row r="140" spans="1:11" ht="20" x14ac:dyDescent="0.25">
      <c r="A140" s="207" t="s">
        <v>451</v>
      </c>
      <c r="B140" s="207" t="s">
        <v>543</v>
      </c>
      <c r="C140" s="207"/>
      <c r="D140" s="208">
        <v>45755</v>
      </c>
      <c r="E140" s="208"/>
      <c r="F140" s="207" t="s">
        <v>544</v>
      </c>
      <c r="G140" s="209"/>
      <c r="H140" s="207" t="s">
        <v>545</v>
      </c>
      <c r="I140" s="210">
        <v>27.4</v>
      </c>
      <c r="J140" s="211">
        <v>3</v>
      </c>
      <c r="K140" s="201"/>
    </row>
    <row r="141" spans="1:11" ht="20" x14ac:dyDescent="0.25">
      <c r="A141" s="207" t="s">
        <v>451</v>
      </c>
      <c r="B141" s="207" t="s">
        <v>546</v>
      </c>
      <c r="C141" s="207"/>
      <c r="D141" s="208"/>
      <c r="E141" s="208">
        <v>45755</v>
      </c>
      <c r="F141" s="207" t="s">
        <v>547</v>
      </c>
      <c r="G141" s="209"/>
      <c r="H141" s="207" t="s">
        <v>499</v>
      </c>
      <c r="I141" s="210">
        <v>238.2</v>
      </c>
      <c r="J141" s="211">
        <v>2</v>
      </c>
      <c r="K141" s="201"/>
    </row>
    <row r="142" spans="1:11" ht="20" x14ac:dyDescent="0.25">
      <c r="A142" s="207" t="s">
        <v>451</v>
      </c>
      <c r="B142" s="207" t="s">
        <v>548</v>
      </c>
      <c r="C142" s="207"/>
      <c r="D142" s="208">
        <v>45755</v>
      </c>
      <c r="E142" s="208"/>
      <c r="F142" s="207" t="s">
        <v>549</v>
      </c>
      <c r="G142" s="209"/>
      <c r="H142" s="207" t="s">
        <v>550</v>
      </c>
      <c r="I142" s="210">
        <v>444.15</v>
      </c>
      <c r="J142" s="211">
        <v>3</v>
      </c>
      <c r="K142" s="201"/>
    </row>
    <row r="143" spans="1:11" ht="20" x14ac:dyDescent="0.25">
      <c r="A143" s="207" t="s">
        <v>451</v>
      </c>
      <c r="B143" s="207" t="s">
        <v>551</v>
      </c>
      <c r="C143" s="207"/>
      <c r="D143" s="208"/>
      <c r="E143" s="208">
        <v>45755</v>
      </c>
      <c r="F143" s="207" t="s">
        <v>547</v>
      </c>
      <c r="G143" s="209"/>
      <c r="H143" s="207" t="s">
        <v>502</v>
      </c>
      <c r="I143" s="210">
        <v>406.5</v>
      </c>
      <c r="J143" s="211">
        <v>2</v>
      </c>
      <c r="K143" s="201"/>
    </row>
    <row r="144" spans="1:11" ht="20" x14ac:dyDescent="0.25">
      <c r="A144" s="207" t="s">
        <v>451</v>
      </c>
      <c r="B144" s="207" t="s">
        <v>552</v>
      </c>
      <c r="C144" s="207"/>
      <c r="D144" s="208">
        <v>45757</v>
      </c>
      <c r="E144" s="208"/>
      <c r="F144" s="207" t="s">
        <v>553</v>
      </c>
      <c r="G144" s="209"/>
      <c r="H144" s="207" t="s">
        <v>454</v>
      </c>
      <c r="I144" s="210">
        <v>3285.4</v>
      </c>
      <c r="J144" s="211">
        <v>4</v>
      </c>
      <c r="K144" s="201"/>
    </row>
    <row r="145" spans="1:11" ht="20" x14ac:dyDescent="0.25">
      <c r="A145" s="207" t="s">
        <v>451</v>
      </c>
      <c r="B145" s="207" t="s">
        <v>554</v>
      </c>
      <c r="C145" s="207"/>
      <c r="D145" s="208">
        <v>45757</v>
      </c>
      <c r="E145" s="208"/>
      <c r="F145" s="207" t="s">
        <v>555</v>
      </c>
      <c r="G145" s="209"/>
      <c r="H145" s="207" t="s">
        <v>556</v>
      </c>
      <c r="I145" s="210">
        <v>481.68</v>
      </c>
      <c r="J145" s="211">
        <v>3</v>
      </c>
      <c r="K145" s="201"/>
    </row>
    <row r="146" spans="1:11" ht="30" x14ac:dyDescent="0.25">
      <c r="A146" s="207" t="s">
        <v>451</v>
      </c>
      <c r="B146" s="207" t="s">
        <v>557</v>
      </c>
      <c r="C146" s="207"/>
      <c r="D146" s="208">
        <v>45757</v>
      </c>
      <c r="E146" s="208"/>
      <c r="F146" s="207" t="s">
        <v>558</v>
      </c>
      <c r="G146" s="209"/>
      <c r="H146" s="207" t="s">
        <v>559</v>
      </c>
      <c r="I146" s="210">
        <v>1756.16</v>
      </c>
      <c r="J146" s="211">
        <v>3</v>
      </c>
      <c r="K146" s="201"/>
    </row>
    <row r="147" spans="1:11" ht="20" x14ac:dyDescent="0.25">
      <c r="A147" s="207" t="s">
        <v>451</v>
      </c>
      <c r="B147" s="207" t="s">
        <v>560</v>
      </c>
      <c r="C147" s="207"/>
      <c r="D147" s="208">
        <v>45757</v>
      </c>
      <c r="E147" s="208"/>
      <c r="F147" s="207" t="s">
        <v>561</v>
      </c>
      <c r="G147" s="209" t="s">
        <v>3206</v>
      </c>
      <c r="H147" s="207" t="s">
        <v>460</v>
      </c>
      <c r="I147" s="210">
        <v>242.07</v>
      </c>
      <c r="J147" s="211">
        <v>4</v>
      </c>
      <c r="K147" s="201"/>
    </row>
    <row r="148" spans="1:11" ht="20" x14ac:dyDescent="0.25">
      <c r="A148" s="207" t="s">
        <v>451</v>
      </c>
      <c r="B148" s="207" t="s">
        <v>562</v>
      </c>
      <c r="C148" s="207"/>
      <c r="D148" s="208">
        <v>45757</v>
      </c>
      <c r="E148" s="208"/>
      <c r="F148" s="207" t="s">
        <v>563</v>
      </c>
      <c r="G148" s="209"/>
      <c r="H148" s="207" t="s">
        <v>564</v>
      </c>
      <c r="I148" s="210">
        <v>75</v>
      </c>
      <c r="J148" s="211">
        <v>3</v>
      </c>
      <c r="K148" s="201"/>
    </row>
    <row r="149" spans="1:11" ht="20" x14ac:dyDescent="0.25">
      <c r="A149" s="207" t="s">
        <v>451</v>
      </c>
      <c r="B149" s="207" t="s">
        <v>565</v>
      </c>
      <c r="C149" s="207"/>
      <c r="D149" s="208">
        <v>45758</v>
      </c>
      <c r="E149" s="208"/>
      <c r="F149" s="207" t="s">
        <v>566</v>
      </c>
      <c r="G149" s="209"/>
      <c r="H149" s="207" t="s">
        <v>567</v>
      </c>
      <c r="I149" s="210">
        <v>9.5</v>
      </c>
      <c r="J149" s="211">
        <v>3</v>
      </c>
      <c r="K149" s="201"/>
    </row>
    <row r="150" spans="1:11" ht="20" x14ac:dyDescent="0.25">
      <c r="A150" s="207" t="s">
        <v>451</v>
      </c>
      <c r="B150" s="207" t="s">
        <v>568</v>
      </c>
      <c r="C150" s="207"/>
      <c r="D150" s="208">
        <v>45758</v>
      </c>
      <c r="E150" s="208"/>
      <c r="F150" s="207" t="s">
        <v>566</v>
      </c>
      <c r="G150" s="209"/>
      <c r="H150" s="207" t="s">
        <v>569</v>
      </c>
      <c r="I150" s="210">
        <v>52.4</v>
      </c>
      <c r="J150" s="211">
        <v>3</v>
      </c>
      <c r="K150" s="201"/>
    </row>
    <row r="151" spans="1:11" ht="20" x14ac:dyDescent="0.25">
      <c r="A151" s="207" t="s">
        <v>451</v>
      </c>
      <c r="B151" s="207" t="s">
        <v>570</v>
      </c>
      <c r="C151" s="207"/>
      <c r="D151" s="208"/>
      <c r="E151" s="208">
        <v>45758</v>
      </c>
      <c r="F151" s="207" t="s">
        <v>571</v>
      </c>
      <c r="G151" s="209"/>
      <c r="H151" s="207" t="s">
        <v>572</v>
      </c>
      <c r="I151" s="210">
        <v>565.27</v>
      </c>
      <c r="J151" s="211">
        <v>2</v>
      </c>
      <c r="K151" s="201"/>
    </row>
    <row r="152" spans="1:11" ht="30" x14ac:dyDescent="0.25">
      <c r="A152" s="207" t="s">
        <v>451</v>
      </c>
      <c r="B152" s="207" t="s">
        <v>573</v>
      </c>
      <c r="C152" s="207"/>
      <c r="D152" s="208"/>
      <c r="E152" s="208">
        <v>45758</v>
      </c>
      <c r="F152" s="207" t="s">
        <v>574</v>
      </c>
      <c r="G152" s="209"/>
      <c r="H152" s="207" t="s">
        <v>575</v>
      </c>
      <c r="I152" s="210">
        <v>80</v>
      </c>
      <c r="J152" s="211">
        <v>2</v>
      </c>
      <c r="K152" s="201"/>
    </row>
    <row r="153" spans="1:11" ht="20" x14ac:dyDescent="0.25">
      <c r="A153" s="207" t="s">
        <v>451</v>
      </c>
      <c r="B153" s="207" t="s">
        <v>576</v>
      </c>
      <c r="C153" s="207"/>
      <c r="D153" s="208">
        <v>45761</v>
      </c>
      <c r="E153" s="208"/>
      <c r="F153" s="207" t="s">
        <v>577</v>
      </c>
      <c r="G153" s="209"/>
      <c r="H153" s="207" t="s">
        <v>578</v>
      </c>
      <c r="I153" s="210">
        <v>111.04</v>
      </c>
      <c r="J153" s="211">
        <v>3</v>
      </c>
      <c r="K153" s="201"/>
    </row>
    <row r="154" spans="1:11" ht="20" x14ac:dyDescent="0.25">
      <c r="A154" s="207" t="s">
        <v>451</v>
      </c>
      <c r="B154" s="207" t="s">
        <v>579</v>
      </c>
      <c r="C154" s="207"/>
      <c r="D154" s="208">
        <v>45761</v>
      </c>
      <c r="E154" s="208"/>
      <c r="F154" s="207" t="s">
        <v>580</v>
      </c>
      <c r="G154" s="209"/>
      <c r="H154" s="207" t="s">
        <v>581</v>
      </c>
      <c r="I154" s="210">
        <v>30</v>
      </c>
      <c r="J154" s="211">
        <v>3</v>
      </c>
      <c r="K154" s="201"/>
    </row>
    <row r="155" spans="1:11" ht="20" x14ac:dyDescent="0.25">
      <c r="A155" s="207" t="s">
        <v>451</v>
      </c>
      <c r="B155" s="207" t="s">
        <v>582</v>
      </c>
      <c r="C155" s="207"/>
      <c r="D155" s="208">
        <v>45761</v>
      </c>
      <c r="E155" s="208"/>
      <c r="F155" s="207" t="s">
        <v>580</v>
      </c>
      <c r="G155" s="209"/>
      <c r="H155" s="207" t="s">
        <v>583</v>
      </c>
      <c r="I155" s="210">
        <v>36</v>
      </c>
      <c r="J155" s="211">
        <v>3</v>
      </c>
      <c r="K155" s="201"/>
    </row>
    <row r="156" spans="1:11" ht="20" x14ac:dyDescent="0.25">
      <c r="A156" s="207" t="s">
        <v>451</v>
      </c>
      <c r="B156" s="207" t="s">
        <v>584</v>
      </c>
      <c r="C156" s="207"/>
      <c r="D156" s="208">
        <v>45761</v>
      </c>
      <c r="E156" s="208"/>
      <c r="F156" s="207" t="s">
        <v>580</v>
      </c>
      <c r="G156" s="209"/>
      <c r="H156" s="207" t="s">
        <v>581</v>
      </c>
      <c r="I156" s="210">
        <v>30</v>
      </c>
      <c r="J156" s="211">
        <v>3</v>
      </c>
      <c r="K156" s="201"/>
    </row>
    <row r="157" spans="1:11" ht="20" x14ac:dyDescent="0.25">
      <c r="A157" s="207" t="s">
        <v>451</v>
      </c>
      <c r="B157" s="207" t="s">
        <v>585</v>
      </c>
      <c r="C157" s="207"/>
      <c r="D157" s="208">
        <v>45761</v>
      </c>
      <c r="E157" s="208"/>
      <c r="F157" s="207" t="s">
        <v>586</v>
      </c>
      <c r="G157" s="209"/>
      <c r="H157" s="207" t="s">
        <v>587</v>
      </c>
      <c r="I157" s="210">
        <v>386.5</v>
      </c>
      <c r="J157" s="211">
        <v>3</v>
      </c>
      <c r="K157" s="201"/>
    </row>
    <row r="158" spans="1:11" ht="20" x14ac:dyDescent="0.25">
      <c r="A158" s="207" t="s">
        <v>451</v>
      </c>
      <c r="B158" s="207" t="s">
        <v>588</v>
      </c>
      <c r="C158" s="207"/>
      <c r="D158" s="208">
        <v>45761</v>
      </c>
      <c r="E158" s="208"/>
      <c r="F158" s="207" t="s">
        <v>589</v>
      </c>
      <c r="G158" s="209"/>
      <c r="H158" s="207" t="s">
        <v>590</v>
      </c>
      <c r="I158" s="210">
        <v>125</v>
      </c>
      <c r="J158" s="211">
        <v>3</v>
      </c>
      <c r="K158" s="201"/>
    </row>
    <row r="159" spans="1:11" ht="20" x14ac:dyDescent="0.25">
      <c r="A159" s="207" t="s">
        <v>451</v>
      </c>
      <c r="B159" s="207" t="s">
        <v>591</v>
      </c>
      <c r="C159" s="207"/>
      <c r="D159" s="208">
        <v>45761</v>
      </c>
      <c r="E159" s="208"/>
      <c r="F159" s="207" t="s">
        <v>592</v>
      </c>
      <c r="G159" s="209"/>
      <c r="H159" s="207" t="s">
        <v>593</v>
      </c>
      <c r="I159" s="210">
        <v>70</v>
      </c>
      <c r="J159" s="211">
        <v>3</v>
      </c>
      <c r="K159" s="201"/>
    </row>
    <row r="160" spans="1:11" ht="20" x14ac:dyDescent="0.25">
      <c r="A160" s="207" t="s">
        <v>451</v>
      </c>
      <c r="B160" s="207" t="s">
        <v>594</v>
      </c>
      <c r="C160" s="207"/>
      <c r="D160" s="208"/>
      <c r="E160" s="208">
        <v>45761</v>
      </c>
      <c r="F160" s="207" t="s">
        <v>595</v>
      </c>
      <c r="G160" s="209"/>
      <c r="H160" s="207" t="s">
        <v>596</v>
      </c>
      <c r="I160" s="210">
        <v>563.99</v>
      </c>
      <c r="J160" s="211">
        <v>3</v>
      </c>
      <c r="K160" s="201"/>
    </row>
    <row r="161" spans="1:11" ht="20" x14ac:dyDescent="0.25">
      <c r="A161" s="207" t="s">
        <v>451</v>
      </c>
      <c r="B161" s="207" t="s">
        <v>597</v>
      </c>
      <c r="C161" s="207"/>
      <c r="D161" s="208">
        <v>45762</v>
      </c>
      <c r="E161" s="208"/>
      <c r="F161" s="207" t="s">
        <v>580</v>
      </c>
      <c r="G161" s="209"/>
      <c r="H161" s="207" t="s">
        <v>583</v>
      </c>
      <c r="I161" s="210">
        <v>36</v>
      </c>
      <c r="J161" s="211">
        <v>3</v>
      </c>
      <c r="K161" s="201"/>
    </row>
    <row r="162" spans="1:11" ht="20" x14ac:dyDescent="0.25">
      <c r="A162" s="207" t="s">
        <v>451</v>
      </c>
      <c r="B162" s="207" t="s">
        <v>598</v>
      </c>
      <c r="C162" s="207"/>
      <c r="D162" s="208">
        <v>45762</v>
      </c>
      <c r="E162" s="208"/>
      <c r="F162" s="207" t="s">
        <v>566</v>
      </c>
      <c r="G162" s="209"/>
      <c r="H162" s="207" t="s">
        <v>599</v>
      </c>
      <c r="I162" s="210">
        <v>52.4</v>
      </c>
      <c r="J162" s="211">
        <v>3</v>
      </c>
      <c r="K162" s="201"/>
    </row>
    <row r="163" spans="1:11" ht="20" x14ac:dyDescent="0.25">
      <c r="A163" s="207" t="s">
        <v>451</v>
      </c>
      <c r="B163" s="207" t="s">
        <v>600</v>
      </c>
      <c r="C163" s="207"/>
      <c r="D163" s="208">
        <v>45762</v>
      </c>
      <c r="E163" s="208"/>
      <c r="F163" s="207" t="s">
        <v>566</v>
      </c>
      <c r="G163" s="209"/>
      <c r="H163" s="207" t="s">
        <v>567</v>
      </c>
      <c r="I163" s="210">
        <v>9.5</v>
      </c>
      <c r="J163" s="211">
        <v>3</v>
      </c>
      <c r="K163" s="201"/>
    </row>
    <row r="164" spans="1:11" ht="20" x14ac:dyDescent="0.25">
      <c r="A164" s="207" t="s">
        <v>451</v>
      </c>
      <c r="B164" s="207" t="s">
        <v>601</v>
      </c>
      <c r="C164" s="207"/>
      <c r="D164" s="208">
        <v>45762</v>
      </c>
      <c r="E164" s="208"/>
      <c r="F164" s="207" t="s">
        <v>577</v>
      </c>
      <c r="G164" s="209" t="s">
        <v>3216</v>
      </c>
      <c r="H164" s="207" t="s">
        <v>602</v>
      </c>
      <c r="I164" s="210">
        <v>136.99</v>
      </c>
      <c r="J164" s="211">
        <v>3</v>
      </c>
      <c r="K164" s="201"/>
    </row>
    <row r="165" spans="1:11" ht="20" x14ac:dyDescent="0.25">
      <c r="A165" s="207" t="s">
        <v>451</v>
      </c>
      <c r="B165" s="207" t="s">
        <v>603</v>
      </c>
      <c r="C165" s="207"/>
      <c r="D165" s="208">
        <v>45763</v>
      </c>
      <c r="E165" s="208"/>
      <c r="F165" s="207" t="s">
        <v>604</v>
      </c>
      <c r="G165" s="209" t="s">
        <v>3217</v>
      </c>
      <c r="H165" s="207" t="s">
        <v>605</v>
      </c>
      <c r="I165" s="210">
        <v>5.39</v>
      </c>
      <c r="J165" s="211">
        <v>3</v>
      </c>
      <c r="K165" s="201"/>
    </row>
    <row r="166" spans="1:11" ht="20" x14ac:dyDescent="0.25">
      <c r="A166" s="207" t="s">
        <v>451</v>
      </c>
      <c r="B166" s="207" t="s">
        <v>606</v>
      </c>
      <c r="C166" s="207"/>
      <c r="D166" s="208">
        <v>45763</v>
      </c>
      <c r="E166" s="208"/>
      <c r="F166" s="207" t="s">
        <v>577</v>
      </c>
      <c r="G166" s="209" t="s">
        <v>3217</v>
      </c>
      <c r="H166" s="207" t="s">
        <v>605</v>
      </c>
      <c r="I166" s="210">
        <v>46.96</v>
      </c>
      <c r="J166" s="211">
        <v>3</v>
      </c>
      <c r="K166" s="201"/>
    </row>
    <row r="167" spans="1:11" ht="20" x14ac:dyDescent="0.25">
      <c r="A167" s="207" t="s">
        <v>451</v>
      </c>
      <c r="B167" s="207" t="s">
        <v>607</v>
      </c>
      <c r="C167" s="207"/>
      <c r="D167" s="208">
        <v>45764</v>
      </c>
      <c r="E167" s="208"/>
      <c r="F167" s="207" t="s">
        <v>608</v>
      </c>
      <c r="G167" s="209" t="s">
        <v>3218</v>
      </c>
      <c r="H167" s="207" t="s">
        <v>609</v>
      </c>
      <c r="I167" s="210">
        <v>286</v>
      </c>
      <c r="J167" s="211">
        <v>3</v>
      </c>
      <c r="K167" s="201"/>
    </row>
    <row r="168" spans="1:11" ht="20" x14ac:dyDescent="0.25">
      <c r="A168" s="207" t="s">
        <v>451</v>
      </c>
      <c r="B168" s="207" t="s">
        <v>610</v>
      </c>
      <c r="C168" s="207"/>
      <c r="D168" s="208">
        <v>45764</v>
      </c>
      <c r="E168" s="208"/>
      <c r="F168" s="207" t="s">
        <v>611</v>
      </c>
      <c r="G168" s="209"/>
      <c r="H168" s="207" t="s">
        <v>612</v>
      </c>
      <c r="I168" s="210">
        <v>240</v>
      </c>
      <c r="J168" s="211">
        <v>3</v>
      </c>
      <c r="K168" s="201"/>
    </row>
    <row r="169" spans="1:11" ht="20" x14ac:dyDescent="0.25">
      <c r="A169" s="207" t="s">
        <v>451</v>
      </c>
      <c r="B169" s="207" t="s">
        <v>613</v>
      </c>
      <c r="C169" s="207"/>
      <c r="D169" s="208">
        <v>45764</v>
      </c>
      <c r="E169" s="208"/>
      <c r="F169" s="207" t="s">
        <v>614</v>
      </c>
      <c r="G169" s="209"/>
      <c r="H169" s="207" t="s">
        <v>615</v>
      </c>
      <c r="I169" s="210">
        <v>256</v>
      </c>
      <c r="J169" s="211">
        <v>4</v>
      </c>
      <c r="K169" s="201"/>
    </row>
    <row r="170" spans="1:11" ht="20" x14ac:dyDescent="0.25">
      <c r="A170" s="207" t="s">
        <v>451</v>
      </c>
      <c r="B170" s="207" t="s">
        <v>616</v>
      </c>
      <c r="C170" s="207"/>
      <c r="D170" s="208">
        <v>45769</v>
      </c>
      <c r="E170" s="208"/>
      <c r="F170" s="207" t="s">
        <v>617</v>
      </c>
      <c r="G170" s="209"/>
      <c r="H170" s="207" t="s">
        <v>618</v>
      </c>
      <c r="I170" s="210">
        <v>740</v>
      </c>
      <c r="J170" s="211">
        <v>3</v>
      </c>
      <c r="K170" s="201"/>
    </row>
    <row r="171" spans="1:11" ht="20" x14ac:dyDescent="0.25">
      <c r="A171" s="207" t="s">
        <v>451</v>
      </c>
      <c r="B171" s="207" t="s">
        <v>619</v>
      </c>
      <c r="C171" s="207"/>
      <c r="D171" s="208">
        <v>45769</v>
      </c>
      <c r="E171" s="208"/>
      <c r="F171" s="207" t="s">
        <v>620</v>
      </c>
      <c r="G171" s="209"/>
      <c r="H171" s="207" t="s">
        <v>564</v>
      </c>
      <c r="I171" s="210">
        <v>280</v>
      </c>
      <c r="J171" s="211">
        <v>3</v>
      </c>
      <c r="K171" s="201"/>
    </row>
    <row r="172" spans="1:11" ht="20" x14ac:dyDescent="0.25">
      <c r="A172" s="207" t="s">
        <v>451</v>
      </c>
      <c r="B172" s="207" t="s">
        <v>621</v>
      </c>
      <c r="C172" s="207"/>
      <c r="D172" s="208">
        <v>45769</v>
      </c>
      <c r="E172" s="208"/>
      <c r="F172" s="207" t="s">
        <v>622</v>
      </c>
      <c r="G172" s="209"/>
      <c r="H172" s="207" t="s">
        <v>612</v>
      </c>
      <c r="I172" s="210">
        <v>273</v>
      </c>
      <c r="J172" s="211">
        <v>3</v>
      </c>
      <c r="K172" s="201"/>
    </row>
    <row r="173" spans="1:11" ht="20" x14ac:dyDescent="0.25">
      <c r="A173" s="207" t="s">
        <v>451</v>
      </c>
      <c r="B173" s="207" t="s">
        <v>623</v>
      </c>
      <c r="C173" s="207"/>
      <c r="D173" s="208">
        <v>45769</v>
      </c>
      <c r="E173" s="208"/>
      <c r="F173" s="207" t="s">
        <v>624</v>
      </c>
      <c r="G173" s="209"/>
      <c r="H173" s="207" t="s">
        <v>564</v>
      </c>
      <c r="I173" s="210">
        <v>89.3</v>
      </c>
      <c r="J173" s="211">
        <v>3</v>
      </c>
      <c r="K173" s="201"/>
    </row>
    <row r="174" spans="1:11" ht="20" x14ac:dyDescent="0.25">
      <c r="A174" s="207" t="s">
        <v>451</v>
      </c>
      <c r="B174" s="207" t="s">
        <v>625</v>
      </c>
      <c r="C174" s="207"/>
      <c r="D174" s="208"/>
      <c r="E174" s="208">
        <v>45769</v>
      </c>
      <c r="F174" s="207" t="s">
        <v>626</v>
      </c>
      <c r="G174" s="209"/>
      <c r="H174" s="207" t="s">
        <v>536</v>
      </c>
      <c r="I174" s="210">
        <v>220.8</v>
      </c>
      <c r="J174" s="211">
        <v>3</v>
      </c>
      <c r="K174" s="201"/>
    </row>
    <row r="175" spans="1:11" ht="20" x14ac:dyDescent="0.25">
      <c r="A175" s="207" t="s">
        <v>451</v>
      </c>
      <c r="B175" s="207" t="s">
        <v>627</v>
      </c>
      <c r="C175" s="207"/>
      <c r="D175" s="208"/>
      <c r="E175" s="208">
        <v>45769</v>
      </c>
      <c r="F175" s="207" t="s">
        <v>628</v>
      </c>
      <c r="G175" s="209"/>
      <c r="H175" s="207" t="s">
        <v>629</v>
      </c>
      <c r="I175" s="210">
        <v>80</v>
      </c>
      <c r="J175" s="211">
        <v>2</v>
      </c>
      <c r="K175" s="201"/>
    </row>
    <row r="176" spans="1:11" ht="20" x14ac:dyDescent="0.25">
      <c r="A176" s="207" t="s">
        <v>451</v>
      </c>
      <c r="B176" s="207" t="s">
        <v>630</v>
      </c>
      <c r="C176" s="207"/>
      <c r="D176" s="208">
        <v>45771</v>
      </c>
      <c r="E176" s="208"/>
      <c r="F176" s="207" t="s">
        <v>631</v>
      </c>
      <c r="G176" s="209"/>
      <c r="H176" s="207" t="s">
        <v>632</v>
      </c>
      <c r="I176" s="210">
        <v>780</v>
      </c>
      <c r="J176" s="211">
        <v>3</v>
      </c>
      <c r="K176" s="201"/>
    </row>
    <row r="177" spans="1:11" ht="20" x14ac:dyDescent="0.25">
      <c r="A177" s="207" t="s">
        <v>451</v>
      </c>
      <c r="B177" s="207" t="s">
        <v>633</v>
      </c>
      <c r="C177" s="207"/>
      <c r="D177" s="208">
        <v>45772</v>
      </c>
      <c r="E177" s="208"/>
      <c r="F177" s="207" t="s">
        <v>634</v>
      </c>
      <c r="G177" s="209"/>
      <c r="H177" s="207" t="s">
        <v>635</v>
      </c>
      <c r="I177" s="210">
        <v>247</v>
      </c>
      <c r="J177" s="211">
        <v>3</v>
      </c>
      <c r="K177" s="201"/>
    </row>
    <row r="178" spans="1:11" ht="20" x14ac:dyDescent="0.25">
      <c r="A178" s="207" t="s">
        <v>451</v>
      </c>
      <c r="B178" s="207" t="s">
        <v>636</v>
      </c>
      <c r="C178" s="207"/>
      <c r="D178" s="208">
        <v>45772</v>
      </c>
      <c r="E178" s="208"/>
      <c r="F178" s="207" t="s">
        <v>637</v>
      </c>
      <c r="G178" s="209" t="s">
        <v>3215</v>
      </c>
      <c r="H178" s="207" t="s">
        <v>638</v>
      </c>
      <c r="I178" s="210">
        <v>805</v>
      </c>
      <c r="J178" s="211">
        <v>3</v>
      </c>
      <c r="K178" s="201"/>
    </row>
    <row r="179" spans="1:11" ht="20" x14ac:dyDescent="0.25">
      <c r="A179" s="207" t="s">
        <v>451</v>
      </c>
      <c r="B179" s="207" t="s">
        <v>639</v>
      </c>
      <c r="C179" s="207"/>
      <c r="D179" s="208">
        <v>45772</v>
      </c>
      <c r="E179" s="208"/>
      <c r="F179" s="207" t="s">
        <v>640</v>
      </c>
      <c r="G179" s="209" t="s">
        <v>3209</v>
      </c>
      <c r="H179" s="207" t="s">
        <v>641</v>
      </c>
      <c r="I179" s="210">
        <v>147.5</v>
      </c>
      <c r="J179" s="211">
        <v>3</v>
      </c>
      <c r="K179" s="201"/>
    </row>
    <row r="180" spans="1:11" ht="20" x14ac:dyDescent="0.25">
      <c r="A180" s="207" t="s">
        <v>451</v>
      </c>
      <c r="B180" s="207" t="s">
        <v>642</v>
      </c>
      <c r="C180" s="207"/>
      <c r="D180" s="208"/>
      <c r="E180" s="208">
        <v>45772</v>
      </c>
      <c r="F180" s="207" t="s">
        <v>643</v>
      </c>
      <c r="G180" s="209"/>
      <c r="H180" s="207" t="s">
        <v>644</v>
      </c>
      <c r="I180" s="210">
        <v>340.8</v>
      </c>
      <c r="J180" s="211">
        <v>3</v>
      </c>
      <c r="K180" s="201"/>
    </row>
    <row r="181" spans="1:11" ht="20" x14ac:dyDescent="0.25">
      <c r="A181" s="207" t="s">
        <v>451</v>
      </c>
      <c r="B181" s="207" t="s">
        <v>645</v>
      </c>
      <c r="C181" s="207"/>
      <c r="D181" s="208"/>
      <c r="E181" s="208">
        <v>45772</v>
      </c>
      <c r="F181" s="207" t="s">
        <v>646</v>
      </c>
      <c r="G181" s="209"/>
      <c r="H181" s="207" t="s">
        <v>647</v>
      </c>
      <c r="I181" s="210">
        <v>529.85</v>
      </c>
      <c r="J181" s="211">
        <v>3</v>
      </c>
      <c r="K181" s="201"/>
    </row>
    <row r="182" spans="1:11" ht="13" x14ac:dyDescent="0.25">
      <c r="A182" s="207" t="s">
        <v>451</v>
      </c>
      <c r="B182" s="207" t="s">
        <v>648</v>
      </c>
      <c r="C182" s="207"/>
      <c r="D182" s="208">
        <v>45775</v>
      </c>
      <c r="E182" s="208"/>
      <c r="F182" s="207" t="s">
        <v>649</v>
      </c>
      <c r="G182" s="306" t="s">
        <v>3219</v>
      </c>
      <c r="H182" s="207" t="s">
        <v>650</v>
      </c>
      <c r="I182" s="210">
        <v>209</v>
      </c>
      <c r="J182" s="211">
        <v>3</v>
      </c>
      <c r="K182" s="201"/>
    </row>
    <row r="183" spans="1:11" ht="20" x14ac:dyDescent="0.25">
      <c r="A183" s="207" t="s">
        <v>451</v>
      </c>
      <c r="B183" s="207" t="s">
        <v>651</v>
      </c>
      <c r="C183" s="207"/>
      <c r="D183" s="208"/>
      <c r="E183" s="208">
        <v>45775</v>
      </c>
      <c r="F183" s="207" t="s">
        <v>595</v>
      </c>
      <c r="G183" s="209"/>
      <c r="H183" s="207" t="s">
        <v>596</v>
      </c>
      <c r="I183" s="210">
        <v>18.48</v>
      </c>
      <c r="J183" s="211">
        <v>3</v>
      </c>
      <c r="K183" s="201"/>
    </row>
    <row r="184" spans="1:11" ht="12.5" x14ac:dyDescent="0.25">
      <c r="A184" s="207" t="s">
        <v>451</v>
      </c>
      <c r="B184" s="207" t="s">
        <v>652</v>
      </c>
      <c r="C184" s="207"/>
      <c r="D184" s="208"/>
      <c r="E184" s="208">
        <v>45775</v>
      </c>
      <c r="F184" s="207" t="s">
        <v>653</v>
      </c>
      <c r="G184" s="209"/>
      <c r="H184" s="207" t="s">
        <v>654</v>
      </c>
      <c r="I184" s="210">
        <v>48</v>
      </c>
      <c r="J184" s="211">
        <v>3</v>
      </c>
      <c r="K184" s="201"/>
    </row>
    <row r="185" spans="1:11" ht="30" x14ac:dyDescent="0.25">
      <c r="A185" s="207" t="s">
        <v>451</v>
      </c>
      <c r="B185" s="207" t="s">
        <v>655</v>
      </c>
      <c r="C185" s="207"/>
      <c r="D185" s="208">
        <v>45776</v>
      </c>
      <c r="E185" s="208"/>
      <c r="F185" s="207" t="s">
        <v>656</v>
      </c>
      <c r="G185" s="209"/>
      <c r="H185" s="207" t="s">
        <v>657</v>
      </c>
      <c r="I185" s="210">
        <v>257.76</v>
      </c>
      <c r="J185" s="211">
        <v>4</v>
      </c>
      <c r="K185" s="201"/>
    </row>
    <row r="186" spans="1:11" ht="12.5" x14ac:dyDescent="0.25">
      <c r="A186" s="207" t="s">
        <v>451</v>
      </c>
      <c r="B186" s="207" t="s">
        <v>658</v>
      </c>
      <c r="C186" s="207"/>
      <c r="D186" s="208">
        <v>45776</v>
      </c>
      <c r="E186" s="208"/>
      <c r="F186" s="207" t="s">
        <v>659</v>
      </c>
      <c r="G186" s="209"/>
      <c r="H186" s="207" t="s">
        <v>660</v>
      </c>
      <c r="I186" s="210">
        <v>1978.7</v>
      </c>
      <c r="J186" s="211">
        <v>4</v>
      </c>
      <c r="K186" s="201"/>
    </row>
    <row r="187" spans="1:11" ht="12.5" x14ac:dyDescent="0.25">
      <c r="A187" s="207" t="s">
        <v>451</v>
      </c>
      <c r="B187" s="207" t="s">
        <v>661</v>
      </c>
      <c r="C187" s="207"/>
      <c r="D187" s="208"/>
      <c r="E187" s="208">
        <v>45776</v>
      </c>
      <c r="F187" s="207" t="s">
        <v>662</v>
      </c>
      <c r="G187" s="209"/>
      <c r="H187" s="207" t="s">
        <v>663</v>
      </c>
      <c r="I187" s="210">
        <v>154.5</v>
      </c>
      <c r="J187" s="211">
        <v>3</v>
      </c>
      <c r="K187" s="201"/>
    </row>
    <row r="188" spans="1:11" ht="20" x14ac:dyDescent="0.25">
      <c r="A188" s="207" t="s">
        <v>451</v>
      </c>
      <c r="B188" s="207" t="s">
        <v>664</v>
      </c>
      <c r="C188" s="207"/>
      <c r="D188" s="208"/>
      <c r="E188" s="208">
        <v>45776</v>
      </c>
      <c r="F188" s="207" t="s">
        <v>665</v>
      </c>
      <c r="G188" s="209"/>
      <c r="H188" s="207" t="s">
        <v>487</v>
      </c>
      <c r="I188" s="210">
        <v>180.44</v>
      </c>
      <c r="J188" s="211">
        <v>2</v>
      </c>
      <c r="K188" s="201"/>
    </row>
    <row r="189" spans="1:11" ht="12.5" x14ac:dyDescent="0.25">
      <c r="A189" s="207" t="s">
        <v>451</v>
      </c>
      <c r="B189" s="207" t="s">
        <v>666</v>
      </c>
      <c r="C189" s="207"/>
      <c r="D189" s="208">
        <v>45777</v>
      </c>
      <c r="E189" s="208"/>
      <c r="F189" s="207" t="s">
        <v>667</v>
      </c>
      <c r="G189" s="209" t="s">
        <v>3207</v>
      </c>
      <c r="H189" s="207" t="s">
        <v>521</v>
      </c>
      <c r="I189" s="210">
        <v>6.9</v>
      </c>
      <c r="J189" s="211">
        <v>4</v>
      </c>
      <c r="K189" s="201"/>
    </row>
    <row r="190" spans="1:11" ht="12.5" x14ac:dyDescent="0.25">
      <c r="A190" s="207" t="s">
        <v>451</v>
      </c>
      <c r="B190" s="207" t="s">
        <v>668</v>
      </c>
      <c r="C190" s="207"/>
      <c r="D190" s="208">
        <v>45748</v>
      </c>
      <c r="E190" s="208"/>
      <c r="F190" s="207" t="s">
        <v>669</v>
      </c>
      <c r="G190" s="209"/>
      <c r="H190" s="207" t="s">
        <v>572</v>
      </c>
      <c r="I190" s="210">
        <v>885</v>
      </c>
      <c r="J190" s="211">
        <v>2</v>
      </c>
      <c r="K190" s="201"/>
    </row>
    <row r="191" spans="1:11" ht="12.5" x14ac:dyDescent="0.25">
      <c r="A191" s="207" t="s">
        <v>451</v>
      </c>
      <c r="B191" s="207" t="s">
        <v>670</v>
      </c>
      <c r="C191" s="207"/>
      <c r="D191" s="208">
        <v>45748</v>
      </c>
      <c r="E191" s="208"/>
      <c r="F191" s="207" t="s">
        <v>671</v>
      </c>
      <c r="G191" s="209"/>
      <c r="H191" s="207" t="s">
        <v>572</v>
      </c>
      <c r="I191" s="210">
        <v>295</v>
      </c>
      <c r="J191" s="211">
        <v>2</v>
      </c>
      <c r="K191" s="201"/>
    </row>
    <row r="192" spans="1:11" ht="20" x14ac:dyDescent="0.25">
      <c r="A192" s="207" t="s">
        <v>451</v>
      </c>
      <c r="B192" s="207" t="s">
        <v>672</v>
      </c>
      <c r="C192" s="207"/>
      <c r="D192" s="208">
        <v>45755</v>
      </c>
      <c r="E192" s="208"/>
      <c r="F192" s="207" t="s">
        <v>673</v>
      </c>
      <c r="G192" s="209"/>
      <c r="H192" s="207" t="s">
        <v>674</v>
      </c>
      <c r="I192" s="210">
        <v>1080</v>
      </c>
      <c r="J192" s="211">
        <v>3</v>
      </c>
      <c r="K192" s="201"/>
    </row>
    <row r="193" spans="1:11" ht="12.5" x14ac:dyDescent="0.25">
      <c r="A193" s="207" t="s">
        <v>451</v>
      </c>
      <c r="B193" s="207" t="s">
        <v>675</v>
      </c>
      <c r="C193" s="207"/>
      <c r="D193" s="208">
        <v>45755</v>
      </c>
      <c r="E193" s="208"/>
      <c r="F193" s="207" t="s">
        <v>676</v>
      </c>
      <c r="G193" s="209"/>
      <c r="H193" s="207" t="s">
        <v>674</v>
      </c>
      <c r="I193" s="210">
        <v>270</v>
      </c>
      <c r="J193" s="211">
        <v>3</v>
      </c>
      <c r="K193" s="201"/>
    </row>
    <row r="194" spans="1:11" ht="20" x14ac:dyDescent="0.25">
      <c r="A194" s="207" t="s">
        <v>451</v>
      </c>
      <c r="B194" s="207" t="s">
        <v>677</v>
      </c>
      <c r="C194" s="207"/>
      <c r="D194" s="208">
        <v>45779</v>
      </c>
      <c r="E194" s="208"/>
      <c r="F194" s="207" t="s">
        <v>678</v>
      </c>
      <c r="G194" s="209"/>
      <c r="H194" s="207" t="s">
        <v>679</v>
      </c>
      <c r="I194" s="210">
        <v>90</v>
      </c>
      <c r="J194" s="211">
        <v>4</v>
      </c>
      <c r="K194" s="201"/>
    </row>
    <row r="195" spans="1:11" ht="12.5" x14ac:dyDescent="0.25">
      <c r="A195" s="207" t="s">
        <v>451</v>
      </c>
      <c r="B195" s="207" t="s">
        <v>680</v>
      </c>
      <c r="C195" s="207"/>
      <c r="D195" s="208">
        <v>45779</v>
      </c>
      <c r="E195" s="208"/>
      <c r="F195" s="207" t="s">
        <v>681</v>
      </c>
      <c r="G195" s="209"/>
      <c r="H195" s="207" t="s">
        <v>682</v>
      </c>
      <c r="I195" s="210">
        <v>1727.39</v>
      </c>
      <c r="J195" s="211">
        <v>3</v>
      </c>
      <c r="K195" s="201"/>
    </row>
    <row r="196" spans="1:11" ht="20" x14ac:dyDescent="0.25">
      <c r="A196" s="207" t="s">
        <v>451</v>
      </c>
      <c r="B196" s="207" t="s">
        <v>683</v>
      </c>
      <c r="C196" s="207"/>
      <c r="D196" s="208"/>
      <c r="E196" s="208">
        <v>45779</v>
      </c>
      <c r="F196" s="207" t="s">
        <v>684</v>
      </c>
      <c r="G196" s="209"/>
      <c r="H196" s="207" t="s">
        <v>654</v>
      </c>
      <c r="I196" s="210">
        <v>583.22</v>
      </c>
      <c r="J196" s="211">
        <v>3</v>
      </c>
      <c r="K196" s="201"/>
    </row>
    <row r="197" spans="1:11" ht="20" x14ac:dyDescent="0.25">
      <c r="A197" s="207" t="s">
        <v>451</v>
      </c>
      <c r="B197" s="207" t="s">
        <v>685</v>
      </c>
      <c r="C197" s="207"/>
      <c r="D197" s="208">
        <v>45779</v>
      </c>
      <c r="E197" s="208"/>
      <c r="F197" s="207" t="s">
        <v>686</v>
      </c>
      <c r="G197" s="209"/>
      <c r="H197" s="207" t="s">
        <v>687</v>
      </c>
      <c r="I197" s="210">
        <v>2417.6</v>
      </c>
      <c r="J197" s="211">
        <v>2</v>
      </c>
      <c r="K197" s="201"/>
    </row>
    <row r="198" spans="1:11" ht="12.5" x14ac:dyDescent="0.25">
      <c r="A198" s="207" t="s">
        <v>451</v>
      </c>
      <c r="B198" s="207" t="s">
        <v>688</v>
      </c>
      <c r="C198" s="207"/>
      <c r="D198" s="208">
        <v>45779</v>
      </c>
      <c r="E198" s="208"/>
      <c r="F198" s="207" t="s">
        <v>531</v>
      </c>
      <c r="G198" s="209" t="s">
        <v>3207</v>
      </c>
      <c r="H198" s="207" t="s">
        <v>521</v>
      </c>
      <c r="I198" s="210">
        <v>1.5</v>
      </c>
      <c r="J198" s="211">
        <v>4</v>
      </c>
      <c r="K198" s="201"/>
    </row>
    <row r="199" spans="1:11" ht="12.5" x14ac:dyDescent="0.25">
      <c r="A199" s="207" t="s">
        <v>451</v>
      </c>
      <c r="B199" s="207" t="s">
        <v>689</v>
      </c>
      <c r="C199" s="207"/>
      <c r="D199" s="208">
        <v>45779</v>
      </c>
      <c r="E199" s="208"/>
      <c r="F199" s="207" t="s">
        <v>690</v>
      </c>
      <c r="G199" s="209" t="s">
        <v>3207</v>
      </c>
      <c r="H199" s="207" t="s">
        <v>521</v>
      </c>
      <c r="I199" s="210">
        <v>2.5</v>
      </c>
      <c r="J199" s="211">
        <v>4</v>
      </c>
      <c r="K199" s="201"/>
    </row>
    <row r="200" spans="1:11" ht="12.5" x14ac:dyDescent="0.25">
      <c r="A200" s="207" t="s">
        <v>451</v>
      </c>
      <c r="B200" s="207" t="s">
        <v>691</v>
      </c>
      <c r="C200" s="207"/>
      <c r="D200" s="208"/>
      <c r="E200" s="208">
        <v>45782</v>
      </c>
      <c r="F200" s="207" t="s">
        <v>692</v>
      </c>
      <c r="G200" s="209"/>
      <c r="H200" s="207" t="s">
        <v>502</v>
      </c>
      <c r="I200" s="210">
        <v>45</v>
      </c>
      <c r="J200" s="211">
        <v>3</v>
      </c>
      <c r="K200" s="201"/>
    </row>
    <row r="201" spans="1:11" ht="12.5" x14ac:dyDescent="0.25">
      <c r="A201" s="207" t="s">
        <v>451</v>
      </c>
      <c r="B201" s="207" t="s">
        <v>693</v>
      </c>
      <c r="C201" s="207"/>
      <c r="D201" s="208">
        <v>45782</v>
      </c>
      <c r="E201" s="208"/>
      <c r="F201" s="207" t="s">
        <v>694</v>
      </c>
      <c r="G201" s="209"/>
      <c r="H201" s="207" t="s">
        <v>695</v>
      </c>
      <c r="I201" s="210">
        <v>90</v>
      </c>
      <c r="J201" s="211">
        <v>3</v>
      </c>
      <c r="K201" s="201"/>
    </row>
    <row r="202" spans="1:11" ht="20" x14ac:dyDescent="0.25">
      <c r="A202" s="207" t="s">
        <v>451</v>
      </c>
      <c r="B202" s="207" t="s">
        <v>696</v>
      </c>
      <c r="C202" s="207"/>
      <c r="D202" s="208">
        <v>45783</v>
      </c>
      <c r="E202" s="208"/>
      <c r="F202" s="207" t="s">
        <v>697</v>
      </c>
      <c r="G202" s="209"/>
      <c r="H202" s="207" t="s">
        <v>615</v>
      </c>
      <c r="I202" s="210">
        <v>-16</v>
      </c>
      <c r="J202" s="211">
        <v>4</v>
      </c>
      <c r="K202" s="201"/>
    </row>
    <row r="203" spans="1:11" ht="20" x14ac:dyDescent="0.25">
      <c r="A203" s="207" t="s">
        <v>451</v>
      </c>
      <c r="B203" s="207" t="s">
        <v>698</v>
      </c>
      <c r="C203" s="207"/>
      <c r="D203" s="208">
        <v>45784</v>
      </c>
      <c r="E203" s="208"/>
      <c r="F203" s="207" t="s">
        <v>699</v>
      </c>
      <c r="G203" s="209" t="s">
        <v>3217</v>
      </c>
      <c r="H203" s="207" t="s">
        <v>605</v>
      </c>
      <c r="I203" s="210">
        <v>94.84</v>
      </c>
      <c r="J203" s="211">
        <v>3</v>
      </c>
      <c r="K203" s="201"/>
    </row>
    <row r="204" spans="1:11" ht="12.5" x14ac:dyDescent="0.25">
      <c r="A204" s="207" t="s">
        <v>451</v>
      </c>
      <c r="B204" s="207" t="s">
        <v>700</v>
      </c>
      <c r="C204" s="207"/>
      <c r="D204" s="208">
        <v>45786</v>
      </c>
      <c r="E204" s="208"/>
      <c r="F204" s="207" t="s">
        <v>701</v>
      </c>
      <c r="G204" s="209"/>
      <c r="H204" s="207" t="s">
        <v>536</v>
      </c>
      <c r="I204" s="210">
        <v>100</v>
      </c>
      <c r="J204" s="211">
        <v>3</v>
      </c>
      <c r="K204" s="201"/>
    </row>
    <row r="205" spans="1:11" ht="20" x14ac:dyDescent="0.25">
      <c r="A205" s="207" t="s">
        <v>451</v>
      </c>
      <c r="B205" s="207" t="s">
        <v>702</v>
      </c>
      <c r="C205" s="207"/>
      <c r="D205" s="208">
        <v>45786</v>
      </c>
      <c r="E205" s="208"/>
      <c r="F205" s="207" t="s">
        <v>703</v>
      </c>
      <c r="G205" s="209"/>
      <c r="H205" s="207" t="s">
        <v>654</v>
      </c>
      <c r="I205" s="210">
        <v>80</v>
      </c>
      <c r="J205" s="211">
        <v>3</v>
      </c>
      <c r="K205" s="201"/>
    </row>
    <row r="206" spans="1:11" ht="20" x14ac:dyDescent="0.25">
      <c r="A206" s="207" t="s">
        <v>451</v>
      </c>
      <c r="B206" s="207" t="s">
        <v>704</v>
      </c>
      <c r="C206" s="207"/>
      <c r="D206" s="208">
        <v>45786</v>
      </c>
      <c r="E206" s="208"/>
      <c r="F206" s="207" t="s">
        <v>705</v>
      </c>
      <c r="G206" s="209"/>
      <c r="H206" s="207" t="s">
        <v>706</v>
      </c>
      <c r="I206" s="210">
        <v>80</v>
      </c>
      <c r="J206" s="211">
        <v>3</v>
      </c>
      <c r="K206" s="201"/>
    </row>
    <row r="207" spans="1:11" ht="20" x14ac:dyDescent="0.25">
      <c r="A207" s="207" t="s">
        <v>451</v>
      </c>
      <c r="B207" s="207" t="s">
        <v>707</v>
      </c>
      <c r="C207" s="207"/>
      <c r="D207" s="208">
        <v>45786</v>
      </c>
      <c r="E207" s="208"/>
      <c r="F207" s="207" t="s">
        <v>708</v>
      </c>
      <c r="G207" s="209"/>
      <c r="H207" s="207" t="s">
        <v>709</v>
      </c>
      <c r="I207" s="210">
        <v>80</v>
      </c>
      <c r="J207" s="211">
        <v>3</v>
      </c>
      <c r="K207" s="201"/>
    </row>
    <row r="208" spans="1:11" ht="20" x14ac:dyDescent="0.25">
      <c r="A208" s="207" t="s">
        <v>451</v>
      </c>
      <c r="B208" s="207" t="s">
        <v>710</v>
      </c>
      <c r="C208" s="207"/>
      <c r="D208" s="208">
        <v>45786</v>
      </c>
      <c r="E208" s="208"/>
      <c r="F208" s="207" t="s">
        <v>711</v>
      </c>
      <c r="G208" s="209"/>
      <c r="H208" s="207" t="s">
        <v>712</v>
      </c>
      <c r="I208" s="210">
        <v>80</v>
      </c>
      <c r="J208" s="211">
        <v>3</v>
      </c>
      <c r="K208" s="201"/>
    </row>
    <row r="209" spans="1:11" ht="20" x14ac:dyDescent="0.25">
      <c r="A209" s="207" t="s">
        <v>451</v>
      </c>
      <c r="B209" s="207" t="s">
        <v>713</v>
      </c>
      <c r="C209" s="207"/>
      <c r="D209" s="208">
        <v>45786</v>
      </c>
      <c r="E209" s="208"/>
      <c r="F209" s="207" t="s">
        <v>714</v>
      </c>
      <c r="G209" s="209"/>
      <c r="H209" s="207" t="s">
        <v>654</v>
      </c>
      <c r="I209" s="210">
        <v>80</v>
      </c>
      <c r="J209" s="211">
        <v>3</v>
      </c>
      <c r="K209" s="201"/>
    </row>
    <row r="210" spans="1:11" ht="20" x14ac:dyDescent="0.25">
      <c r="A210" s="207" t="s">
        <v>451</v>
      </c>
      <c r="B210" s="207" t="s">
        <v>715</v>
      </c>
      <c r="C210" s="207"/>
      <c r="D210" s="208">
        <v>45786</v>
      </c>
      <c r="E210" s="208"/>
      <c r="F210" s="207" t="s">
        <v>716</v>
      </c>
      <c r="G210" s="209"/>
      <c r="H210" s="207" t="s">
        <v>508</v>
      </c>
      <c r="I210" s="210">
        <v>80</v>
      </c>
      <c r="J210" s="211">
        <v>3</v>
      </c>
      <c r="K210" s="201"/>
    </row>
    <row r="211" spans="1:11" ht="20" x14ac:dyDescent="0.25">
      <c r="A211" s="207" t="s">
        <v>451</v>
      </c>
      <c r="B211" s="207" t="s">
        <v>717</v>
      </c>
      <c r="C211" s="207"/>
      <c r="D211" s="208">
        <v>45786</v>
      </c>
      <c r="E211" s="208"/>
      <c r="F211" s="207" t="s">
        <v>718</v>
      </c>
      <c r="G211" s="209"/>
      <c r="H211" s="207" t="s">
        <v>719</v>
      </c>
      <c r="I211" s="210">
        <v>80</v>
      </c>
      <c r="J211" s="211">
        <v>3</v>
      </c>
      <c r="K211" s="201"/>
    </row>
    <row r="212" spans="1:11" ht="20" x14ac:dyDescent="0.25">
      <c r="A212" s="207" t="s">
        <v>451</v>
      </c>
      <c r="B212" s="207" t="s">
        <v>720</v>
      </c>
      <c r="C212" s="207"/>
      <c r="D212" s="208">
        <v>45786</v>
      </c>
      <c r="E212" s="208"/>
      <c r="F212" s="207" t="s">
        <v>721</v>
      </c>
      <c r="G212" s="209"/>
      <c r="H212" s="207" t="s">
        <v>722</v>
      </c>
      <c r="I212" s="210">
        <v>80</v>
      </c>
      <c r="J212" s="211">
        <v>3</v>
      </c>
      <c r="K212" s="201"/>
    </row>
    <row r="213" spans="1:11" ht="20" x14ac:dyDescent="0.25">
      <c r="A213" s="207" t="s">
        <v>451</v>
      </c>
      <c r="B213" s="207" t="s">
        <v>723</v>
      </c>
      <c r="C213" s="207"/>
      <c r="D213" s="208">
        <v>45789</v>
      </c>
      <c r="E213" s="208"/>
      <c r="F213" s="207" t="s">
        <v>724</v>
      </c>
      <c r="G213" s="209"/>
      <c r="H213" s="207" t="s">
        <v>454</v>
      </c>
      <c r="I213" s="210">
        <v>3302.72</v>
      </c>
      <c r="J213" s="211">
        <v>4</v>
      </c>
      <c r="K213" s="201"/>
    </row>
    <row r="214" spans="1:11" ht="20" x14ac:dyDescent="0.25">
      <c r="A214" s="207" t="s">
        <v>451</v>
      </c>
      <c r="B214" s="207" t="s">
        <v>725</v>
      </c>
      <c r="C214" s="207"/>
      <c r="D214" s="208">
        <v>45789</v>
      </c>
      <c r="E214" s="208"/>
      <c r="F214" s="207" t="s">
        <v>726</v>
      </c>
      <c r="G214" s="209"/>
      <c r="H214" s="207" t="s">
        <v>457</v>
      </c>
      <c r="I214" s="210">
        <v>163.44</v>
      </c>
      <c r="J214" s="211">
        <v>4</v>
      </c>
      <c r="K214" s="201"/>
    </row>
    <row r="215" spans="1:11" ht="30" x14ac:dyDescent="0.25">
      <c r="A215" s="207" t="s">
        <v>451</v>
      </c>
      <c r="B215" s="207" t="s">
        <v>727</v>
      </c>
      <c r="C215" s="207"/>
      <c r="D215" s="208">
        <v>45789</v>
      </c>
      <c r="E215" s="208"/>
      <c r="F215" s="207" t="s">
        <v>728</v>
      </c>
      <c r="G215" s="209"/>
      <c r="H215" s="207" t="s">
        <v>465</v>
      </c>
      <c r="I215" s="210">
        <v>987.36</v>
      </c>
      <c r="J215" s="211">
        <v>3</v>
      </c>
      <c r="K215" s="201"/>
    </row>
    <row r="216" spans="1:11" ht="20" x14ac:dyDescent="0.25">
      <c r="A216" s="207" t="s">
        <v>451</v>
      </c>
      <c r="B216" s="207" t="s">
        <v>729</v>
      </c>
      <c r="C216" s="207"/>
      <c r="D216" s="208">
        <v>45789</v>
      </c>
      <c r="E216" s="208"/>
      <c r="F216" s="207" t="s">
        <v>730</v>
      </c>
      <c r="G216" s="209"/>
      <c r="H216" s="207" t="s">
        <v>564</v>
      </c>
      <c r="I216" s="210">
        <v>280</v>
      </c>
      <c r="J216" s="211">
        <v>3</v>
      </c>
      <c r="K216" s="201"/>
    </row>
    <row r="217" spans="1:11" ht="12.5" x14ac:dyDescent="0.25">
      <c r="A217" s="207" t="s">
        <v>451</v>
      </c>
      <c r="B217" s="207" t="s">
        <v>731</v>
      </c>
      <c r="C217" s="207"/>
      <c r="D217" s="208">
        <v>45789</v>
      </c>
      <c r="E217" s="208"/>
      <c r="F217" s="207" t="s">
        <v>732</v>
      </c>
      <c r="G217" s="209"/>
      <c r="H217" s="207" t="s">
        <v>733</v>
      </c>
      <c r="I217" s="210">
        <v>339.39</v>
      </c>
      <c r="J217" s="211">
        <v>3</v>
      </c>
      <c r="K217" s="201"/>
    </row>
    <row r="218" spans="1:11" ht="12.5" x14ac:dyDescent="0.25">
      <c r="A218" s="207" t="s">
        <v>451</v>
      </c>
      <c r="B218" s="207" t="s">
        <v>734</v>
      </c>
      <c r="C218" s="207"/>
      <c r="D218" s="208">
        <v>45789</v>
      </c>
      <c r="E218" s="208"/>
      <c r="F218" s="207" t="s">
        <v>735</v>
      </c>
      <c r="G218" s="209" t="s">
        <v>3206</v>
      </c>
      <c r="H218" s="207" t="s">
        <v>460</v>
      </c>
      <c r="I218" s="210">
        <v>268.47000000000003</v>
      </c>
      <c r="J218" s="211">
        <v>4</v>
      </c>
      <c r="K218" s="201"/>
    </row>
    <row r="219" spans="1:11" ht="12.5" x14ac:dyDescent="0.25">
      <c r="A219" s="207" t="s">
        <v>451</v>
      </c>
      <c r="B219" s="207" t="s">
        <v>736</v>
      </c>
      <c r="C219" s="207"/>
      <c r="D219" s="208">
        <v>45789</v>
      </c>
      <c r="E219" s="208"/>
      <c r="F219" s="207" t="s">
        <v>737</v>
      </c>
      <c r="G219" s="209"/>
      <c r="H219" s="207" t="s">
        <v>738</v>
      </c>
      <c r="I219" s="210">
        <v>1360</v>
      </c>
      <c r="J219" s="211">
        <v>3</v>
      </c>
      <c r="K219" s="201"/>
    </row>
    <row r="220" spans="1:11" ht="20" x14ac:dyDescent="0.25">
      <c r="A220" s="207" t="s">
        <v>451</v>
      </c>
      <c r="B220" s="207" t="s">
        <v>739</v>
      </c>
      <c r="C220" s="207"/>
      <c r="D220" s="208"/>
      <c r="E220" s="208">
        <v>45789</v>
      </c>
      <c r="F220" s="207" t="s">
        <v>740</v>
      </c>
      <c r="G220" s="209"/>
      <c r="H220" s="207" t="s">
        <v>502</v>
      </c>
      <c r="I220" s="210">
        <v>95</v>
      </c>
      <c r="J220" s="211">
        <v>3</v>
      </c>
      <c r="K220" s="201"/>
    </row>
    <row r="221" spans="1:11" ht="20" x14ac:dyDescent="0.25">
      <c r="A221" s="207" t="s">
        <v>451</v>
      </c>
      <c r="B221" s="207" t="s">
        <v>741</v>
      </c>
      <c r="C221" s="207"/>
      <c r="D221" s="208"/>
      <c r="E221" s="208">
        <v>45789</v>
      </c>
      <c r="F221" s="207" t="s">
        <v>742</v>
      </c>
      <c r="G221" s="209"/>
      <c r="H221" s="207" t="s">
        <v>505</v>
      </c>
      <c r="I221" s="210">
        <v>448.5</v>
      </c>
      <c r="J221" s="211">
        <v>3</v>
      </c>
      <c r="K221" s="201"/>
    </row>
    <row r="222" spans="1:11" ht="20" x14ac:dyDescent="0.25">
      <c r="A222" s="207" t="s">
        <v>451</v>
      </c>
      <c r="B222" s="207" t="s">
        <v>743</v>
      </c>
      <c r="C222" s="207"/>
      <c r="D222" s="208"/>
      <c r="E222" s="208">
        <v>45789</v>
      </c>
      <c r="F222" s="207" t="s">
        <v>744</v>
      </c>
      <c r="G222" s="209"/>
      <c r="H222" s="207" t="s">
        <v>499</v>
      </c>
      <c r="I222" s="210">
        <v>190</v>
      </c>
      <c r="J222" s="211">
        <v>3</v>
      </c>
      <c r="K222" s="201"/>
    </row>
    <row r="223" spans="1:11" ht="20" x14ac:dyDescent="0.25">
      <c r="A223" s="207" t="s">
        <v>451</v>
      </c>
      <c r="B223" s="207" t="s">
        <v>745</v>
      </c>
      <c r="C223" s="207"/>
      <c r="D223" s="208">
        <v>45790</v>
      </c>
      <c r="E223" s="208"/>
      <c r="F223" s="207" t="s">
        <v>699</v>
      </c>
      <c r="G223" s="209"/>
      <c r="H223" s="207" t="s">
        <v>746</v>
      </c>
      <c r="I223" s="210">
        <v>93.77</v>
      </c>
      <c r="J223" s="211">
        <v>3</v>
      </c>
      <c r="K223" s="201"/>
    </row>
    <row r="224" spans="1:11" ht="12.5" x14ac:dyDescent="0.25">
      <c r="A224" s="207" t="s">
        <v>451</v>
      </c>
      <c r="B224" s="207" t="s">
        <v>747</v>
      </c>
      <c r="C224" s="207"/>
      <c r="D224" s="208"/>
      <c r="E224" s="208">
        <v>45790</v>
      </c>
      <c r="F224" s="207" t="s">
        <v>748</v>
      </c>
      <c r="G224" s="209"/>
      <c r="H224" s="207" t="s">
        <v>719</v>
      </c>
      <c r="I224" s="210">
        <v>50</v>
      </c>
      <c r="J224" s="211">
        <v>3</v>
      </c>
      <c r="K224" s="201"/>
    </row>
    <row r="225" spans="1:11" ht="12.5" x14ac:dyDescent="0.25">
      <c r="A225" s="207" t="s">
        <v>451</v>
      </c>
      <c r="B225" s="207" t="s">
        <v>749</v>
      </c>
      <c r="C225" s="207"/>
      <c r="D225" s="208"/>
      <c r="E225" s="208">
        <v>45790</v>
      </c>
      <c r="F225" s="207" t="s">
        <v>750</v>
      </c>
      <c r="G225" s="209"/>
      <c r="H225" s="207" t="s">
        <v>508</v>
      </c>
      <c r="I225" s="210">
        <v>168.91</v>
      </c>
      <c r="J225" s="211">
        <v>3</v>
      </c>
      <c r="K225" s="201"/>
    </row>
    <row r="226" spans="1:11" ht="12.5" x14ac:dyDescent="0.25">
      <c r="A226" s="207" t="s">
        <v>451</v>
      </c>
      <c r="B226" s="207" t="s">
        <v>751</v>
      </c>
      <c r="C226" s="207"/>
      <c r="D226" s="208"/>
      <c r="E226" s="208">
        <v>45790</v>
      </c>
      <c r="F226" s="207" t="s">
        <v>750</v>
      </c>
      <c r="G226" s="209"/>
      <c r="H226" s="207" t="s">
        <v>596</v>
      </c>
      <c r="I226" s="210">
        <v>172.17</v>
      </c>
      <c r="J226" s="211">
        <v>3</v>
      </c>
      <c r="K226" s="201"/>
    </row>
    <row r="227" spans="1:11" ht="12.5" x14ac:dyDescent="0.25">
      <c r="A227" s="207" t="s">
        <v>451</v>
      </c>
      <c r="B227" s="207" t="s">
        <v>752</v>
      </c>
      <c r="C227" s="207"/>
      <c r="D227" s="208"/>
      <c r="E227" s="208">
        <v>45790</v>
      </c>
      <c r="F227" s="207" t="s">
        <v>750</v>
      </c>
      <c r="G227" s="209"/>
      <c r="H227" s="207" t="s">
        <v>654</v>
      </c>
      <c r="I227" s="210">
        <v>126.4</v>
      </c>
      <c r="J227" s="211">
        <v>3</v>
      </c>
      <c r="K227" s="201"/>
    </row>
    <row r="228" spans="1:11" ht="12.5" x14ac:dyDescent="0.25">
      <c r="A228" s="207" t="s">
        <v>451</v>
      </c>
      <c r="B228" s="207" t="s">
        <v>753</v>
      </c>
      <c r="C228" s="207"/>
      <c r="D228" s="208"/>
      <c r="E228" s="208">
        <v>45792</v>
      </c>
      <c r="F228" s="207" t="s">
        <v>750</v>
      </c>
      <c r="G228" s="209"/>
      <c r="H228" s="207" t="s">
        <v>709</v>
      </c>
      <c r="I228" s="210">
        <v>12.4</v>
      </c>
      <c r="J228" s="211">
        <v>3</v>
      </c>
      <c r="K228" s="201"/>
    </row>
    <row r="229" spans="1:11" ht="20" x14ac:dyDescent="0.25">
      <c r="A229" s="207" t="s">
        <v>451</v>
      </c>
      <c r="B229" s="207" t="s">
        <v>754</v>
      </c>
      <c r="C229" s="207"/>
      <c r="D229" s="208"/>
      <c r="E229" s="208">
        <v>45792</v>
      </c>
      <c r="F229" s="207" t="s">
        <v>755</v>
      </c>
      <c r="G229" s="209"/>
      <c r="H229" s="207" t="s">
        <v>478</v>
      </c>
      <c r="I229" s="210">
        <v>401.9</v>
      </c>
      <c r="J229" s="211">
        <v>3</v>
      </c>
      <c r="K229" s="201"/>
    </row>
    <row r="230" spans="1:11" ht="12.5" x14ac:dyDescent="0.25">
      <c r="A230" s="207" t="s">
        <v>451</v>
      </c>
      <c r="B230" s="207" t="s">
        <v>756</v>
      </c>
      <c r="C230" s="207"/>
      <c r="D230" s="208"/>
      <c r="E230" s="208">
        <v>45792</v>
      </c>
      <c r="F230" s="207" t="s">
        <v>750</v>
      </c>
      <c r="G230" s="209"/>
      <c r="H230" s="207" t="s">
        <v>757</v>
      </c>
      <c r="I230" s="210">
        <v>100</v>
      </c>
      <c r="J230" s="211">
        <v>3</v>
      </c>
      <c r="K230" s="201"/>
    </row>
    <row r="231" spans="1:11" ht="12.5" x14ac:dyDescent="0.25">
      <c r="A231" s="207" t="s">
        <v>451</v>
      </c>
      <c r="B231" s="207" t="s">
        <v>758</v>
      </c>
      <c r="C231" s="207"/>
      <c r="D231" s="208"/>
      <c r="E231" s="208">
        <v>45793</v>
      </c>
      <c r="F231" s="207" t="s">
        <v>759</v>
      </c>
      <c r="G231" s="209"/>
      <c r="H231" s="207" t="s">
        <v>709</v>
      </c>
      <c r="I231" s="210">
        <v>133.44999999999999</v>
      </c>
      <c r="J231" s="211">
        <v>3</v>
      </c>
      <c r="K231" s="201"/>
    </row>
    <row r="232" spans="1:11" ht="20" x14ac:dyDescent="0.25">
      <c r="A232" s="207" t="s">
        <v>451</v>
      </c>
      <c r="B232" s="207" t="s">
        <v>760</v>
      </c>
      <c r="C232" s="207"/>
      <c r="D232" s="208"/>
      <c r="E232" s="208">
        <v>45796</v>
      </c>
      <c r="F232" s="207" t="s">
        <v>761</v>
      </c>
      <c r="G232" s="209"/>
      <c r="H232" s="207" t="s">
        <v>490</v>
      </c>
      <c r="I232" s="210">
        <v>343.9</v>
      </c>
      <c r="J232" s="211">
        <v>3</v>
      </c>
      <c r="K232" s="201"/>
    </row>
    <row r="233" spans="1:11" ht="20" x14ac:dyDescent="0.25">
      <c r="A233" s="207" t="s">
        <v>451</v>
      </c>
      <c r="B233" s="207" t="s">
        <v>762</v>
      </c>
      <c r="C233" s="207"/>
      <c r="D233" s="208">
        <v>45797</v>
      </c>
      <c r="E233" s="208"/>
      <c r="F233" s="207" t="s">
        <v>699</v>
      </c>
      <c r="G233" s="209" t="s">
        <v>3217</v>
      </c>
      <c r="H233" s="207" t="s">
        <v>605</v>
      </c>
      <c r="I233" s="210">
        <v>63.29</v>
      </c>
      <c r="J233" s="211">
        <v>3</v>
      </c>
      <c r="K233" s="201"/>
    </row>
    <row r="234" spans="1:11" ht="20" x14ac:dyDescent="0.25">
      <c r="A234" s="207" t="s">
        <v>451</v>
      </c>
      <c r="B234" s="207" t="s">
        <v>763</v>
      </c>
      <c r="C234" s="207"/>
      <c r="D234" s="208"/>
      <c r="E234" s="208">
        <v>45797</v>
      </c>
      <c r="F234" s="207" t="s">
        <v>764</v>
      </c>
      <c r="G234" s="209"/>
      <c r="H234" s="207" t="s">
        <v>502</v>
      </c>
      <c r="I234" s="210">
        <v>350</v>
      </c>
      <c r="J234" s="211">
        <v>2</v>
      </c>
      <c r="K234" s="201"/>
    </row>
    <row r="235" spans="1:11" ht="20" x14ac:dyDescent="0.25">
      <c r="A235" s="207" t="s">
        <v>451</v>
      </c>
      <c r="B235" s="207" t="s">
        <v>765</v>
      </c>
      <c r="C235" s="207"/>
      <c r="D235" s="208"/>
      <c r="E235" s="208">
        <v>45797</v>
      </c>
      <c r="F235" s="207" t="s">
        <v>766</v>
      </c>
      <c r="G235" s="209"/>
      <c r="H235" s="207" t="s">
        <v>508</v>
      </c>
      <c r="I235" s="210">
        <v>68</v>
      </c>
      <c r="J235" s="211">
        <v>3</v>
      </c>
      <c r="K235" s="201"/>
    </row>
    <row r="236" spans="1:11" ht="20" x14ac:dyDescent="0.25">
      <c r="A236" s="207" t="s">
        <v>451</v>
      </c>
      <c r="B236" s="207" t="s">
        <v>767</v>
      </c>
      <c r="C236" s="207"/>
      <c r="D236" s="208"/>
      <c r="E236" s="208">
        <v>45798</v>
      </c>
      <c r="F236" s="207" t="s">
        <v>768</v>
      </c>
      <c r="G236" s="209"/>
      <c r="H236" s="207" t="s">
        <v>499</v>
      </c>
      <c r="I236" s="210">
        <v>620.5</v>
      </c>
      <c r="J236" s="211">
        <v>2</v>
      </c>
      <c r="K236" s="201"/>
    </row>
    <row r="237" spans="1:11" ht="20" x14ac:dyDescent="0.25">
      <c r="A237" s="207" t="s">
        <v>451</v>
      </c>
      <c r="B237" s="207" t="s">
        <v>769</v>
      </c>
      <c r="C237" s="207"/>
      <c r="D237" s="208"/>
      <c r="E237" s="208">
        <v>45798</v>
      </c>
      <c r="F237" s="207" t="s">
        <v>770</v>
      </c>
      <c r="G237" s="209"/>
      <c r="H237" s="207" t="s">
        <v>496</v>
      </c>
      <c r="I237" s="210">
        <v>170</v>
      </c>
      <c r="J237" s="211">
        <v>2</v>
      </c>
      <c r="K237" s="201"/>
    </row>
    <row r="238" spans="1:11" ht="12.5" x14ac:dyDescent="0.25">
      <c r="A238" s="207" t="s">
        <v>451</v>
      </c>
      <c r="B238" s="207" t="s">
        <v>771</v>
      </c>
      <c r="C238" s="207"/>
      <c r="D238" s="208"/>
      <c r="E238" s="208">
        <v>45798</v>
      </c>
      <c r="F238" s="207" t="s">
        <v>750</v>
      </c>
      <c r="G238" s="209"/>
      <c r="H238" s="207" t="s">
        <v>536</v>
      </c>
      <c r="I238" s="210">
        <v>336.38</v>
      </c>
      <c r="J238" s="211">
        <v>3</v>
      </c>
      <c r="K238" s="201"/>
    </row>
    <row r="239" spans="1:11" ht="20" x14ac:dyDescent="0.25">
      <c r="A239" s="207" t="s">
        <v>451</v>
      </c>
      <c r="B239" s="207" t="s">
        <v>772</v>
      </c>
      <c r="C239" s="207"/>
      <c r="D239" s="208"/>
      <c r="E239" s="208">
        <v>45798</v>
      </c>
      <c r="F239" s="207" t="s">
        <v>773</v>
      </c>
      <c r="G239" s="209"/>
      <c r="H239" s="207" t="s">
        <v>536</v>
      </c>
      <c r="I239" s="210">
        <v>872.16</v>
      </c>
      <c r="J239" s="211">
        <v>3</v>
      </c>
      <c r="K239" s="201"/>
    </row>
    <row r="240" spans="1:11" ht="12.5" x14ac:dyDescent="0.25">
      <c r="A240" s="207" t="s">
        <v>451</v>
      </c>
      <c r="B240" s="207" t="s">
        <v>774</v>
      </c>
      <c r="C240" s="207"/>
      <c r="D240" s="208"/>
      <c r="E240" s="208">
        <v>45798</v>
      </c>
      <c r="F240" s="207" t="s">
        <v>775</v>
      </c>
      <c r="G240" s="209"/>
      <c r="H240" s="207" t="s">
        <v>536</v>
      </c>
      <c r="I240" s="210">
        <v>296.2</v>
      </c>
      <c r="J240" s="211">
        <v>3</v>
      </c>
      <c r="K240" s="201"/>
    </row>
    <row r="241" spans="1:11" ht="20" x14ac:dyDescent="0.25">
      <c r="A241" s="207" t="s">
        <v>451</v>
      </c>
      <c r="B241" s="207" t="s">
        <v>776</v>
      </c>
      <c r="C241" s="207"/>
      <c r="D241" s="208"/>
      <c r="E241" s="208">
        <v>45798</v>
      </c>
      <c r="F241" s="207" t="s">
        <v>777</v>
      </c>
      <c r="G241" s="209"/>
      <c r="H241" s="207" t="s">
        <v>475</v>
      </c>
      <c r="I241" s="210">
        <v>514.6</v>
      </c>
      <c r="J241" s="211">
        <v>2</v>
      </c>
      <c r="K241" s="201"/>
    </row>
    <row r="242" spans="1:11" ht="12.5" x14ac:dyDescent="0.25">
      <c r="A242" s="207" t="s">
        <v>451</v>
      </c>
      <c r="B242" s="207" t="s">
        <v>778</v>
      </c>
      <c r="C242" s="207"/>
      <c r="D242" s="208">
        <v>45799</v>
      </c>
      <c r="E242" s="208"/>
      <c r="F242" s="207" t="s">
        <v>779</v>
      </c>
      <c r="G242" s="209" t="s">
        <v>3220</v>
      </c>
      <c r="H242" s="207" t="s">
        <v>780</v>
      </c>
      <c r="I242" s="210">
        <v>41.2</v>
      </c>
      <c r="J242" s="211">
        <v>4</v>
      </c>
      <c r="K242" s="201"/>
    </row>
    <row r="243" spans="1:11" ht="12.5" x14ac:dyDescent="0.25">
      <c r="A243" s="207" t="s">
        <v>451</v>
      </c>
      <c r="B243" s="207" t="s">
        <v>781</v>
      </c>
      <c r="C243" s="207"/>
      <c r="D243" s="208">
        <v>45799</v>
      </c>
      <c r="E243" s="208"/>
      <c r="F243" s="207" t="s">
        <v>779</v>
      </c>
      <c r="G243" s="209" t="s">
        <v>3220</v>
      </c>
      <c r="H243" s="207" t="s">
        <v>780</v>
      </c>
      <c r="I243" s="210">
        <v>10</v>
      </c>
      <c r="J243" s="211">
        <v>4</v>
      </c>
      <c r="K243" s="201"/>
    </row>
    <row r="244" spans="1:11" ht="20" x14ac:dyDescent="0.25">
      <c r="A244" s="207" t="s">
        <v>451</v>
      </c>
      <c r="B244" s="207" t="s">
        <v>782</v>
      </c>
      <c r="C244" s="207"/>
      <c r="D244" s="208"/>
      <c r="E244" s="208">
        <v>45800</v>
      </c>
      <c r="F244" s="207" t="s">
        <v>783</v>
      </c>
      <c r="G244" s="209"/>
      <c r="H244" s="207" t="s">
        <v>505</v>
      </c>
      <c r="I244" s="210">
        <v>481.24</v>
      </c>
      <c r="J244" s="211">
        <v>2</v>
      </c>
      <c r="K244" s="201"/>
    </row>
    <row r="245" spans="1:11" ht="20" x14ac:dyDescent="0.25">
      <c r="A245" s="207" t="s">
        <v>451</v>
      </c>
      <c r="B245" s="207" t="s">
        <v>784</v>
      </c>
      <c r="C245" s="207"/>
      <c r="D245" s="208"/>
      <c r="E245" s="208">
        <v>45800</v>
      </c>
      <c r="F245" s="207" t="s">
        <v>785</v>
      </c>
      <c r="G245" s="209"/>
      <c r="H245" s="207" t="s">
        <v>654</v>
      </c>
      <c r="I245" s="210">
        <v>509.36</v>
      </c>
      <c r="J245" s="211">
        <v>3</v>
      </c>
      <c r="K245" s="201"/>
    </row>
    <row r="246" spans="1:11" ht="12.5" x14ac:dyDescent="0.25">
      <c r="A246" s="207" t="s">
        <v>451</v>
      </c>
      <c r="B246" s="207" t="s">
        <v>786</v>
      </c>
      <c r="C246" s="207"/>
      <c r="D246" s="208"/>
      <c r="E246" s="208">
        <v>45800</v>
      </c>
      <c r="F246" s="207" t="s">
        <v>787</v>
      </c>
      <c r="G246" s="209"/>
      <c r="H246" s="207" t="s">
        <v>647</v>
      </c>
      <c r="I246" s="210">
        <v>103.6</v>
      </c>
      <c r="J246" s="211">
        <v>3</v>
      </c>
      <c r="K246" s="201"/>
    </row>
    <row r="247" spans="1:11" ht="12.5" x14ac:dyDescent="0.25">
      <c r="A247" s="207" t="s">
        <v>451</v>
      </c>
      <c r="B247" s="207" t="s">
        <v>788</v>
      </c>
      <c r="C247" s="207"/>
      <c r="D247" s="208"/>
      <c r="E247" s="208">
        <v>45800</v>
      </c>
      <c r="F247" s="207" t="s">
        <v>789</v>
      </c>
      <c r="G247" s="209"/>
      <c r="H247" s="207" t="s">
        <v>647</v>
      </c>
      <c r="I247" s="210">
        <v>413.5</v>
      </c>
      <c r="J247" s="211">
        <v>3</v>
      </c>
      <c r="K247" s="201"/>
    </row>
    <row r="248" spans="1:11" ht="20" x14ac:dyDescent="0.25">
      <c r="A248" s="207" t="s">
        <v>451</v>
      </c>
      <c r="B248" s="207" t="s">
        <v>790</v>
      </c>
      <c r="C248" s="207"/>
      <c r="D248" s="208">
        <v>45800</v>
      </c>
      <c r="E248" s="208"/>
      <c r="F248" s="207" t="s">
        <v>791</v>
      </c>
      <c r="G248" s="209"/>
      <c r="H248" s="207" t="s">
        <v>792</v>
      </c>
      <c r="I248" s="210">
        <v>94.36</v>
      </c>
      <c r="J248" s="211">
        <v>4</v>
      </c>
      <c r="K248" s="201"/>
    </row>
    <row r="249" spans="1:11" ht="12.5" x14ac:dyDescent="0.25">
      <c r="A249" s="207" t="s">
        <v>451</v>
      </c>
      <c r="B249" s="207" t="s">
        <v>793</v>
      </c>
      <c r="C249" s="207"/>
      <c r="D249" s="208"/>
      <c r="E249" s="208">
        <v>45800</v>
      </c>
      <c r="F249" s="207" t="s">
        <v>794</v>
      </c>
      <c r="G249" s="209"/>
      <c r="H249" s="207" t="s">
        <v>795</v>
      </c>
      <c r="I249" s="210">
        <v>580</v>
      </c>
      <c r="J249" s="211">
        <v>3</v>
      </c>
      <c r="K249" s="201"/>
    </row>
    <row r="250" spans="1:11" ht="20" x14ac:dyDescent="0.25">
      <c r="A250" s="207" t="s">
        <v>451</v>
      </c>
      <c r="B250" s="207" t="s">
        <v>796</v>
      </c>
      <c r="C250" s="207"/>
      <c r="D250" s="208"/>
      <c r="E250" s="208">
        <v>45800</v>
      </c>
      <c r="F250" s="207" t="s">
        <v>797</v>
      </c>
      <c r="G250" s="209"/>
      <c r="H250" s="207" t="s">
        <v>798</v>
      </c>
      <c r="I250" s="210">
        <v>260</v>
      </c>
      <c r="J250" s="211">
        <v>2</v>
      </c>
      <c r="K250" s="201"/>
    </row>
    <row r="251" spans="1:11" ht="20" x14ac:dyDescent="0.25">
      <c r="A251" s="207" t="s">
        <v>451</v>
      </c>
      <c r="B251" s="207" t="s">
        <v>799</v>
      </c>
      <c r="C251" s="207"/>
      <c r="D251" s="208"/>
      <c r="E251" s="208">
        <v>45804</v>
      </c>
      <c r="F251" s="207" t="s">
        <v>800</v>
      </c>
      <c r="G251" s="209"/>
      <c r="H251" s="207" t="s">
        <v>481</v>
      </c>
      <c r="I251" s="210">
        <v>320</v>
      </c>
      <c r="J251" s="211">
        <v>2</v>
      </c>
      <c r="K251" s="201"/>
    </row>
    <row r="252" spans="1:11" ht="12.5" x14ac:dyDescent="0.25">
      <c r="A252" s="207" t="s">
        <v>451</v>
      </c>
      <c r="B252" s="207" t="s">
        <v>801</v>
      </c>
      <c r="C252" s="207"/>
      <c r="D252" s="208"/>
      <c r="E252" s="208">
        <v>45804</v>
      </c>
      <c r="F252" s="207" t="s">
        <v>759</v>
      </c>
      <c r="G252" s="209"/>
      <c r="H252" s="207" t="s">
        <v>722</v>
      </c>
      <c r="I252" s="210">
        <v>393.12</v>
      </c>
      <c r="J252" s="211">
        <v>3</v>
      </c>
      <c r="K252" s="201"/>
    </row>
    <row r="253" spans="1:11" ht="12.5" x14ac:dyDescent="0.25">
      <c r="A253" s="207" t="s">
        <v>451</v>
      </c>
      <c r="B253" s="207" t="s">
        <v>802</v>
      </c>
      <c r="C253" s="207"/>
      <c r="D253" s="208">
        <v>45805</v>
      </c>
      <c r="E253" s="208"/>
      <c r="F253" s="207" t="s">
        <v>803</v>
      </c>
      <c r="G253" s="209"/>
      <c r="H253" s="207" t="s">
        <v>804</v>
      </c>
      <c r="I253" s="210">
        <v>30</v>
      </c>
      <c r="J253" s="211">
        <v>2</v>
      </c>
      <c r="K253" s="201"/>
    </row>
    <row r="254" spans="1:11" ht="20" x14ac:dyDescent="0.25">
      <c r="A254" s="207" t="s">
        <v>451</v>
      </c>
      <c r="B254" s="207" t="s">
        <v>805</v>
      </c>
      <c r="C254" s="207"/>
      <c r="D254" s="208">
        <v>45807</v>
      </c>
      <c r="E254" s="208"/>
      <c r="F254" s="207" t="s">
        <v>806</v>
      </c>
      <c r="G254" s="209" t="s">
        <v>3221</v>
      </c>
      <c r="H254" s="207" t="s">
        <v>807</v>
      </c>
      <c r="I254" s="210">
        <v>95.96</v>
      </c>
      <c r="J254" s="211">
        <v>2</v>
      </c>
      <c r="K254" s="201"/>
    </row>
    <row r="255" spans="1:11" ht="20" x14ac:dyDescent="0.25">
      <c r="A255" s="207" t="s">
        <v>451</v>
      </c>
      <c r="B255" s="207" t="s">
        <v>808</v>
      </c>
      <c r="C255" s="207"/>
      <c r="D255" s="208">
        <v>45807</v>
      </c>
      <c r="E255" s="208"/>
      <c r="F255" s="207" t="s">
        <v>806</v>
      </c>
      <c r="G255" s="209"/>
      <c r="H255" s="207" t="s">
        <v>809</v>
      </c>
      <c r="I255" s="210">
        <v>92</v>
      </c>
      <c r="J255" s="211">
        <v>2</v>
      </c>
      <c r="K255" s="201"/>
    </row>
    <row r="256" spans="1:11" ht="12.5" x14ac:dyDescent="0.25">
      <c r="A256" s="207" t="s">
        <v>451</v>
      </c>
      <c r="B256" s="207" t="s">
        <v>810</v>
      </c>
      <c r="C256" s="207"/>
      <c r="D256" s="208">
        <v>45807</v>
      </c>
      <c r="E256" s="208"/>
      <c r="F256" s="207" t="s">
        <v>811</v>
      </c>
      <c r="G256" s="209" t="s">
        <v>3207</v>
      </c>
      <c r="H256" s="207" t="s">
        <v>521</v>
      </c>
      <c r="I256" s="210">
        <v>1</v>
      </c>
      <c r="J256" s="211">
        <v>4</v>
      </c>
      <c r="K256" s="201"/>
    </row>
    <row r="257" spans="1:11" ht="12.5" x14ac:dyDescent="0.25">
      <c r="A257" s="207" t="s">
        <v>451</v>
      </c>
      <c r="B257" s="207" t="s">
        <v>812</v>
      </c>
      <c r="C257" s="207"/>
      <c r="D257" s="208">
        <v>45807</v>
      </c>
      <c r="E257" s="208"/>
      <c r="F257" s="207" t="s">
        <v>811</v>
      </c>
      <c r="G257" s="209" t="s">
        <v>3207</v>
      </c>
      <c r="H257" s="207" t="s">
        <v>521</v>
      </c>
      <c r="I257" s="210">
        <v>1</v>
      </c>
      <c r="J257" s="211">
        <v>4</v>
      </c>
      <c r="K257" s="201"/>
    </row>
    <row r="258" spans="1:11" ht="12.5" x14ac:dyDescent="0.25">
      <c r="A258" s="207" t="s">
        <v>451</v>
      </c>
      <c r="B258" s="207" t="s">
        <v>813</v>
      </c>
      <c r="C258" s="207"/>
      <c r="D258" s="208">
        <v>45807</v>
      </c>
      <c r="E258" s="208"/>
      <c r="F258" s="207" t="s">
        <v>667</v>
      </c>
      <c r="G258" s="209" t="s">
        <v>3207</v>
      </c>
      <c r="H258" s="207" t="s">
        <v>521</v>
      </c>
      <c r="I258" s="210">
        <v>6.9</v>
      </c>
      <c r="J258" s="211">
        <v>4</v>
      </c>
      <c r="K258" s="201"/>
    </row>
    <row r="259" spans="1:11" ht="12.5" x14ac:dyDescent="0.25">
      <c r="A259" s="207" t="s">
        <v>451</v>
      </c>
      <c r="B259" s="207" t="s">
        <v>814</v>
      </c>
      <c r="C259" s="207"/>
      <c r="D259" s="208">
        <v>45806</v>
      </c>
      <c r="E259" s="208"/>
      <c r="F259" s="207" t="s">
        <v>815</v>
      </c>
      <c r="G259" s="209"/>
      <c r="H259" s="207" t="s">
        <v>674</v>
      </c>
      <c r="I259" s="210">
        <v>1080</v>
      </c>
      <c r="J259" s="211">
        <v>2</v>
      </c>
      <c r="K259" s="201"/>
    </row>
    <row r="260" spans="1:11" ht="12.5" x14ac:dyDescent="0.25">
      <c r="A260" s="207" t="s">
        <v>451</v>
      </c>
      <c r="B260" s="207" t="s">
        <v>816</v>
      </c>
      <c r="C260" s="207"/>
      <c r="D260" s="208">
        <v>45810</v>
      </c>
      <c r="E260" s="208"/>
      <c r="F260" s="207" t="s">
        <v>817</v>
      </c>
      <c r="G260" s="209"/>
      <c r="H260" s="207" t="s">
        <v>818</v>
      </c>
      <c r="I260" s="210">
        <v>160.78</v>
      </c>
      <c r="J260" s="211">
        <v>2</v>
      </c>
      <c r="K260" s="201"/>
    </row>
    <row r="261" spans="1:11" ht="12.5" x14ac:dyDescent="0.25">
      <c r="A261" s="207" t="s">
        <v>451</v>
      </c>
      <c r="B261" s="207" t="s">
        <v>819</v>
      </c>
      <c r="C261" s="207"/>
      <c r="D261" s="208">
        <v>45810</v>
      </c>
      <c r="E261" s="208"/>
      <c r="F261" s="207" t="s">
        <v>531</v>
      </c>
      <c r="G261" s="209" t="s">
        <v>3207</v>
      </c>
      <c r="H261" s="207" t="s">
        <v>521</v>
      </c>
      <c r="I261" s="210">
        <v>1.5</v>
      </c>
      <c r="J261" s="211">
        <v>4</v>
      </c>
      <c r="K261" s="201"/>
    </row>
    <row r="262" spans="1:11" ht="12.5" x14ac:dyDescent="0.25">
      <c r="A262" s="207" t="s">
        <v>451</v>
      </c>
      <c r="B262" s="207" t="s">
        <v>820</v>
      </c>
      <c r="C262" s="207"/>
      <c r="D262" s="208">
        <v>45810</v>
      </c>
      <c r="E262" s="208"/>
      <c r="F262" s="207" t="s">
        <v>533</v>
      </c>
      <c r="G262" s="209" t="s">
        <v>3207</v>
      </c>
      <c r="H262" s="207" t="s">
        <v>521</v>
      </c>
      <c r="I262" s="210">
        <v>2.5</v>
      </c>
      <c r="J262" s="211">
        <v>4</v>
      </c>
      <c r="K262" s="201"/>
    </row>
    <row r="263" spans="1:11" ht="12.5" x14ac:dyDescent="0.25">
      <c r="A263" s="207" t="s">
        <v>451</v>
      </c>
      <c r="B263" s="207" t="s">
        <v>821</v>
      </c>
      <c r="C263" s="207"/>
      <c r="D263" s="208">
        <v>45811</v>
      </c>
      <c r="E263" s="208"/>
      <c r="F263" s="207" t="s">
        <v>822</v>
      </c>
      <c r="G263" s="209"/>
      <c r="H263" s="207" t="s">
        <v>515</v>
      </c>
      <c r="I263" s="210">
        <v>133.36000000000001</v>
      </c>
      <c r="J263" s="211">
        <v>3</v>
      </c>
      <c r="K263" s="201"/>
    </row>
    <row r="264" spans="1:11" ht="12.5" x14ac:dyDescent="0.25">
      <c r="A264" s="207" t="s">
        <v>451</v>
      </c>
      <c r="B264" s="207" t="s">
        <v>823</v>
      </c>
      <c r="C264" s="207"/>
      <c r="D264" s="208">
        <v>45811</v>
      </c>
      <c r="E264" s="208"/>
      <c r="F264" s="207" t="s">
        <v>824</v>
      </c>
      <c r="G264" s="209"/>
      <c r="H264" s="207" t="s">
        <v>825</v>
      </c>
      <c r="I264" s="210">
        <v>430</v>
      </c>
      <c r="J264" s="211">
        <v>3</v>
      </c>
      <c r="K264" s="201"/>
    </row>
    <row r="265" spans="1:11" ht="20" x14ac:dyDescent="0.25">
      <c r="A265" s="207" t="s">
        <v>451</v>
      </c>
      <c r="B265" s="207" t="s">
        <v>826</v>
      </c>
      <c r="C265" s="207"/>
      <c r="D265" s="208"/>
      <c r="E265" s="208">
        <v>45811</v>
      </c>
      <c r="F265" s="207" t="s">
        <v>827</v>
      </c>
      <c r="G265" s="209"/>
      <c r="H265" s="207" t="s">
        <v>490</v>
      </c>
      <c r="I265" s="210">
        <v>270</v>
      </c>
      <c r="J265" s="211">
        <v>2</v>
      </c>
      <c r="K265" s="201"/>
    </row>
    <row r="266" spans="1:11" ht="20" x14ac:dyDescent="0.25">
      <c r="A266" s="207" t="s">
        <v>451</v>
      </c>
      <c r="B266" s="207" t="s">
        <v>828</v>
      </c>
      <c r="C266" s="207"/>
      <c r="D266" s="208"/>
      <c r="E266" s="208">
        <v>45811</v>
      </c>
      <c r="F266" s="207" t="s">
        <v>829</v>
      </c>
      <c r="G266" s="209"/>
      <c r="H266" s="207" t="s">
        <v>478</v>
      </c>
      <c r="I266" s="210">
        <v>600.5</v>
      </c>
      <c r="J266" s="211">
        <v>2</v>
      </c>
      <c r="K266" s="201"/>
    </row>
    <row r="267" spans="1:11" ht="12.5" x14ac:dyDescent="0.25">
      <c r="A267" s="207" t="s">
        <v>451</v>
      </c>
      <c r="B267" s="207" t="s">
        <v>830</v>
      </c>
      <c r="C267" s="207"/>
      <c r="D267" s="208">
        <v>45811</v>
      </c>
      <c r="E267" s="208"/>
      <c r="F267" s="207" t="s">
        <v>831</v>
      </c>
      <c r="G267" s="209" t="s">
        <v>3207</v>
      </c>
      <c r="H267" s="207" t="s">
        <v>521</v>
      </c>
      <c r="I267" s="210">
        <v>15</v>
      </c>
      <c r="J267" s="211">
        <v>4</v>
      </c>
      <c r="K267" s="201"/>
    </row>
    <row r="268" spans="1:11" ht="12.5" x14ac:dyDescent="0.25">
      <c r="A268" s="207" t="s">
        <v>451</v>
      </c>
      <c r="B268" s="207" t="s">
        <v>832</v>
      </c>
      <c r="C268" s="207"/>
      <c r="D268" s="208">
        <v>45811</v>
      </c>
      <c r="E268" s="208"/>
      <c r="F268" s="207" t="s">
        <v>523</v>
      </c>
      <c r="G268" s="209" t="s">
        <v>3207</v>
      </c>
      <c r="H268" s="207" t="s">
        <v>521</v>
      </c>
      <c r="I268" s="210">
        <v>10</v>
      </c>
      <c r="J268" s="211">
        <v>4</v>
      </c>
      <c r="K268" s="201"/>
    </row>
    <row r="269" spans="1:11" ht="20" x14ac:dyDescent="0.25">
      <c r="A269" s="207" t="s">
        <v>451</v>
      </c>
      <c r="B269" s="207" t="s">
        <v>833</v>
      </c>
      <c r="C269" s="207"/>
      <c r="D269" s="208">
        <v>45812</v>
      </c>
      <c r="E269" s="208"/>
      <c r="F269" s="207" t="s">
        <v>834</v>
      </c>
      <c r="G269" s="209" t="s">
        <v>3222</v>
      </c>
      <c r="H269" s="207" t="s">
        <v>835</v>
      </c>
      <c r="I269" s="210">
        <v>1290</v>
      </c>
      <c r="J269" s="211">
        <v>3</v>
      </c>
      <c r="K269" s="201"/>
    </row>
    <row r="270" spans="1:11" ht="12.5" x14ac:dyDescent="0.25">
      <c r="A270" s="207" t="s">
        <v>451</v>
      </c>
      <c r="B270" s="207" t="s">
        <v>836</v>
      </c>
      <c r="C270" s="207"/>
      <c r="D270" s="208">
        <v>45812</v>
      </c>
      <c r="E270" s="208"/>
      <c r="F270" s="207" t="s">
        <v>837</v>
      </c>
      <c r="G270" s="209" t="s">
        <v>3222</v>
      </c>
      <c r="H270" s="207" t="s">
        <v>835</v>
      </c>
      <c r="I270" s="210">
        <v>2313</v>
      </c>
      <c r="J270" s="211">
        <v>3</v>
      </c>
      <c r="K270" s="201"/>
    </row>
    <row r="271" spans="1:11" ht="12.5" x14ac:dyDescent="0.25">
      <c r="A271" s="207" t="s">
        <v>451</v>
      </c>
      <c r="B271" s="207" t="s">
        <v>838</v>
      </c>
      <c r="C271" s="207"/>
      <c r="D271" s="208">
        <v>45812</v>
      </c>
      <c r="E271" s="208"/>
      <c r="F271" s="207" t="s">
        <v>839</v>
      </c>
      <c r="G271" s="209" t="s">
        <v>3222</v>
      </c>
      <c r="H271" s="207" t="s">
        <v>835</v>
      </c>
      <c r="I271" s="210">
        <v>7600</v>
      </c>
      <c r="J271" s="211">
        <v>4</v>
      </c>
      <c r="K271" s="201"/>
    </row>
    <row r="272" spans="1:11" ht="20" x14ac:dyDescent="0.25">
      <c r="A272" s="207" t="s">
        <v>451</v>
      </c>
      <c r="B272" s="207" t="s">
        <v>840</v>
      </c>
      <c r="C272" s="207"/>
      <c r="D272" s="208">
        <v>45812</v>
      </c>
      <c r="E272" s="208"/>
      <c r="F272" s="207" t="s">
        <v>841</v>
      </c>
      <c r="G272" s="209" t="s">
        <v>3222</v>
      </c>
      <c r="H272" s="207" t="s">
        <v>835</v>
      </c>
      <c r="I272" s="210">
        <v>1467</v>
      </c>
      <c r="J272" s="211">
        <v>4</v>
      </c>
      <c r="K272" s="201"/>
    </row>
    <row r="273" spans="1:11" ht="20" x14ac:dyDescent="0.25">
      <c r="A273" s="207" t="s">
        <v>451</v>
      </c>
      <c r="B273" s="207" t="s">
        <v>842</v>
      </c>
      <c r="C273" s="207"/>
      <c r="D273" s="208"/>
      <c r="E273" s="208">
        <v>45812</v>
      </c>
      <c r="F273" s="207" t="s">
        <v>843</v>
      </c>
      <c r="G273" s="209"/>
      <c r="H273" s="207" t="s">
        <v>505</v>
      </c>
      <c r="I273" s="210">
        <v>614.08000000000004</v>
      </c>
      <c r="J273" s="211">
        <v>2</v>
      </c>
      <c r="K273" s="201"/>
    </row>
    <row r="274" spans="1:11" ht="12.5" x14ac:dyDescent="0.25">
      <c r="A274" s="207" t="s">
        <v>451</v>
      </c>
      <c r="B274" s="207" t="s">
        <v>844</v>
      </c>
      <c r="C274" s="207"/>
      <c r="D274" s="208">
        <v>45812</v>
      </c>
      <c r="E274" s="208"/>
      <c r="F274" s="207" t="s">
        <v>845</v>
      </c>
      <c r="G274" s="209"/>
      <c r="H274" s="207" t="s">
        <v>846</v>
      </c>
      <c r="I274" s="210">
        <v>430</v>
      </c>
      <c r="J274" s="211">
        <v>3</v>
      </c>
      <c r="K274" s="201"/>
    </row>
    <row r="275" spans="1:11" ht="12.5" x14ac:dyDescent="0.25">
      <c r="A275" s="207" t="s">
        <v>451</v>
      </c>
      <c r="B275" s="207" t="s">
        <v>847</v>
      </c>
      <c r="C275" s="207"/>
      <c r="D275" s="208">
        <v>45817</v>
      </c>
      <c r="E275" s="208"/>
      <c r="F275" s="207" t="s">
        <v>848</v>
      </c>
      <c r="G275" s="209"/>
      <c r="H275" s="207" t="s">
        <v>849</v>
      </c>
      <c r="I275" s="210">
        <v>522.21</v>
      </c>
      <c r="J275" s="211">
        <v>3</v>
      </c>
      <c r="K275" s="201"/>
    </row>
    <row r="276" spans="1:11" ht="12.5" x14ac:dyDescent="0.25">
      <c r="A276" s="207" t="s">
        <v>451</v>
      </c>
      <c r="B276" s="207" t="s">
        <v>850</v>
      </c>
      <c r="C276" s="207"/>
      <c r="D276" s="208">
        <v>45817</v>
      </c>
      <c r="E276" s="208"/>
      <c r="F276" s="207" t="s">
        <v>851</v>
      </c>
      <c r="G276" s="209"/>
      <c r="H276" s="207" t="s">
        <v>846</v>
      </c>
      <c r="I276" s="210">
        <v>100</v>
      </c>
      <c r="J276" s="211">
        <v>3</v>
      </c>
      <c r="K276" s="201"/>
    </row>
    <row r="277" spans="1:11" ht="12.5" x14ac:dyDescent="0.25">
      <c r="A277" s="207" t="s">
        <v>451</v>
      </c>
      <c r="B277" s="207" t="s">
        <v>852</v>
      </c>
      <c r="C277" s="207"/>
      <c r="D277" s="208">
        <v>45817</v>
      </c>
      <c r="E277" s="208"/>
      <c r="F277" s="207" t="s">
        <v>853</v>
      </c>
      <c r="G277" s="209" t="s">
        <v>3209</v>
      </c>
      <c r="H277" s="207" t="s">
        <v>641</v>
      </c>
      <c r="I277" s="210">
        <v>177</v>
      </c>
      <c r="J277" s="211">
        <v>3</v>
      </c>
      <c r="K277" s="201"/>
    </row>
    <row r="278" spans="1:11" ht="20" x14ac:dyDescent="0.25">
      <c r="A278" s="207" t="s">
        <v>451</v>
      </c>
      <c r="B278" s="207" t="s">
        <v>854</v>
      </c>
      <c r="C278" s="207"/>
      <c r="D278" s="208"/>
      <c r="E278" s="208">
        <v>45817</v>
      </c>
      <c r="F278" s="207" t="s">
        <v>855</v>
      </c>
      <c r="G278" s="209"/>
      <c r="H278" s="207" t="s">
        <v>487</v>
      </c>
      <c r="I278" s="210">
        <v>600</v>
      </c>
      <c r="J278" s="211">
        <v>2</v>
      </c>
      <c r="K278" s="201"/>
    </row>
    <row r="279" spans="1:11" ht="20" x14ac:dyDescent="0.25">
      <c r="A279" s="207" t="s">
        <v>451</v>
      </c>
      <c r="B279" s="207" t="s">
        <v>856</v>
      </c>
      <c r="C279" s="207"/>
      <c r="D279" s="208"/>
      <c r="E279" s="208">
        <v>45817</v>
      </c>
      <c r="F279" s="207" t="s">
        <v>857</v>
      </c>
      <c r="G279" s="209"/>
      <c r="H279" s="207" t="s">
        <v>475</v>
      </c>
      <c r="I279" s="210">
        <v>345.4</v>
      </c>
      <c r="J279" s="211">
        <v>2</v>
      </c>
      <c r="K279" s="201"/>
    </row>
    <row r="280" spans="1:11" ht="12.5" x14ac:dyDescent="0.25">
      <c r="A280" s="207" t="s">
        <v>451</v>
      </c>
      <c r="B280" s="207" t="s">
        <v>858</v>
      </c>
      <c r="C280" s="207"/>
      <c r="D280" s="208"/>
      <c r="E280" s="208">
        <v>45817</v>
      </c>
      <c r="F280" s="207" t="s">
        <v>859</v>
      </c>
      <c r="G280" s="209"/>
      <c r="H280" s="207" t="s">
        <v>508</v>
      </c>
      <c r="I280" s="210">
        <v>589.17999999999995</v>
      </c>
      <c r="J280" s="211">
        <v>3</v>
      </c>
      <c r="K280" s="201"/>
    </row>
    <row r="281" spans="1:11" ht="12.5" x14ac:dyDescent="0.25">
      <c r="A281" s="207" t="s">
        <v>451</v>
      </c>
      <c r="B281" s="207" t="s">
        <v>860</v>
      </c>
      <c r="C281" s="207"/>
      <c r="D281" s="208"/>
      <c r="E281" s="208">
        <v>45817</v>
      </c>
      <c r="F281" s="207" t="s">
        <v>861</v>
      </c>
      <c r="G281" s="209"/>
      <c r="H281" s="207" t="s">
        <v>709</v>
      </c>
      <c r="I281" s="210">
        <v>50</v>
      </c>
      <c r="J281" s="211">
        <v>3</v>
      </c>
      <c r="K281" s="201"/>
    </row>
    <row r="282" spans="1:11" ht="30" x14ac:dyDescent="0.25">
      <c r="A282" s="207" t="s">
        <v>451</v>
      </c>
      <c r="B282" s="207" t="s">
        <v>862</v>
      </c>
      <c r="C282" s="207"/>
      <c r="D282" s="208">
        <v>45819</v>
      </c>
      <c r="E282" s="208"/>
      <c r="F282" s="207" t="s">
        <v>863</v>
      </c>
      <c r="G282" s="209"/>
      <c r="H282" s="207" t="s">
        <v>454</v>
      </c>
      <c r="I282" s="210">
        <v>3307.33</v>
      </c>
      <c r="J282" s="211">
        <v>4</v>
      </c>
      <c r="K282" s="201"/>
    </row>
    <row r="283" spans="1:11" ht="30" x14ac:dyDescent="0.25">
      <c r="A283" s="207" t="s">
        <v>451</v>
      </c>
      <c r="B283" s="207" t="s">
        <v>864</v>
      </c>
      <c r="C283" s="207"/>
      <c r="D283" s="208">
        <v>45819</v>
      </c>
      <c r="E283" s="208"/>
      <c r="F283" s="207" t="s">
        <v>865</v>
      </c>
      <c r="G283" s="209"/>
      <c r="H283" s="207" t="s">
        <v>866</v>
      </c>
      <c r="I283" s="210">
        <v>556.96</v>
      </c>
      <c r="J283" s="211">
        <v>4</v>
      </c>
      <c r="K283" s="201"/>
    </row>
    <row r="284" spans="1:11" ht="20" x14ac:dyDescent="0.25">
      <c r="A284" s="207" t="s">
        <v>451</v>
      </c>
      <c r="B284" s="207" t="s">
        <v>867</v>
      </c>
      <c r="C284" s="207"/>
      <c r="D284" s="208">
        <v>45819</v>
      </c>
      <c r="E284" s="208"/>
      <c r="F284" s="207" t="s">
        <v>868</v>
      </c>
      <c r="G284" s="209"/>
      <c r="H284" s="207" t="s">
        <v>556</v>
      </c>
      <c r="I284" s="210">
        <v>531.86</v>
      </c>
      <c r="J284" s="211">
        <v>3</v>
      </c>
      <c r="K284" s="201"/>
    </row>
    <row r="285" spans="1:11" ht="12.5" x14ac:dyDescent="0.25">
      <c r="A285" s="207" t="s">
        <v>451</v>
      </c>
      <c r="B285" s="207" t="s">
        <v>869</v>
      </c>
      <c r="C285" s="207"/>
      <c r="D285" s="208">
        <v>45819</v>
      </c>
      <c r="E285" s="208"/>
      <c r="F285" s="207" t="s">
        <v>870</v>
      </c>
      <c r="G285" s="209"/>
      <c r="H285" s="207" t="s">
        <v>871</v>
      </c>
      <c r="I285" s="210">
        <v>1026.9000000000001</v>
      </c>
      <c r="J285" s="211">
        <v>2</v>
      </c>
      <c r="K285" s="201"/>
    </row>
    <row r="286" spans="1:11" ht="12.5" x14ac:dyDescent="0.25">
      <c r="A286" s="207" t="s">
        <v>451</v>
      </c>
      <c r="B286" s="207" t="s">
        <v>872</v>
      </c>
      <c r="C286" s="207"/>
      <c r="D286" s="208">
        <v>45819</v>
      </c>
      <c r="E286" s="208"/>
      <c r="F286" s="207" t="s">
        <v>873</v>
      </c>
      <c r="G286" s="209" t="s">
        <v>3206</v>
      </c>
      <c r="H286" s="207" t="s">
        <v>460</v>
      </c>
      <c r="I286" s="210">
        <v>261.87</v>
      </c>
      <c r="J286" s="211">
        <v>4</v>
      </c>
      <c r="K286" s="201"/>
    </row>
    <row r="287" spans="1:11" ht="12.5" x14ac:dyDescent="0.25">
      <c r="A287" s="207" t="s">
        <v>451</v>
      </c>
      <c r="B287" s="207" t="s">
        <v>874</v>
      </c>
      <c r="C287" s="207"/>
      <c r="D287" s="208">
        <v>45821</v>
      </c>
      <c r="E287" s="208"/>
      <c r="F287" s="207" t="s">
        <v>875</v>
      </c>
      <c r="G287" s="209"/>
      <c r="H287" s="207" t="s">
        <v>876</v>
      </c>
      <c r="I287" s="210">
        <v>390</v>
      </c>
      <c r="J287" s="211">
        <v>3</v>
      </c>
      <c r="K287" s="201"/>
    </row>
    <row r="288" spans="1:11" ht="20" x14ac:dyDescent="0.25">
      <c r="A288" s="207" t="s">
        <v>451</v>
      </c>
      <c r="B288" s="207" t="s">
        <v>877</v>
      </c>
      <c r="C288" s="207"/>
      <c r="D288" s="208">
        <v>45824</v>
      </c>
      <c r="E288" s="208"/>
      <c r="F288" s="207" t="s">
        <v>806</v>
      </c>
      <c r="G288" s="209" t="s">
        <v>3217</v>
      </c>
      <c r="H288" s="207" t="s">
        <v>605</v>
      </c>
      <c r="I288" s="210">
        <v>100.54</v>
      </c>
      <c r="J288" s="211">
        <v>2</v>
      </c>
      <c r="K288" s="201"/>
    </row>
    <row r="289" spans="1:11" ht="20" x14ac:dyDescent="0.25">
      <c r="A289" s="207" t="s">
        <v>451</v>
      </c>
      <c r="B289" s="207" t="s">
        <v>878</v>
      </c>
      <c r="C289" s="207"/>
      <c r="D289" s="208">
        <v>45824</v>
      </c>
      <c r="E289" s="208"/>
      <c r="F289" s="207" t="s">
        <v>879</v>
      </c>
      <c r="G289" s="209"/>
      <c r="H289" s="207" t="s">
        <v>564</v>
      </c>
      <c r="I289" s="210">
        <v>280</v>
      </c>
      <c r="J289" s="211">
        <v>3</v>
      </c>
      <c r="K289" s="201"/>
    </row>
    <row r="290" spans="1:11" ht="20" x14ac:dyDescent="0.25">
      <c r="A290" s="207" t="s">
        <v>451</v>
      </c>
      <c r="B290" s="207" t="s">
        <v>880</v>
      </c>
      <c r="C290" s="207"/>
      <c r="D290" s="208">
        <v>45824</v>
      </c>
      <c r="E290" s="208"/>
      <c r="F290" s="207" t="s">
        <v>881</v>
      </c>
      <c r="G290" s="209" t="s">
        <v>3223</v>
      </c>
      <c r="H290" s="207" t="s">
        <v>882</v>
      </c>
      <c r="I290" s="210">
        <v>2600.77</v>
      </c>
      <c r="J290" s="211">
        <v>3</v>
      </c>
      <c r="K290" s="201"/>
    </row>
    <row r="291" spans="1:11" ht="12.5" x14ac:dyDescent="0.25">
      <c r="A291" s="207" t="s">
        <v>451</v>
      </c>
      <c r="B291" s="207" t="s">
        <v>883</v>
      </c>
      <c r="C291" s="207"/>
      <c r="D291" s="208">
        <v>45827</v>
      </c>
      <c r="E291" s="208"/>
      <c r="F291" s="207" t="s">
        <v>884</v>
      </c>
      <c r="G291" s="209"/>
      <c r="H291" s="207" t="s">
        <v>885</v>
      </c>
      <c r="I291" s="210">
        <v>280</v>
      </c>
      <c r="J291" s="211">
        <v>3</v>
      </c>
      <c r="K291" s="201"/>
    </row>
    <row r="292" spans="1:11" ht="20" x14ac:dyDescent="0.25">
      <c r="A292" s="207" t="s">
        <v>451</v>
      </c>
      <c r="B292" s="207" t="s">
        <v>886</v>
      </c>
      <c r="C292" s="207"/>
      <c r="D292" s="208">
        <v>45827</v>
      </c>
      <c r="E292" s="208"/>
      <c r="F292" s="207" t="s">
        <v>887</v>
      </c>
      <c r="G292" s="209"/>
      <c r="H292" s="207" t="s">
        <v>564</v>
      </c>
      <c r="I292" s="210">
        <v>900</v>
      </c>
      <c r="J292" s="211">
        <v>2</v>
      </c>
      <c r="K292" s="201"/>
    </row>
    <row r="293" spans="1:11" ht="20" x14ac:dyDescent="0.25">
      <c r="A293" s="207" t="s">
        <v>451</v>
      </c>
      <c r="B293" s="207" t="s">
        <v>888</v>
      </c>
      <c r="C293" s="207"/>
      <c r="D293" s="208">
        <v>45828</v>
      </c>
      <c r="E293" s="208"/>
      <c r="F293" s="207" t="s">
        <v>889</v>
      </c>
      <c r="G293" s="209" t="s">
        <v>3224</v>
      </c>
      <c r="H293" s="207" t="s">
        <v>890</v>
      </c>
      <c r="I293" s="210">
        <v>1350</v>
      </c>
      <c r="J293" s="211">
        <v>4</v>
      </c>
      <c r="K293" s="201"/>
    </row>
    <row r="294" spans="1:11" ht="20" x14ac:dyDescent="0.25">
      <c r="A294" s="207" t="s">
        <v>451</v>
      </c>
      <c r="B294" s="207" t="s">
        <v>891</v>
      </c>
      <c r="C294" s="207"/>
      <c r="D294" s="208">
        <v>45831</v>
      </c>
      <c r="E294" s="208"/>
      <c r="F294" s="207" t="s">
        <v>892</v>
      </c>
      <c r="G294" s="209"/>
      <c r="H294" s="207" t="s">
        <v>893</v>
      </c>
      <c r="I294" s="210">
        <v>1219.33</v>
      </c>
      <c r="J294" s="211">
        <v>2</v>
      </c>
      <c r="K294" s="201"/>
    </row>
    <row r="295" spans="1:11" ht="20" x14ac:dyDescent="0.25">
      <c r="A295" s="207" t="s">
        <v>451</v>
      </c>
      <c r="B295" s="207" t="s">
        <v>894</v>
      </c>
      <c r="C295" s="207"/>
      <c r="D295" s="208">
        <v>45832</v>
      </c>
      <c r="E295" s="208"/>
      <c r="F295" s="207" t="s">
        <v>895</v>
      </c>
      <c r="G295" s="209" t="s">
        <v>3225</v>
      </c>
      <c r="H295" s="207" t="s">
        <v>896</v>
      </c>
      <c r="I295" s="210">
        <v>1500</v>
      </c>
      <c r="J295" s="211">
        <v>4</v>
      </c>
      <c r="K295" s="201"/>
    </row>
    <row r="296" spans="1:11" ht="12.5" x14ac:dyDescent="0.25">
      <c r="A296" s="207" t="s">
        <v>451</v>
      </c>
      <c r="B296" s="207" t="s">
        <v>897</v>
      </c>
      <c r="C296" s="207"/>
      <c r="D296" s="208"/>
      <c r="E296" s="208">
        <v>45832</v>
      </c>
      <c r="F296" s="207" t="s">
        <v>898</v>
      </c>
      <c r="G296" s="209"/>
      <c r="H296" s="207" t="s">
        <v>722</v>
      </c>
      <c r="I296" s="210">
        <v>297.64</v>
      </c>
      <c r="J296" s="211">
        <v>3</v>
      </c>
      <c r="K296" s="201"/>
    </row>
    <row r="297" spans="1:11" ht="20" x14ac:dyDescent="0.25">
      <c r="A297" s="207" t="s">
        <v>451</v>
      </c>
      <c r="B297" s="207" t="s">
        <v>899</v>
      </c>
      <c r="C297" s="207"/>
      <c r="D297" s="208"/>
      <c r="E297" s="208">
        <v>45832</v>
      </c>
      <c r="F297" s="207" t="s">
        <v>900</v>
      </c>
      <c r="G297" s="209"/>
      <c r="H297" s="207" t="s">
        <v>722</v>
      </c>
      <c r="I297" s="210">
        <v>124.8</v>
      </c>
      <c r="J297" s="211">
        <v>3</v>
      </c>
      <c r="K297" s="201"/>
    </row>
    <row r="298" spans="1:11" ht="20" x14ac:dyDescent="0.25">
      <c r="A298" s="207" t="s">
        <v>451</v>
      </c>
      <c r="B298" s="207" t="s">
        <v>901</v>
      </c>
      <c r="C298" s="207"/>
      <c r="D298" s="208"/>
      <c r="E298" s="208">
        <v>45832</v>
      </c>
      <c r="F298" s="207" t="s">
        <v>902</v>
      </c>
      <c r="G298" s="209"/>
      <c r="H298" s="207" t="s">
        <v>903</v>
      </c>
      <c r="I298" s="210">
        <v>508.61</v>
      </c>
      <c r="J298" s="211">
        <v>3</v>
      </c>
      <c r="K298" s="201"/>
    </row>
    <row r="299" spans="1:11" ht="20" x14ac:dyDescent="0.25">
      <c r="A299" s="207" t="s">
        <v>451</v>
      </c>
      <c r="B299" s="207" t="s">
        <v>904</v>
      </c>
      <c r="C299" s="207"/>
      <c r="D299" s="208"/>
      <c r="E299" s="208">
        <v>45832</v>
      </c>
      <c r="F299" s="207" t="s">
        <v>900</v>
      </c>
      <c r="G299" s="209"/>
      <c r="H299" s="207" t="s">
        <v>709</v>
      </c>
      <c r="I299" s="210">
        <v>588.84</v>
      </c>
      <c r="J299" s="211">
        <v>3</v>
      </c>
      <c r="K299" s="201"/>
    </row>
    <row r="300" spans="1:11" ht="12.5" x14ac:dyDescent="0.25">
      <c r="A300" s="207" t="s">
        <v>451</v>
      </c>
      <c r="B300" s="207" t="s">
        <v>905</v>
      </c>
      <c r="C300" s="207"/>
      <c r="D300" s="208">
        <v>45832</v>
      </c>
      <c r="E300" s="208"/>
      <c r="F300" s="207" t="s">
        <v>906</v>
      </c>
      <c r="G300" s="209" t="s">
        <v>3209</v>
      </c>
      <c r="H300" s="207" t="s">
        <v>641</v>
      </c>
      <c r="I300" s="210">
        <v>354</v>
      </c>
      <c r="J300" s="211">
        <v>2</v>
      </c>
      <c r="K300" s="201"/>
    </row>
    <row r="301" spans="1:11" ht="12.5" x14ac:dyDescent="0.25">
      <c r="A301" s="207" t="s">
        <v>451</v>
      </c>
      <c r="B301" s="207" t="s">
        <v>907</v>
      </c>
      <c r="C301" s="207"/>
      <c r="D301" s="208">
        <v>45838</v>
      </c>
      <c r="E301" s="208"/>
      <c r="F301" s="207" t="s">
        <v>811</v>
      </c>
      <c r="G301" s="209" t="s">
        <v>3207</v>
      </c>
      <c r="H301" s="207" t="s">
        <v>521</v>
      </c>
      <c r="I301" s="210">
        <v>4</v>
      </c>
      <c r="J301" s="211">
        <v>4</v>
      </c>
      <c r="K301" s="201"/>
    </row>
    <row r="302" spans="1:11" ht="12.5" x14ac:dyDescent="0.25">
      <c r="A302" s="207" t="s">
        <v>451</v>
      </c>
      <c r="B302" s="207" t="s">
        <v>908</v>
      </c>
      <c r="C302" s="207"/>
      <c r="D302" s="208">
        <v>45838</v>
      </c>
      <c r="E302" s="208"/>
      <c r="F302" s="207" t="s">
        <v>529</v>
      </c>
      <c r="G302" s="209" t="s">
        <v>3207</v>
      </c>
      <c r="H302" s="207" t="s">
        <v>521</v>
      </c>
      <c r="I302" s="210">
        <v>6.9</v>
      </c>
      <c r="J302" s="211">
        <v>4</v>
      </c>
      <c r="K302" s="201"/>
    </row>
    <row r="303" spans="1:11" ht="12.5" x14ac:dyDescent="0.25">
      <c r="A303" s="207" t="s">
        <v>451</v>
      </c>
      <c r="B303" s="207" t="s">
        <v>909</v>
      </c>
      <c r="C303" s="207"/>
      <c r="D303" s="208">
        <v>45809</v>
      </c>
      <c r="E303" s="208"/>
      <c r="F303" s="207" t="s">
        <v>910</v>
      </c>
      <c r="G303" s="209"/>
      <c r="H303" s="207" t="s">
        <v>674</v>
      </c>
      <c r="I303" s="210">
        <v>488.38</v>
      </c>
      <c r="J303" s="211">
        <v>2</v>
      </c>
      <c r="K303" s="201"/>
    </row>
    <row r="304" spans="1:11" ht="20" x14ac:dyDescent="0.25">
      <c r="A304" s="207" t="s">
        <v>451</v>
      </c>
      <c r="B304" s="207" t="s">
        <v>911</v>
      </c>
      <c r="C304" s="207"/>
      <c r="D304" s="208">
        <v>45826</v>
      </c>
      <c r="E304" s="208"/>
      <c r="F304" s="207" t="s">
        <v>912</v>
      </c>
      <c r="G304" s="209"/>
      <c r="H304" s="207" t="s">
        <v>572</v>
      </c>
      <c r="I304" s="210">
        <v>960</v>
      </c>
      <c r="J304" s="211">
        <v>2</v>
      </c>
      <c r="K304" s="201"/>
    </row>
    <row r="305" spans="1:11" ht="20" x14ac:dyDescent="0.25">
      <c r="A305" s="207" t="s">
        <v>451</v>
      </c>
      <c r="B305" s="207" t="s">
        <v>913</v>
      </c>
      <c r="C305" s="207"/>
      <c r="D305" s="208">
        <v>45826</v>
      </c>
      <c r="E305" s="208"/>
      <c r="F305" s="207" t="s">
        <v>914</v>
      </c>
      <c r="G305" s="209"/>
      <c r="H305" s="207" t="s">
        <v>572</v>
      </c>
      <c r="I305" s="210">
        <v>1080</v>
      </c>
      <c r="J305" s="211">
        <v>2</v>
      </c>
      <c r="K305" s="201"/>
    </row>
    <row r="306" spans="1:11" ht="12.5" x14ac:dyDescent="0.25">
      <c r="A306" s="207" t="s">
        <v>451</v>
      </c>
      <c r="B306" s="207" t="s">
        <v>915</v>
      </c>
      <c r="C306" s="207"/>
      <c r="D306" s="208">
        <v>45839</v>
      </c>
      <c r="E306" s="208"/>
      <c r="F306" s="207" t="s">
        <v>531</v>
      </c>
      <c r="G306" s="209" t="s">
        <v>3207</v>
      </c>
      <c r="H306" s="207" t="s">
        <v>521</v>
      </c>
      <c r="I306" s="210">
        <v>1.5</v>
      </c>
      <c r="J306" s="211">
        <v>4</v>
      </c>
      <c r="K306" s="201"/>
    </row>
    <row r="307" spans="1:11" ht="12.5" x14ac:dyDescent="0.25">
      <c r="A307" s="207" t="s">
        <v>451</v>
      </c>
      <c r="B307" s="207" t="s">
        <v>916</v>
      </c>
      <c r="C307" s="207"/>
      <c r="D307" s="208">
        <v>45839</v>
      </c>
      <c r="E307" s="208"/>
      <c r="F307" s="207" t="s">
        <v>533</v>
      </c>
      <c r="G307" s="209" t="s">
        <v>3207</v>
      </c>
      <c r="H307" s="207" t="s">
        <v>521</v>
      </c>
      <c r="I307" s="210">
        <v>2.5</v>
      </c>
      <c r="J307" s="211">
        <v>4</v>
      </c>
      <c r="K307" s="201"/>
    </row>
    <row r="308" spans="1:11" ht="20" x14ac:dyDescent="0.25">
      <c r="A308" s="207" t="s">
        <v>451</v>
      </c>
      <c r="B308" s="207" t="s">
        <v>917</v>
      </c>
      <c r="C308" s="207"/>
      <c r="D308" s="208">
        <v>45840</v>
      </c>
      <c r="E308" s="208"/>
      <c r="F308" s="207" t="s">
        <v>918</v>
      </c>
      <c r="G308" s="209"/>
      <c r="H308" s="207" t="s">
        <v>919</v>
      </c>
      <c r="I308" s="210">
        <v>5500</v>
      </c>
      <c r="J308" s="211">
        <v>3</v>
      </c>
      <c r="K308" s="201"/>
    </row>
    <row r="309" spans="1:11" ht="20" x14ac:dyDescent="0.25">
      <c r="A309" s="207" t="s">
        <v>451</v>
      </c>
      <c r="B309" s="207" t="s">
        <v>920</v>
      </c>
      <c r="C309" s="207"/>
      <c r="D309" s="208">
        <v>45840</v>
      </c>
      <c r="E309" s="208"/>
      <c r="F309" s="207" t="s">
        <v>921</v>
      </c>
      <c r="G309" s="209"/>
      <c r="H309" s="207" t="s">
        <v>564</v>
      </c>
      <c r="I309" s="210">
        <v>280</v>
      </c>
      <c r="J309" s="211">
        <v>3</v>
      </c>
      <c r="K309" s="201"/>
    </row>
    <row r="310" spans="1:11" ht="20" x14ac:dyDescent="0.25">
      <c r="A310" s="207" t="s">
        <v>451</v>
      </c>
      <c r="B310" s="207" t="s">
        <v>922</v>
      </c>
      <c r="C310" s="207"/>
      <c r="D310" s="208">
        <v>45845</v>
      </c>
      <c r="E310" s="208"/>
      <c r="F310" s="207" t="s">
        <v>923</v>
      </c>
      <c r="G310" s="209"/>
      <c r="H310" s="207" t="s">
        <v>924</v>
      </c>
      <c r="I310" s="210">
        <v>560</v>
      </c>
      <c r="J310" s="211">
        <v>3</v>
      </c>
      <c r="K310" s="201"/>
    </row>
    <row r="311" spans="1:11" ht="20" x14ac:dyDescent="0.25">
      <c r="A311" s="207" t="s">
        <v>451</v>
      </c>
      <c r="B311" s="207" t="s">
        <v>925</v>
      </c>
      <c r="C311" s="207"/>
      <c r="D311" s="208">
        <v>45845</v>
      </c>
      <c r="E311" s="208"/>
      <c r="F311" s="207" t="s">
        <v>926</v>
      </c>
      <c r="G311" s="209" t="s">
        <v>3208</v>
      </c>
      <c r="H311" s="207" t="s">
        <v>927</v>
      </c>
      <c r="I311" s="210">
        <v>3680.5</v>
      </c>
      <c r="J311" s="211">
        <v>2</v>
      </c>
      <c r="K311" s="201"/>
    </row>
    <row r="312" spans="1:11" ht="20" x14ac:dyDescent="0.25">
      <c r="A312" s="207" t="s">
        <v>451</v>
      </c>
      <c r="B312" s="207" t="s">
        <v>928</v>
      </c>
      <c r="C312" s="207"/>
      <c r="D312" s="208">
        <v>45845</v>
      </c>
      <c r="E312" s="208"/>
      <c r="F312" s="207" t="s">
        <v>929</v>
      </c>
      <c r="G312" s="209" t="s">
        <v>3209</v>
      </c>
      <c r="H312" s="207" t="s">
        <v>641</v>
      </c>
      <c r="I312" s="210">
        <v>595</v>
      </c>
      <c r="J312" s="211">
        <v>3</v>
      </c>
      <c r="K312" s="201"/>
    </row>
    <row r="313" spans="1:11" ht="20" x14ac:dyDescent="0.25">
      <c r="A313" s="207" t="s">
        <v>451</v>
      </c>
      <c r="B313" s="207" t="s">
        <v>930</v>
      </c>
      <c r="C313" s="207"/>
      <c r="D313" s="208">
        <v>45845</v>
      </c>
      <c r="E313" s="208"/>
      <c r="F313" s="207" t="s">
        <v>931</v>
      </c>
      <c r="G313" s="209" t="s">
        <v>3241</v>
      </c>
      <c r="H313" s="207" t="s">
        <v>472</v>
      </c>
      <c r="I313" s="210">
        <v>272</v>
      </c>
      <c r="J313" s="211">
        <v>2</v>
      </c>
      <c r="K313" s="201"/>
    </row>
    <row r="314" spans="1:11" ht="12.5" x14ac:dyDescent="0.25">
      <c r="A314" s="207" t="s">
        <v>451</v>
      </c>
      <c r="B314" s="207" t="s">
        <v>932</v>
      </c>
      <c r="C314" s="207"/>
      <c r="D314" s="208">
        <v>45846</v>
      </c>
      <c r="E314" s="208"/>
      <c r="F314" s="207" t="s">
        <v>933</v>
      </c>
      <c r="G314" s="209"/>
      <c r="H314" s="207" t="s">
        <v>515</v>
      </c>
      <c r="I314" s="210">
        <v>129.85</v>
      </c>
      <c r="J314" s="211">
        <v>3</v>
      </c>
      <c r="K314" s="201"/>
    </row>
    <row r="315" spans="1:11" ht="20" x14ac:dyDescent="0.25">
      <c r="A315" s="207" t="s">
        <v>451</v>
      </c>
      <c r="B315" s="207" t="s">
        <v>934</v>
      </c>
      <c r="C315" s="207"/>
      <c r="D315" s="208"/>
      <c r="E315" s="208">
        <v>45846</v>
      </c>
      <c r="F315" s="207" t="s">
        <v>935</v>
      </c>
      <c r="G315" s="209"/>
      <c r="H315" s="207" t="s">
        <v>472</v>
      </c>
      <c r="I315" s="210">
        <v>41.1</v>
      </c>
      <c r="J315" s="211">
        <v>2</v>
      </c>
      <c r="K315" s="201"/>
    </row>
    <row r="316" spans="1:11" ht="12.5" x14ac:dyDescent="0.25">
      <c r="A316" s="207" t="s">
        <v>451</v>
      </c>
      <c r="B316" s="207" t="s">
        <v>936</v>
      </c>
      <c r="C316" s="207"/>
      <c r="D316" s="208"/>
      <c r="E316" s="208">
        <v>45846</v>
      </c>
      <c r="F316" s="207" t="s">
        <v>937</v>
      </c>
      <c r="G316" s="209"/>
      <c r="H316" s="207" t="s">
        <v>536</v>
      </c>
      <c r="I316" s="210">
        <v>412.07</v>
      </c>
      <c r="J316" s="211">
        <v>3</v>
      </c>
      <c r="K316" s="201"/>
    </row>
    <row r="317" spans="1:11" ht="20" x14ac:dyDescent="0.25">
      <c r="A317" s="207" t="s">
        <v>451</v>
      </c>
      <c r="B317" s="207" t="s">
        <v>938</v>
      </c>
      <c r="C317" s="207"/>
      <c r="D317" s="208"/>
      <c r="E317" s="208">
        <v>45846</v>
      </c>
      <c r="F317" s="207" t="s">
        <v>939</v>
      </c>
      <c r="G317" s="209"/>
      <c r="H317" s="207" t="s">
        <v>536</v>
      </c>
      <c r="I317" s="210">
        <v>548.03</v>
      </c>
      <c r="J317" s="211">
        <v>3</v>
      </c>
      <c r="K317" s="201"/>
    </row>
    <row r="318" spans="1:11" ht="20" x14ac:dyDescent="0.25">
      <c r="A318" s="207" t="s">
        <v>451</v>
      </c>
      <c r="B318" s="207" t="s">
        <v>940</v>
      </c>
      <c r="C318" s="207"/>
      <c r="D318" s="208"/>
      <c r="E318" s="208">
        <v>45846</v>
      </c>
      <c r="F318" s="207" t="s">
        <v>941</v>
      </c>
      <c r="G318" s="209"/>
      <c r="H318" s="207" t="s">
        <v>572</v>
      </c>
      <c r="I318" s="210">
        <v>401.8</v>
      </c>
      <c r="J318" s="211">
        <v>2</v>
      </c>
      <c r="K318" s="201"/>
    </row>
    <row r="319" spans="1:11" ht="12.5" x14ac:dyDescent="0.25">
      <c r="A319" s="207" t="s">
        <v>451</v>
      </c>
      <c r="B319" s="207" t="s">
        <v>942</v>
      </c>
      <c r="C319" s="207"/>
      <c r="D319" s="208">
        <v>45846</v>
      </c>
      <c r="E319" s="208"/>
      <c r="F319" s="207" t="s">
        <v>831</v>
      </c>
      <c r="G319" s="209" t="s">
        <v>3207</v>
      </c>
      <c r="H319" s="207" t="s">
        <v>521</v>
      </c>
      <c r="I319" s="210">
        <v>15</v>
      </c>
      <c r="J319" s="211">
        <v>4</v>
      </c>
      <c r="K319" s="201"/>
    </row>
    <row r="320" spans="1:11" ht="12.5" x14ac:dyDescent="0.25">
      <c r="A320" s="207" t="s">
        <v>451</v>
      </c>
      <c r="B320" s="207" t="s">
        <v>943</v>
      </c>
      <c r="C320" s="207"/>
      <c r="D320" s="208">
        <v>45846</v>
      </c>
      <c r="E320" s="208"/>
      <c r="F320" s="207" t="s">
        <v>523</v>
      </c>
      <c r="G320" s="209" t="s">
        <v>3207</v>
      </c>
      <c r="H320" s="207" t="s">
        <v>521</v>
      </c>
      <c r="I320" s="210">
        <v>10</v>
      </c>
      <c r="J320" s="211">
        <v>4</v>
      </c>
      <c r="K320" s="201"/>
    </row>
    <row r="321" spans="1:11" ht="20" x14ac:dyDescent="0.25">
      <c r="A321" s="207" t="s">
        <v>451</v>
      </c>
      <c r="B321" s="207" t="s">
        <v>944</v>
      </c>
      <c r="C321" s="207"/>
      <c r="D321" s="208"/>
      <c r="E321" s="208">
        <v>45848</v>
      </c>
      <c r="F321" s="207" t="s">
        <v>941</v>
      </c>
      <c r="G321" s="209"/>
      <c r="H321" s="207" t="s">
        <v>478</v>
      </c>
      <c r="I321" s="210">
        <v>641.9</v>
      </c>
      <c r="J321" s="211">
        <v>2</v>
      </c>
      <c r="K321" s="201"/>
    </row>
    <row r="322" spans="1:11" ht="20" x14ac:dyDescent="0.25">
      <c r="A322" s="207" t="s">
        <v>451</v>
      </c>
      <c r="B322" s="207" t="s">
        <v>945</v>
      </c>
      <c r="C322" s="207"/>
      <c r="D322" s="208">
        <v>45849</v>
      </c>
      <c r="E322" s="208"/>
      <c r="F322" s="207" t="s">
        <v>946</v>
      </c>
      <c r="G322" s="209"/>
      <c r="H322" s="207" t="s">
        <v>947</v>
      </c>
      <c r="I322" s="210">
        <v>100</v>
      </c>
      <c r="J322" s="211">
        <v>3</v>
      </c>
      <c r="K322" s="201"/>
    </row>
    <row r="323" spans="1:11" ht="20" x14ac:dyDescent="0.25">
      <c r="A323" s="207" t="s">
        <v>451</v>
      </c>
      <c r="B323" s="207" t="s">
        <v>948</v>
      </c>
      <c r="C323" s="207"/>
      <c r="D323" s="208">
        <v>45854</v>
      </c>
      <c r="E323" s="208"/>
      <c r="F323" s="207" t="s">
        <v>949</v>
      </c>
      <c r="G323" s="209" t="s">
        <v>3241</v>
      </c>
      <c r="H323" s="207" t="s">
        <v>472</v>
      </c>
      <c r="I323" s="210">
        <v>680</v>
      </c>
      <c r="J323" s="211">
        <v>3</v>
      </c>
      <c r="K323" s="201"/>
    </row>
    <row r="324" spans="1:11" ht="20" x14ac:dyDescent="0.25">
      <c r="A324" s="207" t="s">
        <v>451</v>
      </c>
      <c r="B324" s="207" t="s">
        <v>950</v>
      </c>
      <c r="C324" s="207"/>
      <c r="D324" s="208"/>
      <c r="E324" s="208">
        <v>45854</v>
      </c>
      <c r="F324" s="207" t="s">
        <v>951</v>
      </c>
      <c r="G324" s="209"/>
      <c r="H324" s="207" t="s">
        <v>472</v>
      </c>
      <c r="I324" s="210">
        <v>104.55</v>
      </c>
      <c r="J324" s="211">
        <v>3</v>
      </c>
      <c r="K324" s="201"/>
    </row>
    <row r="325" spans="1:11" ht="20" x14ac:dyDescent="0.25">
      <c r="A325" s="207" t="s">
        <v>451</v>
      </c>
      <c r="B325" s="207" t="s">
        <v>952</v>
      </c>
      <c r="C325" s="207"/>
      <c r="D325" s="208"/>
      <c r="E325" s="208">
        <v>45854</v>
      </c>
      <c r="F325" s="207" t="s">
        <v>951</v>
      </c>
      <c r="G325" s="209"/>
      <c r="H325" s="207" t="s">
        <v>572</v>
      </c>
      <c r="I325" s="210">
        <v>103.5</v>
      </c>
      <c r="J325" s="211">
        <v>3</v>
      </c>
      <c r="K325" s="201"/>
    </row>
    <row r="326" spans="1:11" ht="12.5" x14ac:dyDescent="0.25">
      <c r="A326" s="207" t="s">
        <v>451</v>
      </c>
      <c r="B326" s="207" t="s">
        <v>953</v>
      </c>
      <c r="C326" s="207"/>
      <c r="D326" s="208">
        <v>45859</v>
      </c>
      <c r="E326" s="208"/>
      <c r="F326" s="207" t="s">
        <v>954</v>
      </c>
      <c r="G326" s="209" t="s">
        <v>3217</v>
      </c>
      <c r="H326" s="207" t="s">
        <v>605</v>
      </c>
      <c r="I326" s="210">
        <v>84.81</v>
      </c>
      <c r="J326" s="211">
        <v>3</v>
      </c>
      <c r="K326" s="201"/>
    </row>
    <row r="327" spans="1:11" ht="12.5" x14ac:dyDescent="0.25">
      <c r="A327" s="207" t="s">
        <v>451</v>
      </c>
      <c r="B327" s="207" t="s">
        <v>955</v>
      </c>
      <c r="C327" s="207"/>
      <c r="D327" s="208">
        <v>45860</v>
      </c>
      <c r="E327" s="208"/>
      <c r="F327" s="207" t="s">
        <v>956</v>
      </c>
      <c r="G327" s="209"/>
      <c r="H327" s="207" t="s">
        <v>957</v>
      </c>
      <c r="I327" s="210">
        <v>1400</v>
      </c>
      <c r="J327" s="211">
        <v>2</v>
      </c>
      <c r="K327" s="201"/>
    </row>
    <row r="328" spans="1:11" ht="20" x14ac:dyDescent="0.25">
      <c r="A328" s="207" t="s">
        <v>451</v>
      </c>
      <c r="B328" s="207" t="s">
        <v>958</v>
      </c>
      <c r="C328" s="207"/>
      <c r="D328" s="208">
        <v>45860</v>
      </c>
      <c r="E328" s="208"/>
      <c r="F328" s="207" t="s">
        <v>959</v>
      </c>
      <c r="G328" s="209"/>
      <c r="H328" s="207" t="s">
        <v>960</v>
      </c>
      <c r="I328" s="210">
        <v>440</v>
      </c>
      <c r="J328" s="211">
        <v>2</v>
      </c>
      <c r="K328" s="201"/>
    </row>
    <row r="329" spans="1:11" ht="20" x14ac:dyDescent="0.25">
      <c r="A329" s="207" t="s">
        <v>451</v>
      </c>
      <c r="B329" s="207" t="s">
        <v>961</v>
      </c>
      <c r="C329" s="207"/>
      <c r="D329" s="208">
        <v>45860</v>
      </c>
      <c r="E329" s="208"/>
      <c r="F329" s="207" t="s">
        <v>962</v>
      </c>
      <c r="G329" s="209" t="s">
        <v>3242</v>
      </c>
      <c r="H329" s="207" t="s">
        <v>919</v>
      </c>
      <c r="I329" s="210">
        <v>1851.39</v>
      </c>
      <c r="J329" s="211">
        <v>3</v>
      </c>
      <c r="K329" s="201"/>
    </row>
    <row r="330" spans="1:11" ht="30" x14ac:dyDescent="0.25">
      <c r="A330" s="207" t="s">
        <v>451</v>
      </c>
      <c r="B330" s="207" t="s">
        <v>963</v>
      </c>
      <c r="C330" s="207"/>
      <c r="D330" s="208">
        <v>45860</v>
      </c>
      <c r="E330" s="208"/>
      <c r="F330" s="207" t="s">
        <v>964</v>
      </c>
      <c r="G330" s="209"/>
      <c r="H330" s="207" t="s">
        <v>454</v>
      </c>
      <c r="I330" s="210">
        <v>3296.79</v>
      </c>
      <c r="J330" s="211">
        <v>4</v>
      </c>
      <c r="K330" s="201"/>
    </row>
    <row r="331" spans="1:11" ht="40" x14ac:dyDescent="0.25">
      <c r="A331" s="207" t="s">
        <v>451</v>
      </c>
      <c r="B331" s="207" t="s">
        <v>965</v>
      </c>
      <c r="C331" s="207"/>
      <c r="D331" s="208">
        <v>45860</v>
      </c>
      <c r="E331" s="208"/>
      <c r="F331" s="207" t="s">
        <v>966</v>
      </c>
      <c r="G331" s="209"/>
      <c r="H331" s="207" t="s">
        <v>967</v>
      </c>
      <c r="I331" s="210">
        <v>2587.1999999999998</v>
      </c>
      <c r="J331" s="211">
        <v>3</v>
      </c>
      <c r="K331" s="201"/>
    </row>
    <row r="332" spans="1:11" ht="12.5" x14ac:dyDescent="0.25">
      <c r="A332" s="207" t="s">
        <v>451</v>
      </c>
      <c r="B332" s="207" t="s">
        <v>968</v>
      </c>
      <c r="C332" s="207"/>
      <c r="D332" s="208">
        <v>45860</v>
      </c>
      <c r="E332" s="208"/>
      <c r="F332" s="207" t="s">
        <v>873</v>
      </c>
      <c r="G332" s="209" t="s">
        <v>3206</v>
      </c>
      <c r="H332" s="207" t="s">
        <v>460</v>
      </c>
      <c r="I332" s="210">
        <v>235.47</v>
      </c>
      <c r="J332" s="211">
        <v>4</v>
      </c>
      <c r="K332" s="201"/>
    </row>
    <row r="333" spans="1:11" ht="12.5" x14ac:dyDescent="0.25">
      <c r="A333" s="207" t="s">
        <v>451</v>
      </c>
      <c r="B333" s="207" t="s">
        <v>969</v>
      </c>
      <c r="C333" s="207"/>
      <c r="D333" s="208"/>
      <c r="E333" s="208">
        <v>45867</v>
      </c>
      <c r="F333" s="207" t="s">
        <v>970</v>
      </c>
      <c r="G333" s="209"/>
      <c r="H333" s="207" t="s">
        <v>757</v>
      </c>
      <c r="I333" s="210">
        <v>132</v>
      </c>
      <c r="J333" s="211">
        <v>3</v>
      </c>
      <c r="K333" s="201"/>
    </row>
    <row r="334" spans="1:11" ht="12.5" x14ac:dyDescent="0.25">
      <c r="A334" s="207" t="s">
        <v>451</v>
      </c>
      <c r="B334" s="207" t="s">
        <v>971</v>
      </c>
      <c r="C334" s="207"/>
      <c r="D334" s="208"/>
      <c r="E334" s="208">
        <v>45867</v>
      </c>
      <c r="F334" s="207" t="s">
        <v>970</v>
      </c>
      <c r="G334" s="209"/>
      <c r="H334" s="207" t="s">
        <v>654</v>
      </c>
      <c r="I334" s="210">
        <v>190.8</v>
      </c>
      <c r="J334" s="211">
        <v>3</v>
      </c>
      <c r="K334" s="201"/>
    </row>
    <row r="335" spans="1:11" ht="12.5" x14ac:dyDescent="0.25">
      <c r="A335" s="207" t="s">
        <v>451</v>
      </c>
      <c r="B335" s="207" t="s">
        <v>972</v>
      </c>
      <c r="C335" s="207"/>
      <c r="D335" s="208">
        <v>45867</v>
      </c>
      <c r="E335" s="208"/>
      <c r="F335" s="207" t="s">
        <v>973</v>
      </c>
      <c r="G335" s="209" t="s">
        <v>3209</v>
      </c>
      <c r="H335" s="207" t="s">
        <v>641</v>
      </c>
      <c r="I335" s="210">
        <v>177</v>
      </c>
      <c r="J335" s="211">
        <v>3</v>
      </c>
      <c r="K335" s="201"/>
    </row>
    <row r="336" spans="1:11" ht="20" x14ac:dyDescent="0.25">
      <c r="A336" s="207" t="s">
        <v>451</v>
      </c>
      <c r="B336" s="207" t="s">
        <v>974</v>
      </c>
      <c r="C336" s="207"/>
      <c r="D336" s="208"/>
      <c r="E336" s="208">
        <v>45867</v>
      </c>
      <c r="F336" s="207" t="s">
        <v>975</v>
      </c>
      <c r="G336" s="209"/>
      <c r="H336" s="207" t="s">
        <v>976</v>
      </c>
      <c r="I336" s="210">
        <v>300</v>
      </c>
      <c r="J336" s="211">
        <v>2</v>
      </c>
      <c r="K336" s="201"/>
    </row>
    <row r="337" spans="1:11" ht="20" x14ac:dyDescent="0.25">
      <c r="A337" s="207" t="s">
        <v>451</v>
      </c>
      <c r="B337" s="207" t="s">
        <v>977</v>
      </c>
      <c r="C337" s="207"/>
      <c r="D337" s="208">
        <v>45868</v>
      </c>
      <c r="E337" s="208"/>
      <c r="F337" s="207" t="s">
        <v>978</v>
      </c>
      <c r="G337" s="209"/>
      <c r="H337" s="207" t="s">
        <v>564</v>
      </c>
      <c r="I337" s="210">
        <v>250</v>
      </c>
      <c r="J337" s="211">
        <v>2</v>
      </c>
      <c r="K337" s="201"/>
    </row>
    <row r="338" spans="1:11" ht="20" x14ac:dyDescent="0.25">
      <c r="A338" s="207" t="s">
        <v>451</v>
      </c>
      <c r="B338" s="207" t="s">
        <v>979</v>
      </c>
      <c r="C338" s="207"/>
      <c r="D338" s="208">
        <v>45868</v>
      </c>
      <c r="E338" s="208"/>
      <c r="F338" s="207" t="s">
        <v>980</v>
      </c>
      <c r="G338" s="209"/>
      <c r="H338" s="207" t="s">
        <v>564</v>
      </c>
      <c r="I338" s="210">
        <v>500</v>
      </c>
      <c r="J338" s="211">
        <v>3</v>
      </c>
      <c r="K338" s="201"/>
    </row>
    <row r="339" spans="1:11" ht="20" x14ac:dyDescent="0.25">
      <c r="A339" s="207" t="s">
        <v>451</v>
      </c>
      <c r="B339" s="207" t="s">
        <v>981</v>
      </c>
      <c r="C339" s="207"/>
      <c r="D339" s="208">
        <v>45868</v>
      </c>
      <c r="E339" s="208"/>
      <c r="F339" s="207" t="s">
        <v>982</v>
      </c>
      <c r="G339" s="209"/>
      <c r="H339" s="207" t="s">
        <v>564</v>
      </c>
      <c r="I339" s="210">
        <v>280</v>
      </c>
      <c r="J339" s="211">
        <v>3</v>
      </c>
      <c r="K339" s="201"/>
    </row>
    <row r="340" spans="1:11" ht="20" x14ac:dyDescent="0.25">
      <c r="A340" s="207" t="s">
        <v>512</v>
      </c>
      <c r="B340" s="207" t="s">
        <v>983</v>
      </c>
      <c r="C340" s="207"/>
      <c r="D340" s="208"/>
      <c r="E340" s="208">
        <v>45869</v>
      </c>
      <c r="F340" s="207" t="s">
        <v>984</v>
      </c>
      <c r="G340" s="209"/>
      <c r="H340" s="207" t="s">
        <v>985</v>
      </c>
      <c r="I340" s="210">
        <v>2597.89</v>
      </c>
      <c r="J340" s="211"/>
      <c r="K340" s="201"/>
    </row>
    <row r="341" spans="1:11" ht="12.5" x14ac:dyDescent="0.25">
      <c r="A341" s="207" t="s">
        <v>451</v>
      </c>
      <c r="B341" s="207" t="s">
        <v>986</v>
      </c>
      <c r="C341" s="207"/>
      <c r="D341" s="208">
        <v>45869</v>
      </c>
      <c r="E341" s="208"/>
      <c r="F341" s="207" t="s">
        <v>529</v>
      </c>
      <c r="G341" s="209" t="s">
        <v>3207</v>
      </c>
      <c r="H341" s="207" t="s">
        <v>521</v>
      </c>
      <c r="I341" s="210">
        <v>6.9</v>
      </c>
      <c r="J341" s="211">
        <v>4</v>
      </c>
      <c r="K341" s="201"/>
    </row>
    <row r="342" spans="1:11" ht="12.5" x14ac:dyDescent="0.25">
      <c r="A342" s="207" t="s">
        <v>451</v>
      </c>
      <c r="B342" s="207" t="s">
        <v>987</v>
      </c>
      <c r="C342" s="207"/>
      <c r="D342" s="208">
        <v>45870</v>
      </c>
      <c r="E342" s="208"/>
      <c r="F342" s="207" t="s">
        <v>531</v>
      </c>
      <c r="G342" s="209" t="s">
        <v>3207</v>
      </c>
      <c r="H342" s="207" t="s">
        <v>521</v>
      </c>
      <c r="I342" s="210">
        <v>1.5</v>
      </c>
      <c r="J342" s="211">
        <v>4</v>
      </c>
      <c r="K342" s="201"/>
    </row>
    <row r="343" spans="1:11" ht="12.5" x14ac:dyDescent="0.25">
      <c r="A343" s="207" t="s">
        <v>451</v>
      </c>
      <c r="B343" s="207" t="s">
        <v>988</v>
      </c>
      <c r="C343" s="207"/>
      <c r="D343" s="208">
        <v>45870</v>
      </c>
      <c r="E343" s="208"/>
      <c r="F343" s="207" t="s">
        <v>533</v>
      </c>
      <c r="G343" s="209" t="s">
        <v>3207</v>
      </c>
      <c r="H343" s="207" t="s">
        <v>521</v>
      </c>
      <c r="I343" s="210">
        <v>2.5</v>
      </c>
      <c r="J343" s="211">
        <v>4</v>
      </c>
      <c r="K343" s="201"/>
    </row>
    <row r="344" spans="1:11" ht="12.5" x14ac:dyDescent="0.25">
      <c r="A344" s="207" t="s">
        <v>451</v>
      </c>
      <c r="B344" s="207" t="s">
        <v>989</v>
      </c>
      <c r="C344" s="207"/>
      <c r="D344" s="208">
        <v>45873</v>
      </c>
      <c r="E344" s="208"/>
      <c r="F344" s="207" t="s">
        <v>954</v>
      </c>
      <c r="G344" s="209"/>
      <c r="H344" s="207" t="s">
        <v>807</v>
      </c>
      <c r="I344" s="210">
        <v>92.22</v>
      </c>
      <c r="J344" s="211">
        <v>3</v>
      </c>
      <c r="K344" s="201"/>
    </row>
    <row r="345" spans="1:11" ht="30" x14ac:dyDescent="0.25">
      <c r="A345" s="207" t="s">
        <v>451</v>
      </c>
      <c r="B345" s="207" t="s">
        <v>990</v>
      </c>
      <c r="C345" s="207"/>
      <c r="D345" s="208">
        <v>45873</v>
      </c>
      <c r="E345" s="208"/>
      <c r="F345" s="207" t="s">
        <v>991</v>
      </c>
      <c r="G345" s="209"/>
      <c r="H345" s="207" t="s">
        <v>454</v>
      </c>
      <c r="I345" s="210">
        <v>3540.13</v>
      </c>
      <c r="J345" s="211">
        <v>4</v>
      </c>
      <c r="K345" s="201"/>
    </row>
    <row r="346" spans="1:11" ht="30" x14ac:dyDescent="0.25">
      <c r="A346" s="207" t="s">
        <v>451</v>
      </c>
      <c r="B346" s="207" t="s">
        <v>992</v>
      </c>
      <c r="C346" s="207"/>
      <c r="D346" s="208">
        <v>45873</v>
      </c>
      <c r="E346" s="208"/>
      <c r="F346" s="207" t="s">
        <v>993</v>
      </c>
      <c r="G346" s="209"/>
      <c r="H346" s="207" t="s">
        <v>465</v>
      </c>
      <c r="I346" s="210">
        <v>2325.41</v>
      </c>
      <c r="J346" s="211">
        <v>3</v>
      </c>
      <c r="K346" s="201"/>
    </row>
    <row r="347" spans="1:11" ht="12.5" x14ac:dyDescent="0.25">
      <c r="A347" s="207" t="s">
        <v>451</v>
      </c>
      <c r="B347" s="207" t="s">
        <v>994</v>
      </c>
      <c r="C347" s="207"/>
      <c r="D347" s="208">
        <v>45873</v>
      </c>
      <c r="E347" s="208"/>
      <c r="F347" s="207" t="s">
        <v>873</v>
      </c>
      <c r="G347" s="209" t="s">
        <v>3206</v>
      </c>
      <c r="H347" s="207" t="s">
        <v>460</v>
      </c>
      <c r="I347" s="210">
        <v>261.87</v>
      </c>
      <c r="J347" s="211">
        <v>4</v>
      </c>
      <c r="K347" s="201"/>
    </row>
    <row r="348" spans="1:11" ht="20" x14ac:dyDescent="0.25">
      <c r="A348" s="207" t="s">
        <v>512</v>
      </c>
      <c r="B348" s="207" t="s">
        <v>995</v>
      </c>
      <c r="C348" s="207"/>
      <c r="D348" s="208">
        <v>45881</v>
      </c>
      <c r="E348" s="208"/>
      <c r="F348" s="207" t="s">
        <v>996</v>
      </c>
      <c r="G348" s="209"/>
      <c r="H348" s="207" t="s">
        <v>515</v>
      </c>
      <c r="I348" s="210">
        <v>43.68</v>
      </c>
      <c r="J348" s="211"/>
      <c r="K348" s="201"/>
    </row>
    <row r="349" spans="1:11" ht="20" x14ac:dyDescent="0.25">
      <c r="A349" s="207" t="s">
        <v>451</v>
      </c>
      <c r="B349" s="207" t="s">
        <v>997</v>
      </c>
      <c r="C349" s="207"/>
      <c r="D349" s="208">
        <v>45881</v>
      </c>
      <c r="E349" s="208"/>
      <c r="F349" s="207" t="s">
        <v>998</v>
      </c>
      <c r="G349" s="209" t="s">
        <v>3231</v>
      </c>
      <c r="H349" s="207" t="s">
        <v>999</v>
      </c>
      <c r="I349" s="210">
        <v>1029.76</v>
      </c>
      <c r="J349" s="211">
        <v>4</v>
      </c>
      <c r="K349" s="201"/>
    </row>
    <row r="350" spans="1:11" ht="12.5" x14ac:dyDescent="0.25">
      <c r="A350" s="207" t="s">
        <v>451</v>
      </c>
      <c r="B350" s="207" t="s">
        <v>1000</v>
      </c>
      <c r="C350" s="207"/>
      <c r="D350" s="208">
        <v>45881</v>
      </c>
      <c r="E350" s="208"/>
      <c r="F350" s="207" t="s">
        <v>1001</v>
      </c>
      <c r="G350" s="209" t="s">
        <v>3209</v>
      </c>
      <c r="H350" s="207" t="s">
        <v>641</v>
      </c>
      <c r="I350" s="210">
        <v>354</v>
      </c>
      <c r="J350" s="211">
        <v>3</v>
      </c>
      <c r="K350" s="201"/>
    </row>
    <row r="351" spans="1:11" ht="12.5" x14ac:dyDescent="0.25">
      <c r="A351" s="207" t="s">
        <v>451</v>
      </c>
      <c r="B351" s="207" t="s">
        <v>1002</v>
      </c>
      <c r="C351" s="207"/>
      <c r="D351" s="208">
        <v>45881</v>
      </c>
      <c r="E351" s="208"/>
      <c r="F351" s="207" t="s">
        <v>1003</v>
      </c>
      <c r="G351" s="209"/>
      <c r="H351" s="207" t="s">
        <v>1004</v>
      </c>
      <c r="I351" s="210">
        <v>1020</v>
      </c>
      <c r="J351" s="211">
        <v>4</v>
      </c>
      <c r="K351" s="201"/>
    </row>
    <row r="352" spans="1:11" ht="20" x14ac:dyDescent="0.25">
      <c r="A352" s="207" t="s">
        <v>451</v>
      </c>
      <c r="B352" s="207" t="s">
        <v>1005</v>
      </c>
      <c r="C352" s="207"/>
      <c r="D352" s="208"/>
      <c r="E352" s="208">
        <v>45881</v>
      </c>
      <c r="F352" s="207" t="s">
        <v>951</v>
      </c>
      <c r="G352" s="209"/>
      <c r="H352" s="207" t="s">
        <v>674</v>
      </c>
      <c r="I352" s="210">
        <v>47.1</v>
      </c>
      <c r="J352" s="211">
        <v>3</v>
      </c>
      <c r="K352" s="201"/>
    </row>
    <row r="353" spans="1:11" ht="12.5" x14ac:dyDescent="0.25">
      <c r="A353" s="207" t="s">
        <v>451</v>
      </c>
      <c r="B353" s="207" t="s">
        <v>1006</v>
      </c>
      <c r="C353" s="207"/>
      <c r="D353" s="208">
        <v>45881</v>
      </c>
      <c r="E353" s="208"/>
      <c r="F353" s="207" t="s">
        <v>520</v>
      </c>
      <c r="G353" s="209" t="s">
        <v>3207</v>
      </c>
      <c r="H353" s="207" t="s">
        <v>521</v>
      </c>
      <c r="I353" s="210">
        <v>15</v>
      </c>
      <c r="J353" s="211">
        <v>4</v>
      </c>
      <c r="K353" s="201"/>
    </row>
    <row r="354" spans="1:11" ht="12.5" x14ac:dyDescent="0.25">
      <c r="A354" s="207" t="s">
        <v>451</v>
      </c>
      <c r="B354" s="207" t="s">
        <v>1007</v>
      </c>
      <c r="C354" s="207"/>
      <c r="D354" s="208">
        <v>45881</v>
      </c>
      <c r="E354" s="208"/>
      <c r="F354" s="207" t="s">
        <v>1008</v>
      </c>
      <c r="G354" s="209" t="s">
        <v>3207</v>
      </c>
      <c r="H354" s="207" t="s">
        <v>521</v>
      </c>
      <c r="I354" s="210">
        <v>10</v>
      </c>
      <c r="J354" s="211">
        <v>4</v>
      </c>
      <c r="K354" s="201"/>
    </row>
    <row r="355" spans="1:11" ht="12.5" x14ac:dyDescent="0.25">
      <c r="A355" s="207" t="s">
        <v>451</v>
      </c>
      <c r="B355" s="207" t="s">
        <v>1009</v>
      </c>
      <c r="C355" s="207"/>
      <c r="D355" s="208">
        <v>45883</v>
      </c>
      <c r="E355" s="208"/>
      <c r="F355" s="207" t="s">
        <v>1010</v>
      </c>
      <c r="G355" s="209"/>
      <c r="H355" s="207" t="s">
        <v>1011</v>
      </c>
      <c r="I355" s="210">
        <v>756.5</v>
      </c>
      <c r="J355" s="211">
        <v>2</v>
      </c>
      <c r="K355" s="201"/>
    </row>
    <row r="356" spans="1:11" ht="20" x14ac:dyDescent="0.25">
      <c r="A356" s="207" t="s">
        <v>451</v>
      </c>
      <c r="B356" s="207" t="s">
        <v>1012</v>
      </c>
      <c r="C356" s="207"/>
      <c r="D356" s="208">
        <v>45883</v>
      </c>
      <c r="E356" s="208"/>
      <c r="F356" s="207" t="s">
        <v>1013</v>
      </c>
      <c r="G356" s="209"/>
      <c r="H356" s="207" t="s">
        <v>1014</v>
      </c>
      <c r="I356" s="210">
        <v>150</v>
      </c>
      <c r="J356" s="211">
        <v>3</v>
      </c>
      <c r="K356" s="201"/>
    </row>
    <row r="357" spans="1:11" ht="12.5" x14ac:dyDescent="0.25">
      <c r="A357" s="207" t="s">
        <v>451</v>
      </c>
      <c r="B357" s="207" t="s">
        <v>1015</v>
      </c>
      <c r="C357" s="207"/>
      <c r="D357" s="208">
        <v>45884</v>
      </c>
      <c r="E357" s="208"/>
      <c r="F357" s="207" t="s">
        <v>1016</v>
      </c>
      <c r="G357" s="209"/>
      <c r="H357" s="207" t="s">
        <v>1017</v>
      </c>
      <c r="I357" s="210">
        <v>240</v>
      </c>
      <c r="J357" s="211">
        <v>3</v>
      </c>
      <c r="K357" s="201"/>
    </row>
    <row r="358" spans="1:11" ht="12.5" x14ac:dyDescent="0.25">
      <c r="A358" s="207" t="s">
        <v>451</v>
      </c>
      <c r="B358" s="207" t="s">
        <v>1018</v>
      </c>
      <c r="C358" s="207"/>
      <c r="D358" s="208">
        <v>45887</v>
      </c>
      <c r="E358" s="208"/>
      <c r="F358" s="207" t="s">
        <v>954</v>
      </c>
      <c r="G358" s="209" t="s">
        <v>3217</v>
      </c>
      <c r="H358" s="207" t="s">
        <v>605</v>
      </c>
      <c r="I358" s="210">
        <v>93.28</v>
      </c>
      <c r="J358" s="211">
        <v>3</v>
      </c>
      <c r="K358" s="201"/>
    </row>
    <row r="359" spans="1:11" ht="12.5" x14ac:dyDescent="0.25">
      <c r="A359" s="207" t="s">
        <v>451</v>
      </c>
      <c r="B359" s="207" t="s">
        <v>1019</v>
      </c>
      <c r="C359" s="207"/>
      <c r="D359" s="208">
        <v>45887</v>
      </c>
      <c r="E359" s="208"/>
      <c r="F359" s="207" t="s">
        <v>1020</v>
      </c>
      <c r="G359" s="209" t="s">
        <v>3209</v>
      </c>
      <c r="H359" s="207" t="s">
        <v>641</v>
      </c>
      <c r="I359" s="210">
        <v>1055.2</v>
      </c>
      <c r="J359" s="211">
        <v>3</v>
      </c>
      <c r="K359" s="201"/>
    </row>
    <row r="360" spans="1:11" ht="12.5" x14ac:dyDescent="0.25">
      <c r="A360" s="207" t="s">
        <v>451</v>
      </c>
      <c r="B360" s="207" t="s">
        <v>1021</v>
      </c>
      <c r="C360" s="207"/>
      <c r="D360" s="208">
        <v>45887</v>
      </c>
      <c r="E360" s="208"/>
      <c r="F360" s="207" t="s">
        <v>1022</v>
      </c>
      <c r="G360" s="209" t="s">
        <v>3209</v>
      </c>
      <c r="H360" s="207" t="s">
        <v>641</v>
      </c>
      <c r="I360" s="210">
        <v>210</v>
      </c>
      <c r="J360" s="211">
        <v>3</v>
      </c>
      <c r="K360" s="201"/>
    </row>
    <row r="361" spans="1:11" ht="12.5" x14ac:dyDescent="0.25">
      <c r="A361" s="207" t="s">
        <v>451</v>
      </c>
      <c r="B361" s="207" t="s">
        <v>1023</v>
      </c>
      <c r="C361" s="207"/>
      <c r="D361" s="208">
        <v>45888</v>
      </c>
      <c r="E361" s="208"/>
      <c r="F361" s="207" t="s">
        <v>1010</v>
      </c>
      <c r="G361" s="209"/>
      <c r="H361" s="207" t="s">
        <v>1011</v>
      </c>
      <c r="I361" s="210">
        <v>636</v>
      </c>
      <c r="J361" s="211">
        <v>2</v>
      </c>
      <c r="K361" s="201"/>
    </row>
    <row r="362" spans="1:11" ht="20" x14ac:dyDescent="0.25">
      <c r="A362" s="207" t="s">
        <v>451</v>
      </c>
      <c r="B362" s="207" t="s">
        <v>1024</v>
      </c>
      <c r="C362" s="207"/>
      <c r="D362" s="208">
        <v>45888</v>
      </c>
      <c r="E362" s="208"/>
      <c r="F362" s="207" t="s">
        <v>1025</v>
      </c>
      <c r="G362" s="209" t="s">
        <v>3238</v>
      </c>
      <c r="H362" s="207" t="s">
        <v>1026</v>
      </c>
      <c r="I362" s="210">
        <v>2151.9</v>
      </c>
      <c r="J362" s="211">
        <v>3</v>
      </c>
      <c r="K362" s="201"/>
    </row>
    <row r="363" spans="1:11" ht="12.5" x14ac:dyDescent="0.25">
      <c r="A363" s="207" t="s">
        <v>451</v>
      </c>
      <c r="B363" s="207" t="s">
        <v>1027</v>
      </c>
      <c r="C363" s="207"/>
      <c r="D363" s="208"/>
      <c r="E363" s="208">
        <v>45888</v>
      </c>
      <c r="F363" s="207" t="s">
        <v>1028</v>
      </c>
      <c r="G363" s="209"/>
      <c r="H363" s="207" t="s">
        <v>757</v>
      </c>
      <c r="I363" s="210">
        <v>52</v>
      </c>
      <c r="J363" s="211">
        <v>3</v>
      </c>
      <c r="K363" s="201"/>
    </row>
    <row r="364" spans="1:11" ht="12.5" x14ac:dyDescent="0.25">
      <c r="A364" s="207" t="s">
        <v>451</v>
      </c>
      <c r="B364" s="207" t="s">
        <v>1029</v>
      </c>
      <c r="C364" s="207"/>
      <c r="D364" s="208">
        <v>45888</v>
      </c>
      <c r="E364" s="208"/>
      <c r="F364" s="207" t="s">
        <v>1030</v>
      </c>
      <c r="G364" s="209"/>
      <c r="H364" s="207" t="s">
        <v>632</v>
      </c>
      <c r="I364" s="210">
        <v>220</v>
      </c>
      <c r="J364" s="211">
        <v>3</v>
      </c>
      <c r="K364" s="201"/>
    </row>
    <row r="365" spans="1:11" ht="12.5" x14ac:dyDescent="0.25">
      <c r="A365" s="207" t="s">
        <v>451</v>
      </c>
      <c r="B365" s="207" t="s">
        <v>1031</v>
      </c>
      <c r="C365" s="207"/>
      <c r="D365" s="208">
        <v>45889</v>
      </c>
      <c r="E365" s="208"/>
      <c r="F365" s="207" t="s">
        <v>1032</v>
      </c>
      <c r="G365" s="209"/>
      <c r="H365" s="207" t="s">
        <v>1033</v>
      </c>
      <c r="I365" s="210">
        <v>1230</v>
      </c>
      <c r="J365" s="211">
        <v>3</v>
      </c>
      <c r="K365" s="201"/>
    </row>
    <row r="366" spans="1:11" ht="20" x14ac:dyDescent="0.25">
      <c r="A366" s="207" t="s">
        <v>451</v>
      </c>
      <c r="B366" s="207" t="s">
        <v>1034</v>
      </c>
      <c r="C366" s="207"/>
      <c r="D366" s="208">
        <v>45890</v>
      </c>
      <c r="E366" s="208"/>
      <c r="F366" s="207" t="s">
        <v>1035</v>
      </c>
      <c r="G366" s="209" t="s">
        <v>3240</v>
      </c>
      <c r="H366" s="207" t="s">
        <v>1036</v>
      </c>
      <c r="I366" s="210">
        <v>3358.04</v>
      </c>
      <c r="J366" s="211">
        <v>3</v>
      </c>
      <c r="K366" s="201"/>
    </row>
    <row r="367" spans="1:11" ht="12.5" x14ac:dyDescent="0.25">
      <c r="A367" s="207" t="s">
        <v>451</v>
      </c>
      <c r="B367" s="207" t="s">
        <v>1037</v>
      </c>
      <c r="C367" s="207"/>
      <c r="D367" s="208">
        <v>45890</v>
      </c>
      <c r="E367" s="208"/>
      <c r="F367" s="207" t="s">
        <v>1038</v>
      </c>
      <c r="G367" s="209"/>
      <c r="H367" s="207" t="s">
        <v>1014</v>
      </c>
      <c r="I367" s="210">
        <v>72</v>
      </c>
      <c r="J367" s="211">
        <v>3</v>
      </c>
      <c r="K367" s="201"/>
    </row>
    <row r="368" spans="1:11" ht="20" x14ac:dyDescent="0.25">
      <c r="A368" s="207" t="s">
        <v>451</v>
      </c>
      <c r="B368" s="207" t="s">
        <v>1039</v>
      </c>
      <c r="C368" s="207"/>
      <c r="D368" s="208">
        <v>45890</v>
      </c>
      <c r="E368" s="208"/>
      <c r="F368" s="207" t="s">
        <v>1040</v>
      </c>
      <c r="G368" s="209"/>
      <c r="H368" s="207" t="s">
        <v>564</v>
      </c>
      <c r="I368" s="210">
        <v>600</v>
      </c>
      <c r="J368" s="211">
        <v>3</v>
      </c>
      <c r="K368" s="201"/>
    </row>
    <row r="369" spans="1:11" ht="20" x14ac:dyDescent="0.25">
      <c r="A369" s="207" t="s">
        <v>451</v>
      </c>
      <c r="B369" s="207" t="s">
        <v>1041</v>
      </c>
      <c r="C369" s="207"/>
      <c r="D369" s="208">
        <v>45890</v>
      </c>
      <c r="E369" s="208"/>
      <c r="F369" s="207" t="s">
        <v>1042</v>
      </c>
      <c r="G369" s="209"/>
      <c r="H369" s="207" t="s">
        <v>564</v>
      </c>
      <c r="I369" s="210">
        <v>600</v>
      </c>
      <c r="J369" s="211">
        <v>3</v>
      </c>
      <c r="K369" s="201"/>
    </row>
    <row r="370" spans="1:11" ht="20" x14ac:dyDescent="0.25">
      <c r="A370" s="207" t="s">
        <v>451</v>
      </c>
      <c r="B370" s="207" t="s">
        <v>1043</v>
      </c>
      <c r="C370" s="207"/>
      <c r="D370" s="208"/>
      <c r="E370" s="208">
        <v>45890</v>
      </c>
      <c r="F370" s="207" t="s">
        <v>1044</v>
      </c>
      <c r="G370" s="209"/>
      <c r="H370" s="207" t="s">
        <v>647</v>
      </c>
      <c r="I370" s="210">
        <v>330.07</v>
      </c>
      <c r="J370" s="211">
        <v>2</v>
      </c>
      <c r="K370" s="201"/>
    </row>
    <row r="371" spans="1:11" ht="12.5" x14ac:dyDescent="0.25">
      <c r="A371" s="207" t="s">
        <v>451</v>
      </c>
      <c r="B371" s="207" t="s">
        <v>1045</v>
      </c>
      <c r="C371" s="207"/>
      <c r="D371" s="208">
        <v>45894</v>
      </c>
      <c r="E371" s="208"/>
      <c r="F371" s="207" t="s">
        <v>1046</v>
      </c>
      <c r="G371" s="209" t="s">
        <v>3213</v>
      </c>
      <c r="H371" s="207" t="s">
        <v>1047</v>
      </c>
      <c r="I371" s="210">
        <v>982.16</v>
      </c>
      <c r="J371" s="211">
        <v>2</v>
      </c>
      <c r="K371" s="201"/>
    </row>
    <row r="372" spans="1:11" ht="20" x14ac:dyDescent="0.25">
      <c r="A372" s="207" t="s">
        <v>451</v>
      </c>
      <c r="B372" s="207" t="s">
        <v>1048</v>
      </c>
      <c r="C372" s="207"/>
      <c r="D372" s="208">
        <v>45894</v>
      </c>
      <c r="E372" s="208"/>
      <c r="F372" s="207" t="s">
        <v>1049</v>
      </c>
      <c r="G372" s="209" t="s">
        <v>3215</v>
      </c>
      <c r="H372" s="207" t="s">
        <v>638</v>
      </c>
      <c r="I372" s="210">
        <v>772</v>
      </c>
      <c r="J372" s="211">
        <v>3</v>
      </c>
      <c r="K372" s="201"/>
    </row>
    <row r="373" spans="1:11" ht="12.5" x14ac:dyDescent="0.25">
      <c r="A373" s="207" t="s">
        <v>451</v>
      </c>
      <c r="B373" s="207" t="s">
        <v>1050</v>
      </c>
      <c r="C373" s="207"/>
      <c r="D373" s="208">
        <v>45894</v>
      </c>
      <c r="E373" s="208"/>
      <c r="F373" s="207" t="s">
        <v>1051</v>
      </c>
      <c r="G373" s="209" t="s">
        <v>3214</v>
      </c>
      <c r="H373" s="207" t="s">
        <v>1052</v>
      </c>
      <c r="I373" s="210">
        <v>72</v>
      </c>
      <c r="J373" s="211">
        <v>3</v>
      </c>
      <c r="K373" s="201"/>
    </row>
    <row r="374" spans="1:11" ht="12.5" x14ac:dyDescent="0.25">
      <c r="A374" s="207" t="s">
        <v>451</v>
      </c>
      <c r="B374" s="207" t="s">
        <v>1053</v>
      </c>
      <c r="C374" s="207"/>
      <c r="D374" s="208">
        <v>45894</v>
      </c>
      <c r="E374" s="208"/>
      <c r="F374" s="207" t="s">
        <v>1054</v>
      </c>
      <c r="G374" s="209"/>
      <c r="H374" s="207" t="s">
        <v>1055</v>
      </c>
      <c r="I374" s="210">
        <v>160</v>
      </c>
      <c r="J374" s="211">
        <v>3</v>
      </c>
      <c r="K374" s="201"/>
    </row>
    <row r="375" spans="1:11" ht="12.5" x14ac:dyDescent="0.25">
      <c r="A375" s="207" t="s">
        <v>451</v>
      </c>
      <c r="B375" s="207" t="s">
        <v>1056</v>
      </c>
      <c r="C375" s="207"/>
      <c r="D375" s="208">
        <v>45894</v>
      </c>
      <c r="E375" s="208"/>
      <c r="F375" s="207" t="s">
        <v>1057</v>
      </c>
      <c r="G375" s="209"/>
      <c r="H375" s="207" t="s">
        <v>1058</v>
      </c>
      <c r="I375" s="210">
        <v>1560</v>
      </c>
      <c r="J375" s="211">
        <v>2</v>
      </c>
      <c r="K375" s="201"/>
    </row>
    <row r="376" spans="1:11" ht="12.5" x14ac:dyDescent="0.25">
      <c r="A376" s="207" t="s">
        <v>451</v>
      </c>
      <c r="B376" s="207" t="s">
        <v>1059</v>
      </c>
      <c r="C376" s="207"/>
      <c r="D376" s="208">
        <v>45894</v>
      </c>
      <c r="E376" s="208"/>
      <c r="F376" s="207" t="s">
        <v>1060</v>
      </c>
      <c r="G376" s="209"/>
      <c r="H376" s="207" t="s">
        <v>1055</v>
      </c>
      <c r="I376" s="210">
        <v>454.99</v>
      </c>
      <c r="J376" s="211">
        <v>3</v>
      </c>
      <c r="K376" s="201"/>
    </row>
    <row r="377" spans="1:11" ht="12.5" x14ac:dyDescent="0.25">
      <c r="A377" s="207" t="s">
        <v>451</v>
      </c>
      <c r="B377" s="207" t="s">
        <v>1061</v>
      </c>
      <c r="C377" s="207"/>
      <c r="D377" s="208">
        <v>45896</v>
      </c>
      <c r="E377" s="208"/>
      <c r="F377" s="207" t="s">
        <v>1062</v>
      </c>
      <c r="G377" s="209"/>
      <c r="H377" s="207" t="s">
        <v>1011</v>
      </c>
      <c r="I377" s="210">
        <v>1037.73</v>
      </c>
      <c r="J377" s="211">
        <v>3</v>
      </c>
      <c r="K377" s="201"/>
    </row>
    <row r="378" spans="1:11" ht="20" x14ac:dyDescent="0.25">
      <c r="A378" s="207" t="s">
        <v>451</v>
      </c>
      <c r="B378" s="207" t="s">
        <v>1063</v>
      </c>
      <c r="C378" s="207"/>
      <c r="D378" s="208">
        <v>45896</v>
      </c>
      <c r="E378" s="208"/>
      <c r="F378" s="207" t="s">
        <v>1064</v>
      </c>
      <c r="G378" s="209"/>
      <c r="H378" s="207" t="s">
        <v>545</v>
      </c>
      <c r="I378" s="210">
        <v>15</v>
      </c>
      <c r="J378" s="211">
        <v>3</v>
      </c>
      <c r="K378" s="201"/>
    </row>
    <row r="379" spans="1:11" ht="20" x14ac:dyDescent="0.25">
      <c r="A379" s="207" t="s">
        <v>451</v>
      </c>
      <c r="B379" s="207" t="s">
        <v>1065</v>
      </c>
      <c r="C379" s="207"/>
      <c r="D379" s="208">
        <v>45897</v>
      </c>
      <c r="E379" s="208"/>
      <c r="F379" s="207" t="s">
        <v>1066</v>
      </c>
      <c r="G379" s="209" t="s">
        <v>3217</v>
      </c>
      <c r="H379" s="207" t="s">
        <v>605</v>
      </c>
      <c r="I379" s="210">
        <v>34.79</v>
      </c>
      <c r="J379" s="211">
        <v>3</v>
      </c>
      <c r="K379" s="201"/>
    </row>
    <row r="380" spans="1:11" ht="12.5" x14ac:dyDescent="0.25">
      <c r="A380" s="207" t="s">
        <v>451</v>
      </c>
      <c r="B380" s="207" t="s">
        <v>1067</v>
      </c>
      <c r="C380" s="207"/>
      <c r="D380" s="208">
        <v>45897</v>
      </c>
      <c r="E380" s="208"/>
      <c r="F380" s="207" t="s">
        <v>1068</v>
      </c>
      <c r="G380" s="209"/>
      <c r="H380" s="207" t="s">
        <v>1069</v>
      </c>
      <c r="I380" s="210">
        <v>75</v>
      </c>
      <c r="J380" s="211">
        <v>3</v>
      </c>
      <c r="K380" s="201"/>
    </row>
    <row r="381" spans="1:11" ht="12.5" x14ac:dyDescent="0.25">
      <c r="A381" s="207" t="s">
        <v>451</v>
      </c>
      <c r="B381" s="207" t="s">
        <v>1070</v>
      </c>
      <c r="C381" s="207"/>
      <c r="D381" s="208">
        <v>45897</v>
      </c>
      <c r="E381" s="208"/>
      <c r="F381" s="207" t="s">
        <v>1068</v>
      </c>
      <c r="G381" s="209"/>
      <c r="H381" s="207" t="s">
        <v>1071</v>
      </c>
      <c r="I381" s="210">
        <v>75</v>
      </c>
      <c r="J381" s="211">
        <v>3</v>
      </c>
      <c r="K381" s="201"/>
    </row>
    <row r="382" spans="1:11" ht="12.5" x14ac:dyDescent="0.25">
      <c r="A382" s="207" t="s">
        <v>451</v>
      </c>
      <c r="B382" s="207" t="s">
        <v>1072</v>
      </c>
      <c r="C382" s="207"/>
      <c r="D382" s="208">
        <v>45897</v>
      </c>
      <c r="E382" s="208"/>
      <c r="F382" s="207" t="s">
        <v>1068</v>
      </c>
      <c r="G382" s="209"/>
      <c r="H382" s="207" t="s">
        <v>719</v>
      </c>
      <c r="I382" s="210">
        <v>75</v>
      </c>
      <c r="J382" s="211">
        <v>3</v>
      </c>
      <c r="K382" s="201"/>
    </row>
    <row r="383" spans="1:11" ht="12.5" x14ac:dyDescent="0.25">
      <c r="A383" s="207" t="s">
        <v>451</v>
      </c>
      <c r="B383" s="207" t="s">
        <v>1073</v>
      </c>
      <c r="C383" s="207"/>
      <c r="D383" s="208">
        <v>45897</v>
      </c>
      <c r="E383" s="208"/>
      <c r="F383" s="207" t="s">
        <v>1068</v>
      </c>
      <c r="G383" s="209"/>
      <c r="H383" s="207" t="s">
        <v>663</v>
      </c>
      <c r="I383" s="210">
        <v>75</v>
      </c>
      <c r="J383" s="211">
        <v>3</v>
      </c>
      <c r="K383" s="201"/>
    </row>
    <row r="384" spans="1:11" ht="12.5" x14ac:dyDescent="0.25">
      <c r="A384" s="207" t="s">
        <v>451</v>
      </c>
      <c r="B384" s="207" t="s">
        <v>1074</v>
      </c>
      <c r="C384" s="207"/>
      <c r="D384" s="208">
        <v>45897</v>
      </c>
      <c r="E384" s="208"/>
      <c r="F384" s="207" t="s">
        <v>1068</v>
      </c>
      <c r="G384" s="209"/>
      <c r="H384" s="207" t="s">
        <v>1075</v>
      </c>
      <c r="I384" s="210">
        <v>75</v>
      </c>
      <c r="J384" s="211">
        <v>3</v>
      </c>
      <c r="K384" s="201"/>
    </row>
    <row r="385" spans="1:11" ht="12.5" x14ac:dyDescent="0.25">
      <c r="A385" s="207" t="s">
        <v>451</v>
      </c>
      <c r="B385" s="207" t="s">
        <v>1076</v>
      </c>
      <c r="C385" s="207"/>
      <c r="D385" s="208">
        <v>45897</v>
      </c>
      <c r="E385" s="208"/>
      <c r="F385" s="207" t="s">
        <v>1068</v>
      </c>
      <c r="G385" s="209"/>
      <c r="H385" s="207" t="s">
        <v>722</v>
      </c>
      <c r="I385" s="210">
        <v>75</v>
      </c>
      <c r="J385" s="211">
        <v>3</v>
      </c>
      <c r="K385" s="201"/>
    </row>
    <row r="386" spans="1:11" ht="12.5" x14ac:dyDescent="0.25">
      <c r="A386" s="207" t="s">
        <v>451</v>
      </c>
      <c r="B386" s="207" t="s">
        <v>1077</v>
      </c>
      <c r="C386" s="207"/>
      <c r="D386" s="208">
        <v>45897</v>
      </c>
      <c r="E386" s="208"/>
      <c r="F386" s="207" t="s">
        <v>1078</v>
      </c>
      <c r="G386" s="209"/>
      <c r="H386" s="207" t="s">
        <v>1079</v>
      </c>
      <c r="I386" s="210">
        <v>105</v>
      </c>
      <c r="J386" s="211">
        <v>3</v>
      </c>
      <c r="K386" s="201"/>
    </row>
    <row r="387" spans="1:11" ht="12.5" x14ac:dyDescent="0.25">
      <c r="A387" s="207" t="s">
        <v>451</v>
      </c>
      <c r="B387" s="207" t="s">
        <v>1080</v>
      </c>
      <c r="C387" s="207"/>
      <c r="D387" s="208">
        <v>45897</v>
      </c>
      <c r="E387" s="208"/>
      <c r="F387" s="207" t="s">
        <v>529</v>
      </c>
      <c r="G387" s="209" t="s">
        <v>3207</v>
      </c>
      <c r="H387" s="207" t="s">
        <v>521</v>
      </c>
      <c r="I387" s="210">
        <v>6.9</v>
      </c>
      <c r="J387" s="211">
        <v>4</v>
      </c>
      <c r="K387" s="201"/>
    </row>
    <row r="388" spans="1:11" ht="12.5" x14ac:dyDescent="0.25">
      <c r="A388" s="207" t="s">
        <v>451</v>
      </c>
      <c r="B388" s="207" t="s">
        <v>1081</v>
      </c>
      <c r="C388" s="207"/>
      <c r="D388" s="208">
        <v>45898</v>
      </c>
      <c r="E388" s="208"/>
      <c r="F388" s="207" t="s">
        <v>1082</v>
      </c>
      <c r="G388" s="209"/>
      <c r="H388" s="207" t="s">
        <v>674</v>
      </c>
      <c r="I388" s="210">
        <v>1180</v>
      </c>
      <c r="J388" s="211">
        <v>2</v>
      </c>
      <c r="K388" s="201"/>
    </row>
    <row r="389" spans="1:11" ht="12.5" x14ac:dyDescent="0.25">
      <c r="A389" s="207" t="s">
        <v>451</v>
      </c>
      <c r="B389" s="207" t="s">
        <v>1083</v>
      </c>
      <c r="C389" s="207"/>
      <c r="D389" s="208">
        <v>45901</v>
      </c>
      <c r="E389" s="208"/>
      <c r="F389" s="207" t="s">
        <v>1084</v>
      </c>
      <c r="G389" s="209" t="s">
        <v>3217</v>
      </c>
      <c r="H389" s="207" t="s">
        <v>605</v>
      </c>
      <c r="I389" s="210">
        <v>12.4</v>
      </c>
      <c r="J389" s="211">
        <v>2</v>
      </c>
      <c r="K389" s="201"/>
    </row>
    <row r="390" spans="1:11" ht="12.5" x14ac:dyDescent="0.25">
      <c r="A390" s="207" t="s">
        <v>451</v>
      </c>
      <c r="B390" s="207" t="s">
        <v>1085</v>
      </c>
      <c r="C390" s="207"/>
      <c r="D390" s="208">
        <v>45901</v>
      </c>
      <c r="E390" s="208"/>
      <c r="F390" s="207" t="s">
        <v>1086</v>
      </c>
      <c r="G390" s="209"/>
      <c r="H390" s="207" t="s">
        <v>1087</v>
      </c>
      <c r="I390" s="210">
        <v>10</v>
      </c>
      <c r="J390" s="211">
        <v>2</v>
      </c>
      <c r="K390" s="201"/>
    </row>
    <row r="391" spans="1:11" ht="12.5" x14ac:dyDescent="0.25">
      <c r="A391" s="207" t="s">
        <v>451</v>
      </c>
      <c r="B391" s="207" t="s">
        <v>1088</v>
      </c>
      <c r="C391" s="207"/>
      <c r="D391" s="208">
        <v>45901</v>
      </c>
      <c r="E391" s="208"/>
      <c r="F391" s="207" t="s">
        <v>1089</v>
      </c>
      <c r="G391" s="209"/>
      <c r="H391" s="207" t="s">
        <v>1090</v>
      </c>
      <c r="I391" s="210">
        <v>1.2</v>
      </c>
      <c r="J391" s="211">
        <v>2</v>
      </c>
      <c r="K391" s="201"/>
    </row>
    <row r="392" spans="1:11" ht="20" x14ac:dyDescent="0.25">
      <c r="A392" s="207" t="s">
        <v>451</v>
      </c>
      <c r="B392" s="207" t="s">
        <v>1091</v>
      </c>
      <c r="C392" s="207"/>
      <c r="D392" s="208">
        <v>45901</v>
      </c>
      <c r="E392" s="208"/>
      <c r="F392" s="207" t="s">
        <v>1092</v>
      </c>
      <c r="G392" s="209" t="s">
        <v>3214</v>
      </c>
      <c r="H392" s="207" t="s">
        <v>1052</v>
      </c>
      <c r="I392" s="210">
        <v>2288</v>
      </c>
      <c r="J392" s="211">
        <v>2</v>
      </c>
      <c r="K392" s="201"/>
    </row>
    <row r="393" spans="1:11" ht="20" x14ac:dyDescent="0.25">
      <c r="A393" s="207" t="s">
        <v>451</v>
      </c>
      <c r="B393" s="207" t="s">
        <v>1093</v>
      </c>
      <c r="C393" s="207"/>
      <c r="D393" s="208">
        <v>45901</v>
      </c>
      <c r="E393" s="208"/>
      <c r="F393" s="207" t="s">
        <v>1094</v>
      </c>
      <c r="G393" s="209" t="s">
        <v>3215</v>
      </c>
      <c r="H393" s="207" t="s">
        <v>638</v>
      </c>
      <c r="I393" s="210">
        <v>920</v>
      </c>
      <c r="J393" s="211">
        <v>2</v>
      </c>
      <c r="K393" s="201"/>
    </row>
    <row r="394" spans="1:11" ht="12.5" x14ac:dyDescent="0.25">
      <c r="A394" s="207" t="s">
        <v>451</v>
      </c>
      <c r="B394" s="207" t="s">
        <v>1095</v>
      </c>
      <c r="C394" s="207"/>
      <c r="D394" s="208">
        <v>45901</v>
      </c>
      <c r="E394" s="208"/>
      <c r="F394" s="207" t="s">
        <v>1096</v>
      </c>
      <c r="G394" s="209" t="s">
        <v>3219</v>
      </c>
      <c r="H394" s="207" t="s">
        <v>1097</v>
      </c>
      <c r="I394" s="210">
        <v>1780.7</v>
      </c>
      <c r="J394" s="211">
        <v>2</v>
      </c>
      <c r="K394" s="201"/>
    </row>
    <row r="395" spans="1:11" ht="20" x14ac:dyDescent="0.25">
      <c r="A395" s="207" t="s">
        <v>451</v>
      </c>
      <c r="B395" s="207" t="s">
        <v>1098</v>
      </c>
      <c r="C395" s="207"/>
      <c r="D395" s="208">
        <v>45901</v>
      </c>
      <c r="E395" s="208"/>
      <c r="F395" s="207" t="s">
        <v>1099</v>
      </c>
      <c r="G395" s="209"/>
      <c r="H395" s="207" t="s">
        <v>564</v>
      </c>
      <c r="I395" s="210">
        <v>280</v>
      </c>
      <c r="J395" s="211">
        <v>3</v>
      </c>
      <c r="K395" s="201"/>
    </row>
    <row r="396" spans="1:11" ht="12.5" x14ac:dyDescent="0.25">
      <c r="A396" s="207" t="s">
        <v>451</v>
      </c>
      <c r="B396" s="207" t="s">
        <v>1100</v>
      </c>
      <c r="C396" s="207"/>
      <c r="D396" s="208">
        <v>45901</v>
      </c>
      <c r="E396" s="208"/>
      <c r="F396" s="207" t="s">
        <v>531</v>
      </c>
      <c r="G396" s="209" t="s">
        <v>3207</v>
      </c>
      <c r="H396" s="207" t="s">
        <v>521</v>
      </c>
      <c r="I396" s="210">
        <v>1.5</v>
      </c>
      <c r="J396" s="211">
        <v>4</v>
      </c>
      <c r="K396" s="201"/>
    </row>
    <row r="397" spans="1:11" ht="12.5" x14ac:dyDescent="0.25">
      <c r="A397" s="207" t="s">
        <v>451</v>
      </c>
      <c r="B397" s="207" t="s">
        <v>1101</v>
      </c>
      <c r="C397" s="207"/>
      <c r="D397" s="208">
        <v>45901</v>
      </c>
      <c r="E397" s="208"/>
      <c r="F397" s="207" t="s">
        <v>533</v>
      </c>
      <c r="G397" s="209" t="s">
        <v>3207</v>
      </c>
      <c r="H397" s="207" t="s">
        <v>521</v>
      </c>
      <c r="I397" s="210">
        <v>2.5</v>
      </c>
      <c r="J397" s="211">
        <v>4</v>
      </c>
      <c r="K397" s="201"/>
    </row>
    <row r="398" spans="1:11" ht="20" x14ac:dyDescent="0.25">
      <c r="A398" s="207" t="s">
        <v>451</v>
      </c>
      <c r="B398" s="207" t="s">
        <v>1102</v>
      </c>
      <c r="C398" s="207"/>
      <c r="D398" s="208">
        <v>45902</v>
      </c>
      <c r="E398" s="208"/>
      <c r="F398" s="207" t="s">
        <v>1066</v>
      </c>
      <c r="G398" s="209"/>
      <c r="H398" s="207" t="s">
        <v>807</v>
      </c>
      <c r="I398" s="210">
        <v>108.92</v>
      </c>
      <c r="J398" s="211">
        <v>3</v>
      </c>
      <c r="K398" s="201"/>
    </row>
    <row r="399" spans="1:11" ht="12.5" x14ac:dyDescent="0.25">
      <c r="A399" s="207" t="s">
        <v>451</v>
      </c>
      <c r="B399" s="207" t="s">
        <v>1102</v>
      </c>
      <c r="C399" s="207"/>
      <c r="D399" s="208">
        <v>45902</v>
      </c>
      <c r="E399" s="208"/>
      <c r="F399" s="207" t="s">
        <v>1103</v>
      </c>
      <c r="G399" s="209"/>
      <c r="H399" s="207" t="s">
        <v>1104</v>
      </c>
      <c r="I399" s="210">
        <v>107.43</v>
      </c>
      <c r="J399" s="211">
        <v>2</v>
      </c>
      <c r="K399" s="201"/>
    </row>
    <row r="400" spans="1:11" ht="20" x14ac:dyDescent="0.25">
      <c r="A400" s="207" t="s">
        <v>451</v>
      </c>
      <c r="B400" s="207" t="s">
        <v>1105</v>
      </c>
      <c r="C400" s="207"/>
      <c r="D400" s="208">
        <v>45902</v>
      </c>
      <c r="E400" s="208"/>
      <c r="F400" s="207" t="s">
        <v>1066</v>
      </c>
      <c r="G400" s="209"/>
      <c r="H400" s="207" t="s">
        <v>807</v>
      </c>
      <c r="I400" s="210">
        <v>76.78</v>
      </c>
      <c r="J400" s="211">
        <v>3</v>
      </c>
      <c r="K400" s="201"/>
    </row>
    <row r="401" spans="1:11" ht="12.5" x14ac:dyDescent="0.25">
      <c r="A401" s="207" t="s">
        <v>451</v>
      </c>
      <c r="B401" s="207" t="s">
        <v>1106</v>
      </c>
      <c r="C401" s="207"/>
      <c r="D401" s="208"/>
      <c r="E401" s="208">
        <v>45902</v>
      </c>
      <c r="F401" s="207" t="s">
        <v>1107</v>
      </c>
      <c r="G401" s="209"/>
      <c r="H401" s="207" t="s">
        <v>505</v>
      </c>
      <c r="I401" s="210">
        <v>50</v>
      </c>
      <c r="J401" s="211">
        <v>3</v>
      </c>
      <c r="K401" s="201"/>
    </row>
    <row r="402" spans="1:11" ht="12.5" x14ac:dyDescent="0.25">
      <c r="A402" s="207" t="s">
        <v>451</v>
      </c>
      <c r="B402" s="207" t="s">
        <v>1108</v>
      </c>
      <c r="C402" s="207"/>
      <c r="D402" s="208"/>
      <c r="E402" s="208">
        <v>45902</v>
      </c>
      <c r="F402" s="207" t="s">
        <v>1109</v>
      </c>
      <c r="G402" s="209" t="s">
        <v>1686</v>
      </c>
      <c r="H402" s="207" t="s">
        <v>903</v>
      </c>
      <c r="I402" s="210">
        <v>50</v>
      </c>
      <c r="J402" s="211">
        <v>3</v>
      </c>
      <c r="K402" s="201"/>
    </row>
    <row r="403" spans="1:11" ht="20" x14ac:dyDescent="0.25">
      <c r="A403" s="207" t="s">
        <v>451</v>
      </c>
      <c r="B403" s="207" t="s">
        <v>1110</v>
      </c>
      <c r="C403" s="207"/>
      <c r="D403" s="208"/>
      <c r="E403" s="208">
        <v>45902</v>
      </c>
      <c r="F403" s="207" t="s">
        <v>1111</v>
      </c>
      <c r="G403" s="209"/>
      <c r="H403" s="207" t="s">
        <v>719</v>
      </c>
      <c r="I403" s="210">
        <v>12</v>
      </c>
      <c r="J403" s="211">
        <v>3</v>
      </c>
      <c r="K403" s="201"/>
    </row>
    <row r="404" spans="1:11" ht="12.5" x14ac:dyDescent="0.25">
      <c r="A404" s="207" t="s">
        <v>451</v>
      </c>
      <c r="B404" s="207" t="s">
        <v>1112</v>
      </c>
      <c r="C404" s="207"/>
      <c r="D404" s="208">
        <v>45902</v>
      </c>
      <c r="E404" s="208"/>
      <c r="F404" s="207" t="s">
        <v>1113</v>
      </c>
      <c r="G404" s="209" t="s">
        <v>3213</v>
      </c>
      <c r="H404" s="207" t="s">
        <v>1047</v>
      </c>
      <c r="I404" s="210">
        <v>196.8</v>
      </c>
      <c r="J404" s="211">
        <v>2</v>
      </c>
      <c r="K404" s="201"/>
    </row>
    <row r="405" spans="1:11" ht="20" x14ac:dyDescent="0.25">
      <c r="A405" s="207" t="s">
        <v>451</v>
      </c>
      <c r="B405" s="207" t="s">
        <v>1114</v>
      </c>
      <c r="C405" s="207"/>
      <c r="D405" s="208">
        <v>45903</v>
      </c>
      <c r="E405" s="208"/>
      <c r="F405" s="207" t="s">
        <v>1115</v>
      </c>
      <c r="G405" s="209"/>
      <c r="H405" s="207" t="s">
        <v>1116</v>
      </c>
      <c r="I405" s="210">
        <v>354</v>
      </c>
      <c r="J405" s="211">
        <v>3</v>
      </c>
      <c r="K405" s="201"/>
    </row>
    <row r="406" spans="1:11" ht="20" x14ac:dyDescent="0.25">
      <c r="A406" s="207" t="s">
        <v>451</v>
      </c>
      <c r="B406" s="207" t="s">
        <v>1117</v>
      </c>
      <c r="C406" s="207"/>
      <c r="D406" s="208">
        <v>45903</v>
      </c>
      <c r="E406" s="208"/>
      <c r="F406" s="207" t="s">
        <v>1118</v>
      </c>
      <c r="G406" s="209"/>
      <c r="H406" s="207" t="s">
        <v>1116</v>
      </c>
      <c r="I406" s="210">
        <v>392</v>
      </c>
      <c r="J406" s="211">
        <v>3</v>
      </c>
      <c r="K406" s="201"/>
    </row>
    <row r="407" spans="1:11" ht="12.5" x14ac:dyDescent="0.25">
      <c r="A407" s="207" t="s">
        <v>451</v>
      </c>
      <c r="B407" s="207" t="s">
        <v>1119</v>
      </c>
      <c r="C407" s="207"/>
      <c r="D407" s="208">
        <v>45903</v>
      </c>
      <c r="E407" s="208"/>
      <c r="F407" s="207" t="s">
        <v>1120</v>
      </c>
      <c r="G407" s="209" t="s">
        <v>3213</v>
      </c>
      <c r="H407" s="207" t="s">
        <v>1047</v>
      </c>
      <c r="I407" s="210">
        <v>361.62</v>
      </c>
      <c r="J407" s="211">
        <v>3</v>
      </c>
      <c r="K407" s="201"/>
    </row>
    <row r="408" spans="1:11" ht="20" x14ac:dyDescent="0.25">
      <c r="A408" s="207" t="s">
        <v>451</v>
      </c>
      <c r="B408" s="207" t="s">
        <v>1121</v>
      </c>
      <c r="C408" s="207"/>
      <c r="D408" s="208">
        <v>45903</v>
      </c>
      <c r="E408" s="208"/>
      <c r="F408" s="207" t="s">
        <v>1122</v>
      </c>
      <c r="G408" s="209"/>
      <c r="H408" s="207" t="s">
        <v>1116</v>
      </c>
      <c r="I408" s="210">
        <v>875</v>
      </c>
      <c r="J408" s="211">
        <v>3</v>
      </c>
      <c r="K408" s="201"/>
    </row>
    <row r="409" spans="1:11" ht="20" x14ac:dyDescent="0.25">
      <c r="A409" s="207" t="s">
        <v>451</v>
      </c>
      <c r="B409" s="207" t="s">
        <v>1123</v>
      </c>
      <c r="C409" s="207"/>
      <c r="D409" s="208">
        <v>45904</v>
      </c>
      <c r="E409" s="208"/>
      <c r="F409" s="207" t="s">
        <v>1124</v>
      </c>
      <c r="G409" s="209"/>
      <c r="H409" s="207" t="s">
        <v>1125</v>
      </c>
      <c r="I409" s="210">
        <v>5989.72</v>
      </c>
      <c r="J409" s="211">
        <v>3</v>
      </c>
      <c r="K409" s="201"/>
    </row>
    <row r="410" spans="1:11" ht="12.5" x14ac:dyDescent="0.25">
      <c r="A410" s="207" t="s">
        <v>451</v>
      </c>
      <c r="B410" s="207" t="s">
        <v>1126</v>
      </c>
      <c r="C410" s="207"/>
      <c r="D410" s="208">
        <v>45904</v>
      </c>
      <c r="E410" s="208"/>
      <c r="F410" s="207" t="s">
        <v>831</v>
      </c>
      <c r="G410" s="209" t="s">
        <v>3207</v>
      </c>
      <c r="H410" s="207" t="s">
        <v>521</v>
      </c>
      <c r="I410" s="210">
        <v>25</v>
      </c>
      <c r="J410" s="211">
        <v>4</v>
      </c>
      <c r="K410" s="201"/>
    </row>
    <row r="411" spans="1:11" ht="20" x14ac:dyDescent="0.25">
      <c r="A411" s="207" t="s">
        <v>451</v>
      </c>
      <c r="B411" s="207" t="s">
        <v>1127</v>
      </c>
      <c r="C411" s="207"/>
      <c r="D411" s="208"/>
      <c r="E411" s="208">
        <v>45905</v>
      </c>
      <c r="F411" s="207" t="s">
        <v>1128</v>
      </c>
      <c r="G411" s="209"/>
      <c r="H411" s="207" t="s">
        <v>496</v>
      </c>
      <c r="I411" s="210">
        <v>200</v>
      </c>
      <c r="J411" s="211">
        <v>2</v>
      </c>
      <c r="K411" s="201"/>
    </row>
    <row r="412" spans="1:11" ht="20" x14ac:dyDescent="0.25">
      <c r="A412" s="207" t="s">
        <v>451</v>
      </c>
      <c r="B412" s="207" t="s">
        <v>1129</v>
      </c>
      <c r="C412" s="207"/>
      <c r="D412" s="208"/>
      <c r="E412" s="208">
        <v>45905</v>
      </c>
      <c r="F412" s="207" t="s">
        <v>1130</v>
      </c>
      <c r="G412" s="209"/>
      <c r="H412" s="207" t="s">
        <v>481</v>
      </c>
      <c r="I412" s="210">
        <v>200</v>
      </c>
      <c r="J412" s="211">
        <v>2</v>
      </c>
      <c r="K412" s="201"/>
    </row>
    <row r="413" spans="1:11" ht="20" x14ac:dyDescent="0.25">
      <c r="A413" s="207" t="s">
        <v>451</v>
      </c>
      <c r="B413" s="207" t="s">
        <v>1131</v>
      </c>
      <c r="C413" s="207"/>
      <c r="D413" s="208">
        <v>45905</v>
      </c>
      <c r="E413" s="208"/>
      <c r="F413" s="207" t="s">
        <v>1132</v>
      </c>
      <c r="G413" s="209" t="s">
        <v>3211</v>
      </c>
      <c r="H413" s="207" t="s">
        <v>1133</v>
      </c>
      <c r="I413" s="210">
        <v>10089.9</v>
      </c>
      <c r="J413" s="211">
        <v>3</v>
      </c>
      <c r="K413" s="201"/>
    </row>
    <row r="414" spans="1:11" ht="12.5" x14ac:dyDescent="0.25">
      <c r="A414" s="207" t="s">
        <v>451</v>
      </c>
      <c r="B414" s="207" t="s">
        <v>1134</v>
      </c>
      <c r="C414" s="207"/>
      <c r="D414" s="208">
        <v>45908</v>
      </c>
      <c r="E414" s="208"/>
      <c r="F414" s="207" t="s">
        <v>1135</v>
      </c>
      <c r="G414" s="209"/>
      <c r="H414" s="207" t="s">
        <v>1104</v>
      </c>
      <c r="I414" s="210">
        <v>110.33</v>
      </c>
      <c r="J414" s="211">
        <v>3</v>
      </c>
      <c r="K414" s="201"/>
    </row>
    <row r="415" spans="1:11" ht="20" x14ac:dyDescent="0.25">
      <c r="A415" s="207" t="s">
        <v>451</v>
      </c>
      <c r="B415" s="207" t="s">
        <v>1136</v>
      </c>
      <c r="C415" s="207"/>
      <c r="D415" s="208">
        <v>45908</v>
      </c>
      <c r="E415" s="208"/>
      <c r="F415" s="207" t="s">
        <v>1137</v>
      </c>
      <c r="G415" s="209"/>
      <c r="H415" s="207" t="s">
        <v>1138</v>
      </c>
      <c r="I415" s="210">
        <v>1320</v>
      </c>
      <c r="J415" s="211">
        <v>3</v>
      </c>
      <c r="K415" s="201"/>
    </row>
    <row r="416" spans="1:11" ht="20" x14ac:dyDescent="0.25">
      <c r="A416" s="207" t="s">
        <v>451</v>
      </c>
      <c r="B416" s="207" t="s">
        <v>1139</v>
      </c>
      <c r="C416" s="207"/>
      <c r="D416" s="208"/>
      <c r="E416" s="208">
        <v>45909</v>
      </c>
      <c r="F416" s="207" t="s">
        <v>1140</v>
      </c>
      <c r="G416" s="209"/>
      <c r="H416" s="207" t="s">
        <v>499</v>
      </c>
      <c r="I416" s="210">
        <v>107.4</v>
      </c>
      <c r="J416" s="211">
        <v>3</v>
      </c>
      <c r="K416" s="201"/>
    </row>
    <row r="417" spans="1:11" ht="12.5" x14ac:dyDescent="0.25">
      <c r="A417" s="207" t="s">
        <v>451</v>
      </c>
      <c r="B417" s="207" t="s">
        <v>1141</v>
      </c>
      <c r="C417" s="207"/>
      <c r="D417" s="208"/>
      <c r="E417" s="208">
        <v>45909</v>
      </c>
      <c r="F417" s="207" t="s">
        <v>1142</v>
      </c>
      <c r="G417" s="209"/>
      <c r="H417" s="207" t="s">
        <v>508</v>
      </c>
      <c r="I417" s="210">
        <v>244.57</v>
      </c>
      <c r="J417" s="211">
        <v>3</v>
      </c>
      <c r="K417" s="201"/>
    </row>
    <row r="418" spans="1:11" ht="20" x14ac:dyDescent="0.25">
      <c r="A418" s="207" t="s">
        <v>451</v>
      </c>
      <c r="B418" s="207" t="s">
        <v>1143</v>
      </c>
      <c r="C418" s="207"/>
      <c r="D418" s="208"/>
      <c r="E418" s="208">
        <v>45909</v>
      </c>
      <c r="F418" s="207" t="s">
        <v>1144</v>
      </c>
      <c r="G418" s="209"/>
      <c r="H418" s="207" t="s">
        <v>484</v>
      </c>
      <c r="I418" s="210">
        <v>160.62</v>
      </c>
      <c r="J418" s="211">
        <v>3</v>
      </c>
      <c r="K418" s="201"/>
    </row>
    <row r="419" spans="1:11" ht="20" x14ac:dyDescent="0.25">
      <c r="A419" s="207" t="s">
        <v>451</v>
      </c>
      <c r="B419" s="207" t="s">
        <v>1145</v>
      </c>
      <c r="C419" s="207"/>
      <c r="D419" s="208"/>
      <c r="E419" s="208">
        <v>45909</v>
      </c>
      <c r="F419" s="207" t="s">
        <v>1146</v>
      </c>
      <c r="G419" s="209"/>
      <c r="H419" s="207" t="s">
        <v>536</v>
      </c>
      <c r="I419" s="210">
        <v>2101.66</v>
      </c>
      <c r="J419" s="211">
        <v>3</v>
      </c>
      <c r="K419" s="201"/>
    </row>
    <row r="420" spans="1:11" ht="12.5" x14ac:dyDescent="0.25">
      <c r="A420" s="207" t="s">
        <v>451</v>
      </c>
      <c r="B420" s="207" t="s">
        <v>1147</v>
      </c>
      <c r="C420" s="207"/>
      <c r="D420" s="208"/>
      <c r="E420" s="208">
        <v>45909</v>
      </c>
      <c r="F420" s="207" t="s">
        <v>1148</v>
      </c>
      <c r="G420" s="209"/>
      <c r="H420" s="207" t="s">
        <v>536</v>
      </c>
      <c r="I420" s="210">
        <v>1966.8</v>
      </c>
      <c r="J420" s="211">
        <v>3</v>
      </c>
      <c r="K420" s="201"/>
    </row>
    <row r="421" spans="1:11" ht="12.5" x14ac:dyDescent="0.25">
      <c r="A421" s="207" t="s">
        <v>451</v>
      </c>
      <c r="B421" s="207" t="s">
        <v>1149</v>
      </c>
      <c r="C421" s="207"/>
      <c r="D421" s="208">
        <v>45910</v>
      </c>
      <c r="E421" s="208"/>
      <c r="F421" s="207" t="s">
        <v>1135</v>
      </c>
      <c r="G421" s="209"/>
      <c r="H421" s="207" t="s">
        <v>746</v>
      </c>
      <c r="I421" s="210">
        <v>80.7</v>
      </c>
      <c r="J421" s="211">
        <v>3</v>
      </c>
      <c r="K421" s="201"/>
    </row>
    <row r="422" spans="1:11" ht="20" x14ac:dyDescent="0.25">
      <c r="A422" s="207" t="s">
        <v>451</v>
      </c>
      <c r="B422" s="207" t="s">
        <v>1150</v>
      </c>
      <c r="C422" s="207"/>
      <c r="D422" s="208"/>
      <c r="E422" s="208">
        <v>45910</v>
      </c>
      <c r="F422" s="207" t="s">
        <v>1151</v>
      </c>
      <c r="G422" s="209"/>
      <c r="H422" s="207" t="s">
        <v>654</v>
      </c>
      <c r="I422" s="210">
        <v>698.32</v>
      </c>
      <c r="J422" s="211">
        <v>3</v>
      </c>
      <c r="K422" s="201"/>
    </row>
    <row r="423" spans="1:11" ht="20" x14ac:dyDescent="0.25">
      <c r="A423" s="207" t="s">
        <v>451</v>
      </c>
      <c r="B423" s="207" t="s">
        <v>1152</v>
      </c>
      <c r="C423" s="207"/>
      <c r="D423" s="208">
        <v>45910</v>
      </c>
      <c r="E423" s="208"/>
      <c r="F423" s="207" t="s">
        <v>1153</v>
      </c>
      <c r="G423" s="209" t="s">
        <v>3213</v>
      </c>
      <c r="H423" s="207" t="s">
        <v>1047</v>
      </c>
      <c r="I423" s="210">
        <v>120.54</v>
      </c>
      <c r="J423" s="211">
        <v>3</v>
      </c>
      <c r="K423" s="201"/>
    </row>
    <row r="424" spans="1:11" ht="20" x14ac:dyDescent="0.25">
      <c r="A424" s="207" t="s">
        <v>451</v>
      </c>
      <c r="B424" s="207" t="s">
        <v>1154</v>
      </c>
      <c r="C424" s="207"/>
      <c r="D424" s="208">
        <v>45910</v>
      </c>
      <c r="E424" s="208"/>
      <c r="F424" s="207" t="s">
        <v>1155</v>
      </c>
      <c r="G424" s="209"/>
      <c r="H424" s="207" t="s">
        <v>454</v>
      </c>
      <c r="I424" s="210">
        <v>3267.38</v>
      </c>
      <c r="J424" s="211">
        <v>4</v>
      </c>
      <c r="K424" s="201"/>
    </row>
    <row r="425" spans="1:11" ht="30" x14ac:dyDescent="0.25">
      <c r="A425" s="207" t="s">
        <v>451</v>
      </c>
      <c r="B425" s="207" t="s">
        <v>1156</v>
      </c>
      <c r="C425" s="207"/>
      <c r="D425" s="208">
        <v>45910</v>
      </c>
      <c r="E425" s="208"/>
      <c r="F425" s="207" t="s">
        <v>1157</v>
      </c>
      <c r="G425" s="209"/>
      <c r="H425" s="207" t="s">
        <v>1158</v>
      </c>
      <c r="I425" s="210">
        <v>1042.33</v>
      </c>
      <c r="J425" s="211">
        <v>3</v>
      </c>
      <c r="K425" s="201"/>
    </row>
    <row r="426" spans="1:11" ht="30" x14ac:dyDescent="0.25">
      <c r="A426" s="207" t="s">
        <v>451</v>
      </c>
      <c r="B426" s="207" t="s">
        <v>1159</v>
      </c>
      <c r="C426" s="207"/>
      <c r="D426" s="208">
        <v>45910</v>
      </c>
      <c r="E426" s="208"/>
      <c r="F426" s="207" t="s">
        <v>1160</v>
      </c>
      <c r="G426" s="209"/>
      <c r="H426" s="207" t="s">
        <v>1161</v>
      </c>
      <c r="I426" s="210">
        <v>2799.58</v>
      </c>
      <c r="J426" s="211">
        <v>3</v>
      </c>
      <c r="K426" s="201"/>
    </row>
    <row r="427" spans="1:11" ht="12.5" x14ac:dyDescent="0.25">
      <c r="A427" s="207" t="s">
        <v>451</v>
      </c>
      <c r="B427" s="207" t="s">
        <v>1162</v>
      </c>
      <c r="C427" s="207"/>
      <c r="D427" s="208">
        <v>45910</v>
      </c>
      <c r="E427" s="208"/>
      <c r="F427" s="207" t="s">
        <v>873</v>
      </c>
      <c r="G427" s="209" t="s">
        <v>3206</v>
      </c>
      <c r="H427" s="207" t="s">
        <v>460</v>
      </c>
      <c r="I427" s="210">
        <v>215.67</v>
      </c>
      <c r="J427" s="211">
        <v>4</v>
      </c>
      <c r="K427" s="201"/>
    </row>
    <row r="428" spans="1:11" ht="12.5" x14ac:dyDescent="0.25">
      <c r="A428" s="207" t="s">
        <v>451</v>
      </c>
      <c r="B428" s="207" t="s">
        <v>1163</v>
      </c>
      <c r="C428" s="207"/>
      <c r="D428" s="208">
        <v>45911</v>
      </c>
      <c r="E428" s="208"/>
      <c r="F428" s="207" t="s">
        <v>1164</v>
      </c>
      <c r="G428" s="209"/>
      <c r="H428" s="207" t="s">
        <v>1165</v>
      </c>
      <c r="I428" s="210">
        <v>960</v>
      </c>
      <c r="J428" s="211">
        <v>3</v>
      </c>
      <c r="K428" s="201"/>
    </row>
    <row r="429" spans="1:11" ht="20" x14ac:dyDescent="0.25">
      <c r="A429" s="207" t="s">
        <v>451</v>
      </c>
      <c r="B429" s="207" t="s">
        <v>1166</v>
      </c>
      <c r="C429" s="207"/>
      <c r="D429" s="208">
        <v>45916</v>
      </c>
      <c r="E429" s="208"/>
      <c r="F429" s="207" t="s">
        <v>1167</v>
      </c>
      <c r="G429" s="209" t="s">
        <v>3239</v>
      </c>
      <c r="H429" s="207" t="s">
        <v>1168</v>
      </c>
      <c r="I429" s="210">
        <v>1200</v>
      </c>
      <c r="J429" s="211">
        <v>3</v>
      </c>
      <c r="K429" s="201"/>
    </row>
    <row r="430" spans="1:11" ht="12.5" x14ac:dyDescent="0.25">
      <c r="A430" s="207" t="s">
        <v>451</v>
      </c>
      <c r="B430" s="207" t="s">
        <v>1169</v>
      </c>
      <c r="C430" s="207"/>
      <c r="D430" s="208"/>
      <c r="E430" s="208">
        <v>45916</v>
      </c>
      <c r="F430" s="207" t="s">
        <v>1170</v>
      </c>
      <c r="G430" s="209"/>
      <c r="H430" s="207" t="s">
        <v>663</v>
      </c>
      <c r="I430" s="210">
        <v>184.08</v>
      </c>
      <c r="J430" s="211">
        <v>3</v>
      </c>
      <c r="K430" s="201"/>
    </row>
    <row r="431" spans="1:11" ht="12.5" x14ac:dyDescent="0.25">
      <c r="A431" s="207" t="s">
        <v>451</v>
      </c>
      <c r="B431" s="207" t="s">
        <v>1171</v>
      </c>
      <c r="C431" s="207"/>
      <c r="D431" s="208"/>
      <c r="E431" s="208">
        <v>45916</v>
      </c>
      <c r="F431" s="207" t="s">
        <v>1170</v>
      </c>
      <c r="G431" s="209"/>
      <c r="H431" s="207" t="s">
        <v>1071</v>
      </c>
      <c r="I431" s="210">
        <v>613.38</v>
      </c>
      <c r="J431" s="211">
        <v>3</v>
      </c>
      <c r="K431" s="201"/>
    </row>
    <row r="432" spans="1:11" ht="20" x14ac:dyDescent="0.25">
      <c r="A432" s="207" t="s">
        <v>451</v>
      </c>
      <c r="B432" s="207" t="s">
        <v>1172</v>
      </c>
      <c r="C432" s="207"/>
      <c r="D432" s="208"/>
      <c r="E432" s="208">
        <v>45916</v>
      </c>
      <c r="F432" s="207" t="s">
        <v>1173</v>
      </c>
      <c r="G432" s="209"/>
      <c r="H432" s="207" t="s">
        <v>505</v>
      </c>
      <c r="I432" s="210">
        <v>259.2</v>
      </c>
      <c r="J432" s="211">
        <v>3</v>
      </c>
      <c r="K432" s="201"/>
    </row>
    <row r="433" spans="1:11" ht="12.5" x14ac:dyDescent="0.25">
      <c r="A433" s="207" t="s">
        <v>451</v>
      </c>
      <c r="B433" s="207" t="s">
        <v>1174</v>
      </c>
      <c r="C433" s="207"/>
      <c r="D433" s="208">
        <v>45916</v>
      </c>
      <c r="E433" s="208"/>
      <c r="F433" s="207" t="s">
        <v>1175</v>
      </c>
      <c r="G433" s="209"/>
      <c r="H433" s="207" t="s">
        <v>1176</v>
      </c>
      <c r="I433" s="210">
        <v>300</v>
      </c>
      <c r="J433" s="211">
        <v>3</v>
      </c>
      <c r="K433" s="201"/>
    </row>
    <row r="434" spans="1:11" ht="12.5" x14ac:dyDescent="0.25">
      <c r="A434" s="207" t="s">
        <v>451</v>
      </c>
      <c r="B434" s="207" t="s">
        <v>1177</v>
      </c>
      <c r="C434" s="207"/>
      <c r="D434" s="208">
        <v>45917</v>
      </c>
      <c r="E434" s="208"/>
      <c r="F434" s="207" t="s">
        <v>1178</v>
      </c>
      <c r="G434" s="209" t="s">
        <v>3209</v>
      </c>
      <c r="H434" s="207" t="s">
        <v>641</v>
      </c>
      <c r="I434" s="210">
        <v>127</v>
      </c>
      <c r="J434" s="211">
        <v>3</v>
      </c>
      <c r="K434" s="201"/>
    </row>
    <row r="435" spans="1:11" ht="12.5" x14ac:dyDescent="0.25">
      <c r="A435" s="207" t="s">
        <v>451</v>
      </c>
      <c r="B435" s="207" t="s">
        <v>1179</v>
      </c>
      <c r="C435" s="207"/>
      <c r="D435" s="208"/>
      <c r="E435" s="208">
        <v>45917</v>
      </c>
      <c r="F435" s="207" t="s">
        <v>1180</v>
      </c>
      <c r="G435" s="209"/>
      <c r="H435" s="207" t="s">
        <v>505</v>
      </c>
      <c r="I435" s="210">
        <v>442.5</v>
      </c>
      <c r="J435" s="211">
        <v>2</v>
      </c>
      <c r="K435" s="201"/>
    </row>
    <row r="436" spans="1:11" ht="20" x14ac:dyDescent="0.25">
      <c r="A436" s="207" t="s">
        <v>512</v>
      </c>
      <c r="B436" s="207" t="s">
        <v>1181</v>
      </c>
      <c r="C436" s="207"/>
      <c r="D436" s="208">
        <v>45918</v>
      </c>
      <c r="E436" s="208"/>
      <c r="F436" s="207" t="s">
        <v>1182</v>
      </c>
      <c r="G436" s="209"/>
      <c r="H436" s="207" t="s">
        <v>1183</v>
      </c>
      <c r="I436" s="210">
        <v>1050</v>
      </c>
      <c r="J436" s="211"/>
      <c r="K436" s="201"/>
    </row>
    <row r="437" spans="1:11" ht="20" x14ac:dyDescent="0.25">
      <c r="A437" s="207" t="s">
        <v>451</v>
      </c>
      <c r="B437" s="207" t="s">
        <v>1184</v>
      </c>
      <c r="C437" s="207"/>
      <c r="D437" s="208"/>
      <c r="E437" s="208">
        <v>45918</v>
      </c>
      <c r="F437" s="207" t="s">
        <v>1185</v>
      </c>
      <c r="G437" s="209"/>
      <c r="H437" s="207" t="s">
        <v>502</v>
      </c>
      <c r="I437" s="210">
        <v>60</v>
      </c>
      <c r="J437" s="211">
        <v>3</v>
      </c>
      <c r="K437" s="201"/>
    </row>
    <row r="438" spans="1:11" ht="20" x14ac:dyDescent="0.25">
      <c r="A438" s="207" t="s">
        <v>451</v>
      </c>
      <c r="B438" s="207" t="s">
        <v>1186</v>
      </c>
      <c r="C438" s="207"/>
      <c r="D438" s="208"/>
      <c r="E438" s="208">
        <v>45918</v>
      </c>
      <c r="F438" s="207" t="s">
        <v>1187</v>
      </c>
      <c r="G438" s="209"/>
      <c r="H438" s="207" t="s">
        <v>490</v>
      </c>
      <c r="I438" s="210">
        <v>142.80000000000001</v>
      </c>
      <c r="J438" s="211">
        <v>3</v>
      </c>
      <c r="K438" s="201"/>
    </row>
    <row r="439" spans="1:11" ht="12.5" x14ac:dyDescent="0.25">
      <c r="A439" s="207" t="s">
        <v>451</v>
      </c>
      <c r="B439" s="207" t="s">
        <v>1188</v>
      </c>
      <c r="C439" s="207"/>
      <c r="D439" s="208">
        <v>45918</v>
      </c>
      <c r="E439" s="208"/>
      <c r="F439" s="207" t="s">
        <v>831</v>
      </c>
      <c r="G439" s="209" t="s">
        <v>3207</v>
      </c>
      <c r="H439" s="207" t="s">
        <v>521</v>
      </c>
      <c r="I439" s="210">
        <v>15</v>
      </c>
      <c r="J439" s="211">
        <v>4</v>
      </c>
      <c r="K439" s="201"/>
    </row>
    <row r="440" spans="1:11" ht="12.5" x14ac:dyDescent="0.25">
      <c r="A440" s="207" t="s">
        <v>451</v>
      </c>
      <c r="B440" s="207" t="s">
        <v>1189</v>
      </c>
      <c r="C440" s="207"/>
      <c r="D440" s="208">
        <v>45918</v>
      </c>
      <c r="E440" s="208"/>
      <c r="F440" s="207" t="s">
        <v>523</v>
      </c>
      <c r="G440" s="209" t="s">
        <v>3207</v>
      </c>
      <c r="H440" s="207" t="s">
        <v>521</v>
      </c>
      <c r="I440" s="210">
        <v>10</v>
      </c>
      <c r="J440" s="211">
        <v>4</v>
      </c>
      <c r="K440" s="201"/>
    </row>
    <row r="441" spans="1:11" ht="12.5" x14ac:dyDescent="0.25">
      <c r="A441" s="207" t="s">
        <v>451</v>
      </c>
      <c r="B441" s="207" t="s">
        <v>1190</v>
      </c>
      <c r="C441" s="207"/>
      <c r="D441" s="208">
        <v>45922</v>
      </c>
      <c r="E441" s="208"/>
      <c r="F441" s="207" t="s">
        <v>1191</v>
      </c>
      <c r="G441" s="209"/>
      <c r="H441" s="207" t="s">
        <v>1183</v>
      </c>
      <c r="I441" s="210">
        <v>285</v>
      </c>
      <c r="J441" s="211">
        <v>3</v>
      </c>
      <c r="K441" s="201"/>
    </row>
    <row r="442" spans="1:11" ht="12.5" x14ac:dyDescent="0.25">
      <c r="A442" s="207" t="s">
        <v>451</v>
      </c>
      <c r="B442" s="207" t="s">
        <v>1192</v>
      </c>
      <c r="C442" s="207"/>
      <c r="D442" s="208">
        <v>45922</v>
      </c>
      <c r="E442" s="208"/>
      <c r="F442" s="207" t="s">
        <v>1193</v>
      </c>
      <c r="G442" s="209"/>
      <c r="H442" s="207" t="s">
        <v>1011</v>
      </c>
      <c r="I442" s="210">
        <v>1586.25</v>
      </c>
      <c r="J442" s="211">
        <v>2</v>
      </c>
      <c r="K442" s="201"/>
    </row>
    <row r="443" spans="1:11" ht="12.5" x14ac:dyDescent="0.25">
      <c r="A443" s="207" t="s">
        <v>451</v>
      </c>
      <c r="B443" s="207" t="s">
        <v>1194</v>
      </c>
      <c r="C443" s="207"/>
      <c r="D443" s="208"/>
      <c r="E443" s="208">
        <v>45922</v>
      </c>
      <c r="F443" s="207" t="s">
        <v>1195</v>
      </c>
      <c r="G443" s="209"/>
      <c r="H443" s="207" t="s">
        <v>709</v>
      </c>
      <c r="I443" s="210">
        <v>499.39</v>
      </c>
      <c r="J443" s="211">
        <v>3</v>
      </c>
      <c r="K443" s="201"/>
    </row>
    <row r="444" spans="1:11" ht="12.5" x14ac:dyDescent="0.25">
      <c r="A444" s="207" t="s">
        <v>451</v>
      </c>
      <c r="B444" s="207" t="s">
        <v>1196</v>
      </c>
      <c r="C444" s="207"/>
      <c r="D444" s="208">
        <v>45922</v>
      </c>
      <c r="E444" s="208"/>
      <c r="F444" s="207" t="s">
        <v>1197</v>
      </c>
      <c r="G444" s="209"/>
      <c r="H444" s="207" t="s">
        <v>1014</v>
      </c>
      <c r="I444" s="210">
        <v>75</v>
      </c>
      <c r="J444" s="211">
        <v>3</v>
      </c>
      <c r="K444" s="201"/>
    </row>
    <row r="445" spans="1:11" ht="12.5" x14ac:dyDescent="0.25">
      <c r="A445" s="207" t="s">
        <v>451</v>
      </c>
      <c r="B445" s="207" t="s">
        <v>1198</v>
      </c>
      <c r="C445" s="207"/>
      <c r="D445" s="208">
        <v>45922</v>
      </c>
      <c r="E445" s="208"/>
      <c r="F445" s="207" t="s">
        <v>1199</v>
      </c>
      <c r="G445" s="209"/>
      <c r="H445" s="207" t="s">
        <v>738</v>
      </c>
      <c r="I445" s="210">
        <v>500</v>
      </c>
      <c r="J445" s="211">
        <v>3</v>
      </c>
      <c r="K445" s="201"/>
    </row>
    <row r="446" spans="1:11" ht="20" x14ac:dyDescent="0.25">
      <c r="A446" s="207" t="s">
        <v>451</v>
      </c>
      <c r="B446" s="207" t="s">
        <v>1200</v>
      </c>
      <c r="C446" s="207"/>
      <c r="D446" s="208"/>
      <c r="E446" s="208">
        <v>45922</v>
      </c>
      <c r="F446" s="207" t="s">
        <v>1201</v>
      </c>
      <c r="G446" s="209"/>
      <c r="H446" s="207" t="s">
        <v>481</v>
      </c>
      <c r="I446" s="210">
        <v>50</v>
      </c>
      <c r="J446" s="211">
        <v>3</v>
      </c>
      <c r="K446" s="201"/>
    </row>
    <row r="447" spans="1:11" ht="12.5" x14ac:dyDescent="0.25">
      <c r="A447" s="207" t="s">
        <v>451</v>
      </c>
      <c r="B447" s="207" t="s">
        <v>1202</v>
      </c>
      <c r="C447" s="207"/>
      <c r="D447" s="208"/>
      <c r="E447" s="208">
        <v>45922</v>
      </c>
      <c r="F447" s="207" t="s">
        <v>1203</v>
      </c>
      <c r="G447" s="209"/>
      <c r="H447" s="207" t="s">
        <v>709</v>
      </c>
      <c r="I447" s="210">
        <v>95.57</v>
      </c>
      <c r="J447" s="211">
        <v>3</v>
      </c>
      <c r="K447" s="201"/>
    </row>
    <row r="448" spans="1:11" ht="20" x14ac:dyDescent="0.25">
      <c r="A448" s="207" t="s">
        <v>451</v>
      </c>
      <c r="B448" s="207" t="s">
        <v>1204</v>
      </c>
      <c r="C448" s="207"/>
      <c r="D448" s="208"/>
      <c r="E448" s="208">
        <v>45922</v>
      </c>
      <c r="F448" s="207" t="s">
        <v>1205</v>
      </c>
      <c r="G448" s="209"/>
      <c r="H448" s="207" t="s">
        <v>487</v>
      </c>
      <c r="I448" s="210">
        <v>58.8</v>
      </c>
      <c r="J448" s="211">
        <v>3</v>
      </c>
      <c r="K448" s="201"/>
    </row>
    <row r="449" spans="1:11" ht="12.5" x14ac:dyDescent="0.25">
      <c r="A449" s="207" t="s">
        <v>451</v>
      </c>
      <c r="B449" s="207" t="s">
        <v>1206</v>
      </c>
      <c r="C449" s="207"/>
      <c r="D449" s="208">
        <v>45922</v>
      </c>
      <c r="E449" s="208"/>
      <c r="F449" s="207" t="s">
        <v>520</v>
      </c>
      <c r="G449" s="209" t="s">
        <v>3207</v>
      </c>
      <c r="H449" s="207" t="s">
        <v>521</v>
      </c>
      <c r="I449" s="210">
        <v>15</v>
      </c>
      <c r="J449" s="211">
        <v>4</v>
      </c>
      <c r="K449" s="201"/>
    </row>
    <row r="450" spans="1:11" ht="12.5" x14ac:dyDescent="0.25">
      <c r="A450" s="207" t="s">
        <v>451</v>
      </c>
      <c r="B450" s="207" t="s">
        <v>1207</v>
      </c>
      <c r="C450" s="207"/>
      <c r="D450" s="208">
        <v>45922</v>
      </c>
      <c r="E450" s="208"/>
      <c r="F450" s="207" t="s">
        <v>523</v>
      </c>
      <c r="G450" s="209" t="s">
        <v>3207</v>
      </c>
      <c r="H450" s="207" t="s">
        <v>521</v>
      </c>
      <c r="I450" s="210">
        <v>10</v>
      </c>
      <c r="J450" s="211">
        <v>4</v>
      </c>
      <c r="K450" s="201"/>
    </row>
    <row r="451" spans="1:11" ht="12.5" x14ac:dyDescent="0.25">
      <c r="A451" s="207" t="s">
        <v>451</v>
      </c>
      <c r="B451" s="207" t="s">
        <v>1208</v>
      </c>
      <c r="C451" s="207"/>
      <c r="D451" s="208">
        <v>45923</v>
      </c>
      <c r="E451" s="208"/>
      <c r="F451" s="207" t="s">
        <v>1209</v>
      </c>
      <c r="G451" s="209" t="s">
        <v>1697</v>
      </c>
      <c r="H451" s="207" t="s">
        <v>1210</v>
      </c>
      <c r="I451" s="210">
        <v>990</v>
      </c>
      <c r="J451" s="211">
        <v>2</v>
      </c>
      <c r="K451" s="201"/>
    </row>
    <row r="452" spans="1:11" ht="20" x14ac:dyDescent="0.25">
      <c r="A452" s="207" t="s">
        <v>451</v>
      </c>
      <c r="B452" s="207" t="s">
        <v>1211</v>
      </c>
      <c r="C452" s="207"/>
      <c r="D452" s="208"/>
      <c r="E452" s="208">
        <v>45923</v>
      </c>
      <c r="F452" s="207" t="s">
        <v>1212</v>
      </c>
      <c r="G452" s="209"/>
      <c r="H452" s="207" t="s">
        <v>475</v>
      </c>
      <c r="I452" s="210">
        <v>591.4</v>
      </c>
      <c r="J452" s="211">
        <v>2</v>
      </c>
      <c r="K452" s="201"/>
    </row>
    <row r="453" spans="1:11" ht="20" x14ac:dyDescent="0.25">
      <c r="A453" s="207" t="s">
        <v>451</v>
      </c>
      <c r="B453" s="207" t="s">
        <v>1213</v>
      </c>
      <c r="C453" s="207"/>
      <c r="D453" s="208">
        <v>45923</v>
      </c>
      <c r="E453" s="208"/>
      <c r="F453" s="207" t="s">
        <v>1214</v>
      </c>
      <c r="G453" s="209" t="s">
        <v>3238</v>
      </c>
      <c r="H453" s="207" t="s">
        <v>1026</v>
      </c>
      <c r="I453" s="210">
        <v>300</v>
      </c>
      <c r="J453" s="211">
        <v>3</v>
      </c>
      <c r="K453" s="201"/>
    </row>
    <row r="454" spans="1:11" ht="12.5" x14ac:dyDescent="0.25">
      <c r="A454" s="207" t="s">
        <v>451</v>
      </c>
      <c r="B454" s="207" t="s">
        <v>1215</v>
      </c>
      <c r="C454" s="207"/>
      <c r="D454" s="208"/>
      <c r="E454" s="208">
        <v>45923</v>
      </c>
      <c r="F454" s="207" t="s">
        <v>1216</v>
      </c>
      <c r="G454" s="209"/>
      <c r="H454" s="207" t="s">
        <v>536</v>
      </c>
      <c r="I454" s="210">
        <v>732.59</v>
      </c>
      <c r="J454" s="211">
        <v>3</v>
      </c>
      <c r="K454" s="201"/>
    </row>
    <row r="455" spans="1:11" ht="12.5" x14ac:dyDescent="0.25">
      <c r="A455" s="207" t="s">
        <v>451</v>
      </c>
      <c r="B455" s="207" t="s">
        <v>1217</v>
      </c>
      <c r="C455" s="207"/>
      <c r="D455" s="208"/>
      <c r="E455" s="208">
        <v>45923</v>
      </c>
      <c r="F455" s="207" t="s">
        <v>1218</v>
      </c>
      <c r="G455" s="209"/>
      <c r="H455" s="207" t="s">
        <v>536</v>
      </c>
      <c r="I455" s="210">
        <v>741.81</v>
      </c>
      <c r="J455" s="211">
        <v>3</v>
      </c>
      <c r="K455" s="201"/>
    </row>
    <row r="456" spans="1:11" ht="12.5" x14ac:dyDescent="0.25">
      <c r="A456" s="207" t="s">
        <v>451</v>
      </c>
      <c r="B456" s="207" t="s">
        <v>1219</v>
      </c>
      <c r="C456" s="207"/>
      <c r="D456" s="208"/>
      <c r="E456" s="208">
        <v>45924</v>
      </c>
      <c r="F456" s="207" t="s">
        <v>1220</v>
      </c>
      <c r="G456" s="209"/>
      <c r="H456" s="207" t="s">
        <v>722</v>
      </c>
      <c r="I456" s="210">
        <v>398.6</v>
      </c>
      <c r="J456" s="211">
        <v>3</v>
      </c>
      <c r="K456" s="201"/>
    </row>
    <row r="457" spans="1:11" ht="20" x14ac:dyDescent="0.25">
      <c r="A457" s="207" t="s">
        <v>451</v>
      </c>
      <c r="B457" s="207" t="s">
        <v>1221</v>
      </c>
      <c r="C457" s="207"/>
      <c r="D457" s="208"/>
      <c r="E457" s="208">
        <v>45924</v>
      </c>
      <c r="F457" s="207" t="s">
        <v>1222</v>
      </c>
      <c r="G457" s="209"/>
      <c r="H457" s="207" t="s">
        <v>712</v>
      </c>
      <c r="I457" s="210">
        <v>804.34</v>
      </c>
      <c r="J457" s="211">
        <v>3</v>
      </c>
      <c r="K457" s="201"/>
    </row>
    <row r="458" spans="1:11" ht="20" x14ac:dyDescent="0.25">
      <c r="A458" s="207" t="s">
        <v>451</v>
      </c>
      <c r="B458" s="207" t="s">
        <v>1223</v>
      </c>
      <c r="C458" s="207"/>
      <c r="D458" s="208"/>
      <c r="E458" s="208">
        <v>45924</v>
      </c>
      <c r="F458" s="207" t="s">
        <v>1224</v>
      </c>
      <c r="G458" s="209"/>
      <c r="H458" s="207" t="s">
        <v>712</v>
      </c>
      <c r="I458" s="210">
        <v>527.79</v>
      </c>
      <c r="J458" s="211">
        <v>3</v>
      </c>
      <c r="K458" s="201"/>
    </row>
    <row r="459" spans="1:11" ht="30" x14ac:dyDescent="0.25">
      <c r="A459" s="207" t="s">
        <v>512</v>
      </c>
      <c r="B459" s="207" t="s">
        <v>1225</v>
      </c>
      <c r="C459" s="207"/>
      <c r="D459" s="208">
        <v>45925</v>
      </c>
      <c r="E459" s="208"/>
      <c r="F459" s="207" t="s">
        <v>1226</v>
      </c>
      <c r="G459" s="209" t="s">
        <v>3230</v>
      </c>
      <c r="H459" s="207" t="s">
        <v>1227</v>
      </c>
      <c r="I459" s="210">
        <v>700</v>
      </c>
      <c r="J459" s="211"/>
      <c r="K459" s="201"/>
    </row>
    <row r="460" spans="1:11" ht="20" x14ac:dyDescent="0.25">
      <c r="A460" s="207" t="s">
        <v>451</v>
      </c>
      <c r="B460" s="207" t="s">
        <v>1228</v>
      </c>
      <c r="C460" s="207"/>
      <c r="D460" s="208">
        <v>45925</v>
      </c>
      <c r="E460" s="208"/>
      <c r="F460" s="207" t="s">
        <v>3237</v>
      </c>
      <c r="G460" s="209" t="s">
        <v>3236</v>
      </c>
      <c r="H460" s="207" t="s">
        <v>1229</v>
      </c>
      <c r="I460" s="210">
        <v>224</v>
      </c>
      <c r="J460" s="211">
        <v>1</v>
      </c>
      <c r="K460" s="201"/>
    </row>
    <row r="461" spans="1:11" ht="20" x14ac:dyDescent="0.25">
      <c r="A461" s="207" t="s">
        <v>451</v>
      </c>
      <c r="B461" s="207" t="s">
        <v>1230</v>
      </c>
      <c r="C461" s="207"/>
      <c r="D461" s="208">
        <v>45925</v>
      </c>
      <c r="E461" s="208"/>
      <c r="F461" s="207" t="s">
        <v>1338</v>
      </c>
      <c r="G461" s="209" t="s">
        <v>3233</v>
      </c>
      <c r="H461" s="207" t="s">
        <v>1231</v>
      </c>
      <c r="I461" s="210">
        <v>1232</v>
      </c>
      <c r="J461" s="211">
        <v>1</v>
      </c>
      <c r="K461" s="201"/>
    </row>
    <row r="462" spans="1:11" ht="20" x14ac:dyDescent="0.25">
      <c r="A462" s="207" t="s">
        <v>451</v>
      </c>
      <c r="B462" s="207" t="s">
        <v>1232</v>
      </c>
      <c r="C462" s="207"/>
      <c r="D462" s="208">
        <v>45925</v>
      </c>
      <c r="E462" s="208"/>
      <c r="F462" s="207" t="s">
        <v>3210</v>
      </c>
      <c r="G462" s="209" t="s">
        <v>3232</v>
      </c>
      <c r="H462" s="207" t="s">
        <v>493</v>
      </c>
      <c r="I462" s="210">
        <v>8064</v>
      </c>
      <c r="J462" s="211">
        <v>1</v>
      </c>
      <c r="K462" s="201"/>
    </row>
    <row r="463" spans="1:11" ht="20" x14ac:dyDescent="0.25">
      <c r="A463" s="207" t="s">
        <v>451</v>
      </c>
      <c r="B463" s="207" t="s">
        <v>1233</v>
      </c>
      <c r="C463" s="207"/>
      <c r="D463" s="208">
        <v>45925</v>
      </c>
      <c r="E463" s="208"/>
      <c r="F463" s="207" t="s">
        <v>3235</v>
      </c>
      <c r="G463" s="209" t="s">
        <v>3234</v>
      </c>
      <c r="H463" s="207" t="s">
        <v>1234</v>
      </c>
      <c r="I463" s="210">
        <v>784</v>
      </c>
      <c r="J463" s="211">
        <v>1</v>
      </c>
      <c r="K463" s="201"/>
    </row>
    <row r="464" spans="1:11" ht="12.5" x14ac:dyDescent="0.25">
      <c r="A464" s="207" t="s">
        <v>451</v>
      </c>
      <c r="B464" s="207" t="s">
        <v>1235</v>
      </c>
      <c r="C464" s="207"/>
      <c r="D464" s="208">
        <v>45925</v>
      </c>
      <c r="E464" s="208"/>
      <c r="F464" s="207" t="s">
        <v>1236</v>
      </c>
      <c r="G464" s="209"/>
      <c r="H464" s="207" t="s">
        <v>1237</v>
      </c>
      <c r="I464" s="210">
        <v>900</v>
      </c>
      <c r="J464" s="211">
        <v>2</v>
      </c>
      <c r="K464" s="201"/>
    </row>
    <row r="465" spans="1:11" ht="12.5" x14ac:dyDescent="0.25">
      <c r="A465" s="207" t="s">
        <v>451</v>
      </c>
      <c r="B465" s="207" t="s">
        <v>1238</v>
      </c>
      <c r="C465" s="207"/>
      <c r="D465" s="208">
        <v>45930</v>
      </c>
      <c r="E465" s="208"/>
      <c r="F465" s="207" t="s">
        <v>1239</v>
      </c>
      <c r="G465" s="209" t="s">
        <v>1697</v>
      </c>
      <c r="H465" s="207" t="s">
        <v>1210</v>
      </c>
      <c r="I465" s="210">
        <v>600</v>
      </c>
      <c r="J465" s="211">
        <v>2</v>
      </c>
      <c r="K465" s="201"/>
    </row>
    <row r="466" spans="1:11" ht="12.5" x14ac:dyDescent="0.25">
      <c r="A466" s="207" t="s">
        <v>451</v>
      </c>
      <c r="B466" s="207" t="s">
        <v>1240</v>
      </c>
      <c r="C466" s="207"/>
      <c r="D466" s="208"/>
      <c r="E466" s="208">
        <v>45930</v>
      </c>
      <c r="F466" s="207" t="s">
        <v>1241</v>
      </c>
      <c r="G466" s="209"/>
      <c r="H466" s="207" t="s">
        <v>596</v>
      </c>
      <c r="I466" s="210">
        <v>624.20000000000005</v>
      </c>
      <c r="J466" s="211">
        <v>3</v>
      </c>
      <c r="K466" s="201"/>
    </row>
    <row r="467" spans="1:11" ht="12.5" x14ac:dyDescent="0.25">
      <c r="A467" s="207" t="s">
        <v>451</v>
      </c>
      <c r="B467" s="207" t="s">
        <v>1242</v>
      </c>
      <c r="C467" s="207"/>
      <c r="D467" s="208"/>
      <c r="E467" s="208">
        <v>45930</v>
      </c>
      <c r="F467" s="207" t="s">
        <v>1243</v>
      </c>
      <c r="G467" s="209"/>
      <c r="H467" s="207" t="s">
        <v>795</v>
      </c>
      <c r="I467" s="210">
        <v>253.2</v>
      </c>
      <c r="J467" s="211">
        <v>3</v>
      </c>
      <c r="K467" s="201"/>
    </row>
    <row r="468" spans="1:11" ht="12.5" x14ac:dyDescent="0.25">
      <c r="A468" s="207" t="s">
        <v>451</v>
      </c>
      <c r="B468" s="207" t="s">
        <v>1244</v>
      </c>
      <c r="C468" s="207"/>
      <c r="D468" s="208">
        <v>45930</v>
      </c>
      <c r="E468" s="208"/>
      <c r="F468" s="207" t="s">
        <v>529</v>
      </c>
      <c r="G468" s="209" t="s">
        <v>3207</v>
      </c>
      <c r="H468" s="207" t="s">
        <v>521</v>
      </c>
      <c r="I468" s="210">
        <v>6.9</v>
      </c>
      <c r="J468" s="211">
        <v>4</v>
      </c>
      <c r="K468" s="201"/>
    </row>
    <row r="469" spans="1:11" ht="20" x14ac:dyDescent="0.25">
      <c r="A469" s="207" t="s">
        <v>451</v>
      </c>
      <c r="B469" s="207" t="s">
        <v>1245</v>
      </c>
      <c r="C469" s="207"/>
      <c r="D469" s="208">
        <v>45904</v>
      </c>
      <c r="E469" s="208"/>
      <c r="F469" s="207" t="s">
        <v>1246</v>
      </c>
      <c r="G469" s="209"/>
      <c r="H469" s="207" t="s">
        <v>674</v>
      </c>
      <c r="I469" s="210">
        <v>1080</v>
      </c>
      <c r="J469" s="211">
        <v>2</v>
      </c>
      <c r="K469" s="201"/>
    </row>
    <row r="470" spans="1:11" ht="20" x14ac:dyDescent="0.25">
      <c r="A470" s="207" t="s">
        <v>451</v>
      </c>
      <c r="B470" s="207" t="s">
        <v>1247</v>
      </c>
      <c r="C470" s="207"/>
      <c r="D470" s="208"/>
      <c r="E470" s="208">
        <v>45931</v>
      </c>
      <c r="F470" s="207" t="s">
        <v>1248</v>
      </c>
      <c r="G470" s="209"/>
      <c r="H470" s="207" t="s">
        <v>654</v>
      </c>
      <c r="I470" s="210">
        <v>610.02</v>
      </c>
      <c r="J470" s="211">
        <v>3</v>
      </c>
      <c r="K470" s="201"/>
    </row>
    <row r="471" spans="1:11" ht="12.5" x14ac:dyDescent="0.25">
      <c r="A471" s="207" t="s">
        <v>451</v>
      </c>
      <c r="B471" s="207" t="s">
        <v>1249</v>
      </c>
      <c r="C471" s="207"/>
      <c r="D471" s="208">
        <v>45931</v>
      </c>
      <c r="E471" s="208"/>
      <c r="F471" s="207" t="s">
        <v>531</v>
      </c>
      <c r="G471" s="209" t="s">
        <v>3207</v>
      </c>
      <c r="H471" s="207" t="s">
        <v>521</v>
      </c>
      <c r="I471" s="210">
        <v>1.5</v>
      </c>
      <c r="J471" s="211">
        <v>4</v>
      </c>
      <c r="K471" s="201"/>
    </row>
    <row r="472" spans="1:11" ht="12.5" x14ac:dyDescent="0.25">
      <c r="A472" s="207" t="s">
        <v>451</v>
      </c>
      <c r="B472" s="207" t="s">
        <v>1250</v>
      </c>
      <c r="C472" s="207"/>
      <c r="D472" s="208">
        <v>45931</v>
      </c>
      <c r="E472" s="208"/>
      <c r="F472" s="207" t="s">
        <v>533</v>
      </c>
      <c r="G472" s="209" t="s">
        <v>3207</v>
      </c>
      <c r="H472" s="207" t="s">
        <v>521</v>
      </c>
      <c r="I472" s="210">
        <v>2.5</v>
      </c>
      <c r="J472" s="211">
        <v>4</v>
      </c>
      <c r="K472" s="201"/>
    </row>
    <row r="473" spans="1:11" ht="20" x14ac:dyDescent="0.25">
      <c r="A473" s="207" t="s">
        <v>451</v>
      </c>
      <c r="B473" s="207" t="s">
        <v>1251</v>
      </c>
      <c r="C473" s="207"/>
      <c r="D473" s="208">
        <v>45932</v>
      </c>
      <c r="E473" s="208"/>
      <c r="F473" s="207" t="s">
        <v>1252</v>
      </c>
      <c r="G473" s="209"/>
      <c r="H473" s="207" t="s">
        <v>647</v>
      </c>
      <c r="I473" s="210">
        <v>448</v>
      </c>
      <c r="J473" s="211">
        <v>3</v>
      </c>
      <c r="K473" s="201"/>
    </row>
    <row r="474" spans="1:11" ht="20" x14ac:dyDescent="0.25">
      <c r="A474" s="207" t="s">
        <v>451</v>
      </c>
      <c r="B474" s="207" t="s">
        <v>1253</v>
      </c>
      <c r="C474" s="207"/>
      <c r="D474" s="208">
        <v>45932</v>
      </c>
      <c r="E474" s="208"/>
      <c r="F474" s="207" t="s">
        <v>1252</v>
      </c>
      <c r="G474" s="209"/>
      <c r="H474" s="207" t="s">
        <v>674</v>
      </c>
      <c r="I474" s="210">
        <v>448</v>
      </c>
      <c r="J474" s="211">
        <v>3</v>
      </c>
      <c r="K474" s="201"/>
    </row>
    <row r="475" spans="1:11" ht="20" x14ac:dyDescent="0.25">
      <c r="A475" s="207" t="s">
        <v>451</v>
      </c>
      <c r="B475" s="207" t="s">
        <v>1254</v>
      </c>
      <c r="C475" s="207"/>
      <c r="D475" s="208">
        <v>45932</v>
      </c>
      <c r="E475" s="208"/>
      <c r="F475" s="207" t="s">
        <v>1255</v>
      </c>
      <c r="G475" s="209"/>
      <c r="H475" s="207" t="s">
        <v>663</v>
      </c>
      <c r="I475" s="210">
        <v>320</v>
      </c>
      <c r="J475" s="211">
        <v>3</v>
      </c>
      <c r="K475" s="201"/>
    </row>
    <row r="476" spans="1:11" ht="20" x14ac:dyDescent="0.25">
      <c r="A476" s="207" t="s">
        <v>451</v>
      </c>
      <c r="B476" s="207" t="s">
        <v>1256</v>
      </c>
      <c r="C476" s="207"/>
      <c r="D476" s="208">
        <v>45932</v>
      </c>
      <c r="E476" s="208"/>
      <c r="F476" s="207" t="s">
        <v>1255</v>
      </c>
      <c r="G476" s="209"/>
      <c r="H476" s="207" t="s">
        <v>1257</v>
      </c>
      <c r="I476" s="210">
        <v>320</v>
      </c>
      <c r="J476" s="211">
        <v>3</v>
      </c>
      <c r="K476" s="201"/>
    </row>
    <row r="477" spans="1:11" ht="20" x14ac:dyDescent="0.25">
      <c r="A477" s="207" t="s">
        <v>451</v>
      </c>
      <c r="B477" s="207" t="s">
        <v>1258</v>
      </c>
      <c r="C477" s="207"/>
      <c r="D477" s="208">
        <v>45932</v>
      </c>
      <c r="E477" s="208"/>
      <c r="F477" s="207" t="s">
        <v>1255</v>
      </c>
      <c r="G477" s="209"/>
      <c r="H477" s="207" t="s">
        <v>1259</v>
      </c>
      <c r="I477" s="210">
        <v>320</v>
      </c>
      <c r="J477" s="211">
        <v>3</v>
      </c>
      <c r="K477" s="201"/>
    </row>
    <row r="478" spans="1:11" ht="20" x14ac:dyDescent="0.25">
      <c r="A478" s="207" t="s">
        <v>451</v>
      </c>
      <c r="B478" s="207" t="s">
        <v>1260</v>
      </c>
      <c r="C478" s="207"/>
      <c r="D478" s="208">
        <v>45932</v>
      </c>
      <c r="E478" s="208"/>
      <c r="F478" s="207" t="s">
        <v>1255</v>
      </c>
      <c r="G478" s="209"/>
      <c r="H478" s="207" t="s">
        <v>1261</v>
      </c>
      <c r="I478" s="210">
        <v>320</v>
      </c>
      <c r="J478" s="211">
        <v>3</v>
      </c>
      <c r="K478" s="201"/>
    </row>
    <row r="479" spans="1:11" ht="20" x14ac:dyDescent="0.25">
      <c r="A479" s="207" t="s">
        <v>451</v>
      </c>
      <c r="B479" s="207" t="s">
        <v>1262</v>
      </c>
      <c r="C479" s="207"/>
      <c r="D479" s="208">
        <v>45932</v>
      </c>
      <c r="E479" s="208"/>
      <c r="F479" s="207" t="s">
        <v>1255</v>
      </c>
      <c r="G479" s="209"/>
      <c r="H479" s="207" t="s">
        <v>706</v>
      </c>
      <c r="I479" s="210">
        <v>320</v>
      </c>
      <c r="J479" s="211">
        <v>3</v>
      </c>
      <c r="K479" s="201"/>
    </row>
    <row r="480" spans="1:11" ht="20" x14ac:dyDescent="0.25">
      <c r="A480" s="207" t="s">
        <v>451</v>
      </c>
      <c r="B480" s="207" t="s">
        <v>1263</v>
      </c>
      <c r="C480" s="207"/>
      <c r="D480" s="208">
        <v>45932</v>
      </c>
      <c r="E480" s="208"/>
      <c r="F480" s="207" t="s">
        <v>1255</v>
      </c>
      <c r="G480" s="209"/>
      <c r="H480" s="207" t="s">
        <v>1264</v>
      </c>
      <c r="I480" s="210">
        <v>320</v>
      </c>
      <c r="J480" s="211">
        <v>3</v>
      </c>
      <c r="K480" s="201"/>
    </row>
    <row r="481" spans="1:11" ht="20" x14ac:dyDescent="0.25">
      <c r="A481" s="207" t="s">
        <v>451</v>
      </c>
      <c r="B481" s="207" t="s">
        <v>1265</v>
      </c>
      <c r="C481" s="207"/>
      <c r="D481" s="208">
        <v>45932</v>
      </c>
      <c r="E481" s="208"/>
      <c r="F481" s="207" t="s">
        <v>1255</v>
      </c>
      <c r="G481" s="209"/>
      <c r="H481" s="207" t="s">
        <v>1071</v>
      </c>
      <c r="I481" s="210">
        <v>320</v>
      </c>
      <c r="J481" s="211">
        <v>3</v>
      </c>
      <c r="K481" s="201"/>
    </row>
    <row r="482" spans="1:11" ht="20" x14ac:dyDescent="0.25">
      <c r="A482" s="207" t="s">
        <v>451</v>
      </c>
      <c r="B482" s="207" t="s">
        <v>1266</v>
      </c>
      <c r="C482" s="207"/>
      <c r="D482" s="208">
        <v>45932</v>
      </c>
      <c r="E482" s="208"/>
      <c r="F482" s="207" t="s">
        <v>1255</v>
      </c>
      <c r="G482" s="209"/>
      <c r="H482" s="207" t="s">
        <v>1267</v>
      </c>
      <c r="I482" s="210">
        <v>320</v>
      </c>
      <c r="J482" s="211">
        <v>3</v>
      </c>
      <c r="K482" s="201"/>
    </row>
    <row r="483" spans="1:11" ht="30" x14ac:dyDescent="0.25">
      <c r="A483" s="207" t="s">
        <v>451</v>
      </c>
      <c r="B483" s="207" t="s">
        <v>1268</v>
      </c>
      <c r="C483" s="207"/>
      <c r="D483" s="208">
        <v>45932</v>
      </c>
      <c r="E483" s="208"/>
      <c r="F483" s="207" t="s">
        <v>1269</v>
      </c>
      <c r="G483" s="209"/>
      <c r="H483" s="207" t="s">
        <v>454</v>
      </c>
      <c r="I483" s="210">
        <v>3633.82</v>
      </c>
      <c r="J483" s="211">
        <v>4</v>
      </c>
      <c r="K483" s="201"/>
    </row>
    <row r="484" spans="1:11" ht="20" x14ac:dyDescent="0.25">
      <c r="A484" s="207" t="s">
        <v>451</v>
      </c>
      <c r="B484" s="207" t="s">
        <v>1270</v>
      </c>
      <c r="C484" s="207"/>
      <c r="D484" s="208">
        <v>45932</v>
      </c>
      <c r="E484" s="208"/>
      <c r="F484" s="207" t="s">
        <v>1271</v>
      </c>
      <c r="G484" s="209"/>
      <c r="H484" s="207" t="s">
        <v>556</v>
      </c>
      <c r="I484" s="210">
        <v>506.76</v>
      </c>
      <c r="J484" s="211">
        <v>3</v>
      </c>
      <c r="K484" s="201"/>
    </row>
    <row r="485" spans="1:11" ht="30" x14ac:dyDescent="0.25">
      <c r="A485" s="207" t="s">
        <v>451</v>
      </c>
      <c r="B485" s="207" t="s">
        <v>1272</v>
      </c>
      <c r="C485" s="207"/>
      <c r="D485" s="208">
        <v>45932</v>
      </c>
      <c r="E485" s="208"/>
      <c r="F485" s="207" t="s">
        <v>1273</v>
      </c>
      <c r="G485" s="209"/>
      <c r="H485" s="207" t="s">
        <v>1274</v>
      </c>
      <c r="I485" s="210">
        <v>877.98</v>
      </c>
      <c r="J485" s="211">
        <v>3</v>
      </c>
      <c r="K485" s="201"/>
    </row>
    <row r="486" spans="1:11" ht="12.5" x14ac:dyDescent="0.25">
      <c r="A486" s="207" t="s">
        <v>451</v>
      </c>
      <c r="B486" s="207" t="s">
        <v>1275</v>
      </c>
      <c r="C486" s="207"/>
      <c r="D486" s="208">
        <v>45932</v>
      </c>
      <c r="E486" s="208"/>
      <c r="F486" s="207" t="s">
        <v>873</v>
      </c>
      <c r="G486" s="209" t="s">
        <v>3206</v>
      </c>
      <c r="H486" s="207" t="s">
        <v>460</v>
      </c>
      <c r="I486" s="210">
        <v>275.07</v>
      </c>
      <c r="J486" s="211">
        <v>4</v>
      </c>
      <c r="K486" s="201"/>
    </row>
    <row r="487" spans="1:11" ht="20" x14ac:dyDescent="0.25">
      <c r="A487" s="207" t="s">
        <v>451</v>
      </c>
      <c r="B487" s="207" t="s">
        <v>1276</v>
      </c>
      <c r="C487" s="207"/>
      <c r="D487" s="208">
        <v>45933</v>
      </c>
      <c r="E487" s="208"/>
      <c r="F487" s="207" t="s">
        <v>1277</v>
      </c>
      <c r="G487" s="207" t="s">
        <v>1278</v>
      </c>
      <c r="H487" s="207" t="s">
        <v>1279</v>
      </c>
      <c r="I487" s="210">
        <v>1792</v>
      </c>
      <c r="J487" s="211">
        <v>1</v>
      </c>
      <c r="K487" s="201"/>
    </row>
    <row r="488" spans="1:11" ht="20" x14ac:dyDescent="0.25">
      <c r="A488" s="207" t="s">
        <v>451</v>
      </c>
      <c r="B488" s="207" t="s">
        <v>1280</v>
      </c>
      <c r="C488" s="207"/>
      <c r="D488" s="208">
        <v>45933</v>
      </c>
      <c r="E488" s="208"/>
      <c r="F488" s="207" t="s">
        <v>1281</v>
      </c>
      <c r="G488" s="207" t="s">
        <v>1282</v>
      </c>
      <c r="H488" s="207" t="s">
        <v>1283</v>
      </c>
      <c r="I488" s="210">
        <v>4032</v>
      </c>
      <c r="J488" s="211">
        <v>1</v>
      </c>
      <c r="K488" s="201"/>
    </row>
    <row r="489" spans="1:11" ht="30" x14ac:dyDescent="0.25">
      <c r="A489" s="207" t="s">
        <v>451</v>
      </c>
      <c r="B489" s="207" t="s">
        <v>1284</v>
      </c>
      <c r="C489" s="207"/>
      <c r="D489" s="208">
        <v>45933</v>
      </c>
      <c r="E489" s="208"/>
      <c r="F489" s="207" t="s">
        <v>1285</v>
      </c>
      <c r="G489" s="207" t="s">
        <v>1286</v>
      </c>
      <c r="H489" s="207" t="s">
        <v>1287</v>
      </c>
      <c r="I489" s="210">
        <v>1344</v>
      </c>
      <c r="J489" s="211">
        <v>1</v>
      </c>
      <c r="K489" s="201"/>
    </row>
    <row r="490" spans="1:11" ht="20" x14ac:dyDescent="0.25">
      <c r="A490" s="207" t="s">
        <v>451</v>
      </c>
      <c r="B490" s="207" t="s">
        <v>1288</v>
      </c>
      <c r="C490" s="207"/>
      <c r="D490" s="208">
        <v>45933</v>
      </c>
      <c r="E490" s="208"/>
      <c r="F490" s="207" t="s">
        <v>1281</v>
      </c>
      <c r="G490" s="207" t="s">
        <v>1289</v>
      </c>
      <c r="H490" s="207" t="s">
        <v>1290</v>
      </c>
      <c r="I490" s="210">
        <v>224</v>
      </c>
      <c r="J490" s="211">
        <v>1</v>
      </c>
      <c r="K490" s="201"/>
    </row>
    <row r="491" spans="1:11" ht="12.5" x14ac:dyDescent="0.25">
      <c r="A491" s="207" t="s">
        <v>451</v>
      </c>
      <c r="B491" s="207" t="s">
        <v>1291</v>
      </c>
      <c r="C491" s="207"/>
      <c r="D491" s="208"/>
      <c r="E491" s="208">
        <v>45937</v>
      </c>
      <c r="F491" s="207" t="s">
        <v>1292</v>
      </c>
      <c r="G491" s="207"/>
      <c r="H491" s="207" t="s">
        <v>709</v>
      </c>
      <c r="I491" s="210">
        <v>301.37</v>
      </c>
      <c r="J491" s="211">
        <v>3</v>
      </c>
      <c r="K491" s="201"/>
    </row>
    <row r="492" spans="1:11" ht="12.5" x14ac:dyDescent="0.25">
      <c r="A492" s="207" t="s">
        <v>451</v>
      </c>
      <c r="B492" s="207" t="s">
        <v>1293</v>
      </c>
      <c r="C492" s="207"/>
      <c r="D492" s="208"/>
      <c r="E492" s="208">
        <v>45937</v>
      </c>
      <c r="F492" s="207" t="s">
        <v>1292</v>
      </c>
      <c r="G492" s="207"/>
      <c r="H492" s="207" t="s">
        <v>722</v>
      </c>
      <c r="I492" s="210">
        <v>659.71</v>
      </c>
      <c r="J492" s="211">
        <v>3</v>
      </c>
      <c r="K492" s="201"/>
    </row>
    <row r="493" spans="1:11" ht="20" x14ac:dyDescent="0.25">
      <c r="A493" s="207" t="s">
        <v>451</v>
      </c>
      <c r="B493" s="207" t="s">
        <v>1294</v>
      </c>
      <c r="C493" s="207"/>
      <c r="D493" s="208">
        <v>45937</v>
      </c>
      <c r="E493" s="208"/>
      <c r="F493" s="207" t="s">
        <v>1295</v>
      </c>
      <c r="G493" s="207"/>
      <c r="H493" s="207" t="s">
        <v>564</v>
      </c>
      <c r="I493" s="210">
        <v>280</v>
      </c>
      <c r="J493" s="211">
        <v>3</v>
      </c>
      <c r="K493" s="201"/>
    </row>
    <row r="494" spans="1:11" ht="20" x14ac:dyDescent="0.25">
      <c r="A494" s="207" t="s">
        <v>451</v>
      </c>
      <c r="B494" s="207" t="s">
        <v>1296</v>
      </c>
      <c r="C494" s="207"/>
      <c r="D494" s="208">
        <v>45938</v>
      </c>
      <c r="E494" s="208"/>
      <c r="F494" s="207" t="s">
        <v>1297</v>
      </c>
      <c r="G494" s="207"/>
      <c r="H494" s="207" t="s">
        <v>572</v>
      </c>
      <c r="I494" s="210">
        <v>544</v>
      </c>
      <c r="J494" s="211">
        <v>2</v>
      </c>
      <c r="K494" s="201"/>
    </row>
    <row r="495" spans="1:11" ht="20" x14ac:dyDescent="0.25">
      <c r="A495" s="207" t="s">
        <v>451</v>
      </c>
      <c r="B495" s="207" t="s">
        <v>1298</v>
      </c>
      <c r="C495" s="207"/>
      <c r="D495" s="208">
        <v>45938</v>
      </c>
      <c r="E495" s="208"/>
      <c r="F495" s="207" t="s">
        <v>1299</v>
      </c>
      <c r="G495" s="207" t="s">
        <v>3243</v>
      </c>
      <c r="H495" s="207" t="s">
        <v>572</v>
      </c>
      <c r="I495" s="210">
        <v>408</v>
      </c>
      <c r="J495" s="211">
        <v>2</v>
      </c>
      <c r="K495" s="201"/>
    </row>
    <row r="496" spans="1:11" ht="20" x14ac:dyDescent="0.25">
      <c r="A496" s="207" t="s">
        <v>451</v>
      </c>
      <c r="B496" s="207" t="s">
        <v>1300</v>
      </c>
      <c r="C496" s="207"/>
      <c r="D496" s="208">
        <v>45938</v>
      </c>
      <c r="E496" s="208"/>
      <c r="F496" s="207" t="s">
        <v>1301</v>
      </c>
      <c r="G496" s="207"/>
      <c r="H496" s="207" t="s">
        <v>1237</v>
      </c>
      <c r="I496" s="210">
        <v>190</v>
      </c>
      <c r="J496" s="211">
        <v>2</v>
      </c>
      <c r="K496" s="201"/>
    </row>
    <row r="497" spans="1:11" ht="12.5" x14ac:dyDescent="0.25">
      <c r="A497" s="207" t="s">
        <v>451</v>
      </c>
      <c r="B497" s="207" t="s">
        <v>1302</v>
      </c>
      <c r="C497" s="207"/>
      <c r="D497" s="208"/>
      <c r="E497" s="208">
        <v>45938</v>
      </c>
      <c r="F497" s="207" t="s">
        <v>1303</v>
      </c>
      <c r="G497" s="209"/>
      <c r="H497" s="207" t="s">
        <v>508</v>
      </c>
      <c r="I497" s="210">
        <v>351.04</v>
      </c>
      <c r="J497" s="211">
        <v>3</v>
      </c>
      <c r="K497" s="201"/>
    </row>
    <row r="498" spans="1:11" ht="20" x14ac:dyDescent="0.25">
      <c r="A498" s="207" t="s">
        <v>451</v>
      </c>
      <c r="B498" s="207" t="s">
        <v>1304</v>
      </c>
      <c r="C498" s="207"/>
      <c r="D498" s="208"/>
      <c r="E498" s="208">
        <v>45938</v>
      </c>
      <c r="F498" s="207" t="s">
        <v>1305</v>
      </c>
      <c r="G498" s="209"/>
      <c r="H498" s="207" t="s">
        <v>654</v>
      </c>
      <c r="I498" s="210">
        <v>1098.07</v>
      </c>
      <c r="J498" s="211">
        <v>3</v>
      </c>
      <c r="K498" s="201"/>
    </row>
    <row r="499" spans="1:11" ht="20" x14ac:dyDescent="0.25">
      <c r="A499" s="207" t="s">
        <v>451</v>
      </c>
      <c r="B499" s="207" t="s">
        <v>1304</v>
      </c>
      <c r="C499" s="207"/>
      <c r="D499" s="208">
        <v>45939</v>
      </c>
      <c r="E499" s="208"/>
      <c r="F499" s="207" t="s">
        <v>1306</v>
      </c>
      <c r="G499" s="209" t="s">
        <v>3209</v>
      </c>
      <c r="H499" s="207" t="s">
        <v>641</v>
      </c>
      <c r="I499" s="210">
        <v>147.5</v>
      </c>
      <c r="J499" s="211">
        <v>3</v>
      </c>
      <c r="K499" s="201"/>
    </row>
    <row r="500" spans="1:11" ht="20" x14ac:dyDescent="0.25">
      <c r="A500" s="207" t="s">
        <v>451</v>
      </c>
      <c r="B500" s="207" t="s">
        <v>1307</v>
      </c>
      <c r="C500" s="207"/>
      <c r="D500" s="208">
        <v>45939</v>
      </c>
      <c r="E500" s="208"/>
      <c r="F500" s="207" t="s">
        <v>1308</v>
      </c>
      <c r="G500" s="209" t="s">
        <v>3209</v>
      </c>
      <c r="H500" s="207" t="s">
        <v>641</v>
      </c>
      <c r="I500" s="210">
        <v>556</v>
      </c>
      <c r="J500" s="211">
        <v>3</v>
      </c>
      <c r="K500" s="201"/>
    </row>
    <row r="501" spans="1:11" ht="12.5" x14ac:dyDescent="0.25">
      <c r="A501" s="207" t="s">
        <v>451</v>
      </c>
      <c r="B501" s="207" t="s">
        <v>1309</v>
      </c>
      <c r="C501" s="207"/>
      <c r="D501" s="208">
        <v>45940</v>
      </c>
      <c r="E501" s="208"/>
      <c r="F501" s="207" t="s">
        <v>1310</v>
      </c>
      <c r="G501" s="209"/>
      <c r="H501" s="207" t="s">
        <v>1183</v>
      </c>
      <c r="I501" s="210">
        <v>770</v>
      </c>
      <c r="J501" s="211">
        <v>3</v>
      </c>
      <c r="K501" s="201"/>
    </row>
    <row r="502" spans="1:11" ht="20" x14ac:dyDescent="0.25">
      <c r="A502" s="207" t="s">
        <v>451</v>
      </c>
      <c r="B502" s="207" t="s">
        <v>1311</v>
      </c>
      <c r="C502" s="207"/>
      <c r="D502" s="208">
        <v>45940</v>
      </c>
      <c r="E502" s="208"/>
      <c r="F502" s="207" t="s">
        <v>1312</v>
      </c>
      <c r="G502" s="207" t="s">
        <v>1313</v>
      </c>
      <c r="H502" s="207" t="s">
        <v>1314</v>
      </c>
      <c r="I502" s="210">
        <v>5936</v>
      </c>
      <c r="J502" s="211">
        <v>1</v>
      </c>
      <c r="K502" s="201"/>
    </row>
    <row r="503" spans="1:11" ht="20" x14ac:dyDescent="0.25">
      <c r="A503" s="207" t="s">
        <v>451</v>
      </c>
      <c r="B503" s="207" t="s">
        <v>1315</v>
      </c>
      <c r="C503" s="207"/>
      <c r="D503" s="208">
        <v>45940</v>
      </c>
      <c r="E503" s="208"/>
      <c r="F503" s="207" t="s">
        <v>1281</v>
      </c>
      <c r="G503" s="207" t="s">
        <v>1316</v>
      </c>
      <c r="H503" s="207" t="s">
        <v>1317</v>
      </c>
      <c r="I503" s="210">
        <v>2352</v>
      </c>
      <c r="J503" s="211">
        <v>1</v>
      </c>
      <c r="K503" s="201"/>
    </row>
    <row r="504" spans="1:11" ht="20" x14ac:dyDescent="0.25">
      <c r="A504" s="207" t="s">
        <v>451</v>
      </c>
      <c r="B504" s="207" t="s">
        <v>1318</v>
      </c>
      <c r="C504" s="207"/>
      <c r="D504" s="208">
        <v>45940</v>
      </c>
      <c r="E504" s="208"/>
      <c r="F504" s="207" t="s">
        <v>1319</v>
      </c>
      <c r="G504" s="209"/>
      <c r="H504" s="207" t="s">
        <v>1320</v>
      </c>
      <c r="I504" s="210">
        <v>7360</v>
      </c>
      <c r="J504" s="211">
        <v>2</v>
      </c>
      <c r="K504" s="201"/>
    </row>
    <row r="505" spans="1:11" ht="12.5" x14ac:dyDescent="0.25">
      <c r="A505" s="207" t="s">
        <v>451</v>
      </c>
      <c r="B505" s="207" t="s">
        <v>1321</v>
      </c>
      <c r="C505" s="207"/>
      <c r="D505" s="208">
        <v>45940</v>
      </c>
      <c r="E505" s="208"/>
      <c r="F505" s="207" t="s">
        <v>520</v>
      </c>
      <c r="G505" s="209" t="s">
        <v>3207</v>
      </c>
      <c r="H505" s="207" t="s">
        <v>521</v>
      </c>
      <c r="I505" s="210">
        <v>15</v>
      </c>
      <c r="J505" s="211">
        <v>4</v>
      </c>
      <c r="K505" s="201"/>
    </row>
    <row r="506" spans="1:11" ht="12.5" x14ac:dyDescent="0.25">
      <c r="A506" s="207" t="s">
        <v>451</v>
      </c>
      <c r="B506" s="207" t="s">
        <v>1322</v>
      </c>
      <c r="C506" s="207"/>
      <c r="D506" s="208">
        <v>45940</v>
      </c>
      <c r="E506" s="208"/>
      <c r="F506" s="207" t="s">
        <v>523</v>
      </c>
      <c r="G506" s="209" t="s">
        <v>3207</v>
      </c>
      <c r="H506" s="207" t="s">
        <v>521</v>
      </c>
      <c r="I506" s="210">
        <v>10</v>
      </c>
      <c r="J506" s="211">
        <v>4</v>
      </c>
      <c r="K506" s="201"/>
    </row>
    <row r="507" spans="1:11" ht="20" x14ac:dyDescent="0.25">
      <c r="A507" s="207" t="s">
        <v>451</v>
      </c>
      <c r="B507" s="207" t="s">
        <v>1323</v>
      </c>
      <c r="C507" s="207"/>
      <c r="D507" s="208">
        <v>45944</v>
      </c>
      <c r="E507" s="208"/>
      <c r="F507" s="207" t="s">
        <v>1324</v>
      </c>
      <c r="G507" s="209" t="s">
        <v>3211</v>
      </c>
      <c r="H507" s="207" t="s">
        <v>1133</v>
      </c>
      <c r="I507" s="210">
        <v>6585</v>
      </c>
      <c r="J507" s="211">
        <v>2</v>
      </c>
      <c r="K507" s="201"/>
    </row>
    <row r="508" spans="1:11" ht="20" x14ac:dyDescent="0.25">
      <c r="A508" s="207" t="s">
        <v>451</v>
      </c>
      <c r="B508" s="207" t="s">
        <v>1325</v>
      </c>
      <c r="C508" s="207"/>
      <c r="D508" s="208"/>
      <c r="E508" s="208">
        <v>45944</v>
      </c>
      <c r="F508" s="207" t="s">
        <v>1326</v>
      </c>
      <c r="G508" s="209"/>
      <c r="H508" s="207" t="s">
        <v>502</v>
      </c>
      <c r="I508" s="210">
        <v>261</v>
      </c>
      <c r="J508" s="211">
        <v>2</v>
      </c>
      <c r="K508" s="201"/>
    </row>
    <row r="509" spans="1:11" ht="20" x14ac:dyDescent="0.25">
      <c r="A509" s="207" t="s">
        <v>451</v>
      </c>
      <c r="B509" s="207" t="s">
        <v>1327</v>
      </c>
      <c r="C509" s="207"/>
      <c r="D509" s="208"/>
      <c r="E509" s="208">
        <v>45944</v>
      </c>
      <c r="F509" s="207" t="s">
        <v>1328</v>
      </c>
      <c r="G509" s="209"/>
      <c r="H509" s="207" t="s">
        <v>757</v>
      </c>
      <c r="I509" s="210">
        <v>75</v>
      </c>
      <c r="J509" s="211">
        <v>3</v>
      </c>
      <c r="K509" s="201"/>
    </row>
    <row r="510" spans="1:11" ht="12.5" x14ac:dyDescent="0.25">
      <c r="A510" s="207" t="s">
        <v>451</v>
      </c>
      <c r="B510" s="207" t="s">
        <v>1329</v>
      </c>
      <c r="C510" s="207"/>
      <c r="D510" s="208"/>
      <c r="E510" s="208">
        <v>45944</v>
      </c>
      <c r="F510" s="207" t="s">
        <v>1330</v>
      </c>
      <c r="G510" s="209"/>
      <c r="H510" s="207" t="s">
        <v>795</v>
      </c>
      <c r="I510" s="210">
        <v>150</v>
      </c>
      <c r="J510" s="211">
        <v>3</v>
      </c>
      <c r="K510" s="201"/>
    </row>
    <row r="511" spans="1:11" ht="12.5" x14ac:dyDescent="0.25">
      <c r="A511" s="207" t="s">
        <v>451</v>
      </c>
      <c r="B511" s="207" t="s">
        <v>1331</v>
      </c>
      <c r="C511" s="207"/>
      <c r="D511" s="208"/>
      <c r="E511" s="208">
        <v>45944</v>
      </c>
      <c r="F511" s="207" t="s">
        <v>1332</v>
      </c>
      <c r="G511" s="209"/>
      <c r="H511" s="207" t="s">
        <v>722</v>
      </c>
      <c r="I511" s="210">
        <v>701.34</v>
      </c>
      <c r="J511" s="211">
        <v>3</v>
      </c>
      <c r="K511" s="201"/>
    </row>
    <row r="512" spans="1:11" ht="20" x14ac:dyDescent="0.25">
      <c r="A512" s="207" t="s">
        <v>451</v>
      </c>
      <c r="B512" s="207" t="s">
        <v>1333</v>
      </c>
      <c r="C512" s="207"/>
      <c r="D512" s="208">
        <v>45945</v>
      </c>
      <c r="E512" s="208"/>
      <c r="F512" s="207" t="s">
        <v>1334</v>
      </c>
      <c r="G512" s="209" t="s">
        <v>3208</v>
      </c>
      <c r="H512" s="207" t="s">
        <v>927</v>
      </c>
      <c r="I512" s="210">
        <v>2960.4</v>
      </c>
      <c r="J512" s="211">
        <v>3</v>
      </c>
      <c r="K512" s="201"/>
    </row>
    <row r="513" spans="1:11" ht="12.5" x14ac:dyDescent="0.25">
      <c r="A513" s="207" t="s">
        <v>451</v>
      </c>
      <c r="B513" s="207" t="s">
        <v>1335</v>
      </c>
      <c r="C513" s="207"/>
      <c r="D513" s="208">
        <v>45945</v>
      </c>
      <c r="E513" s="208"/>
      <c r="F513" s="207" t="s">
        <v>1336</v>
      </c>
      <c r="G513" s="209"/>
      <c r="H513" s="207" t="s">
        <v>957</v>
      </c>
      <c r="I513" s="210">
        <v>1470</v>
      </c>
      <c r="J513" s="211">
        <v>3</v>
      </c>
      <c r="K513" s="201"/>
    </row>
    <row r="514" spans="1:11" ht="20" x14ac:dyDescent="0.25">
      <c r="A514" s="207" t="s">
        <v>451</v>
      </c>
      <c r="B514" s="207" t="s">
        <v>1337</v>
      </c>
      <c r="C514" s="207"/>
      <c r="D514" s="208">
        <v>45946</v>
      </c>
      <c r="E514" s="208"/>
      <c r="F514" s="207" t="s">
        <v>1338</v>
      </c>
      <c r="G514" s="207" t="s">
        <v>1339</v>
      </c>
      <c r="H514" s="207" t="s">
        <v>1340</v>
      </c>
      <c r="I514" s="210">
        <v>4369</v>
      </c>
      <c r="J514" s="211">
        <v>1</v>
      </c>
      <c r="K514" s="201"/>
    </row>
    <row r="515" spans="1:11" ht="20" x14ac:dyDescent="0.25">
      <c r="A515" s="207" t="s">
        <v>451</v>
      </c>
      <c r="B515" s="207" t="s">
        <v>1341</v>
      </c>
      <c r="C515" s="207"/>
      <c r="D515" s="208">
        <v>45946</v>
      </c>
      <c r="E515" s="208"/>
      <c r="F515" s="207" t="s">
        <v>1277</v>
      </c>
      <c r="G515" s="207" t="s">
        <v>1342</v>
      </c>
      <c r="H515" s="207" t="s">
        <v>1343</v>
      </c>
      <c r="I515" s="210">
        <v>895</v>
      </c>
      <c r="J515" s="211">
        <v>1</v>
      </c>
      <c r="K515" s="201"/>
    </row>
    <row r="516" spans="1:11" ht="30" x14ac:dyDescent="0.25">
      <c r="A516" s="207" t="s">
        <v>451</v>
      </c>
      <c r="B516" s="207" t="s">
        <v>1344</v>
      </c>
      <c r="C516" s="207"/>
      <c r="D516" s="208">
        <v>45946</v>
      </c>
      <c r="E516" s="208"/>
      <c r="F516" s="207" t="s">
        <v>1285</v>
      </c>
      <c r="G516" s="207" t="s">
        <v>1345</v>
      </c>
      <c r="H516" s="207" t="s">
        <v>1346</v>
      </c>
      <c r="I516" s="210">
        <v>2352</v>
      </c>
      <c r="J516" s="211">
        <v>1</v>
      </c>
      <c r="K516" s="201"/>
    </row>
    <row r="517" spans="1:11" ht="20" x14ac:dyDescent="0.25">
      <c r="A517" s="207" t="s">
        <v>451</v>
      </c>
      <c r="B517" s="207" t="s">
        <v>1347</v>
      </c>
      <c r="C517" s="207"/>
      <c r="D517" s="208">
        <v>45946</v>
      </c>
      <c r="E517" s="208"/>
      <c r="F517" s="207" t="s">
        <v>1348</v>
      </c>
      <c r="G517" s="207" t="s">
        <v>1349</v>
      </c>
      <c r="H517" s="207" t="s">
        <v>1350</v>
      </c>
      <c r="I517" s="210">
        <v>2016</v>
      </c>
      <c r="J517" s="211">
        <v>1</v>
      </c>
      <c r="K517" s="201"/>
    </row>
    <row r="518" spans="1:11" ht="20" x14ac:dyDescent="0.25">
      <c r="A518" s="207" t="s">
        <v>451</v>
      </c>
      <c r="B518" s="207" t="s">
        <v>1351</v>
      </c>
      <c r="C518" s="207"/>
      <c r="D518" s="208">
        <v>45947</v>
      </c>
      <c r="E518" s="208"/>
      <c r="F518" s="207" t="s">
        <v>1352</v>
      </c>
      <c r="G518" s="209"/>
      <c r="H518" s="207" t="s">
        <v>1353</v>
      </c>
      <c r="I518" s="210">
        <v>932.34</v>
      </c>
      <c r="J518" s="211">
        <v>3</v>
      </c>
      <c r="K518" s="201"/>
    </row>
    <row r="519" spans="1:11" ht="30" x14ac:dyDescent="0.25">
      <c r="A519" s="207" t="s">
        <v>451</v>
      </c>
      <c r="B519" s="207" t="s">
        <v>1354</v>
      </c>
      <c r="C519" s="207"/>
      <c r="D519" s="208">
        <v>45947</v>
      </c>
      <c r="E519" s="208"/>
      <c r="F519" s="207" t="s">
        <v>1355</v>
      </c>
      <c r="G519" s="207" t="s">
        <v>1356</v>
      </c>
      <c r="H519" s="207" t="s">
        <v>1357</v>
      </c>
      <c r="I519" s="210">
        <v>4704</v>
      </c>
      <c r="J519" s="211">
        <v>1</v>
      </c>
      <c r="K519" s="201"/>
    </row>
    <row r="520" spans="1:11" ht="20" x14ac:dyDescent="0.25">
      <c r="A520" s="207" t="s">
        <v>451</v>
      </c>
      <c r="B520" s="207" t="s">
        <v>1358</v>
      </c>
      <c r="C520" s="207"/>
      <c r="D520" s="208">
        <v>45947</v>
      </c>
      <c r="E520" s="208"/>
      <c r="F520" s="207" t="s">
        <v>1277</v>
      </c>
      <c r="G520" s="207" t="s">
        <v>1359</v>
      </c>
      <c r="H520" s="207" t="s">
        <v>1360</v>
      </c>
      <c r="I520" s="210">
        <v>672</v>
      </c>
      <c r="J520" s="211">
        <v>1</v>
      </c>
      <c r="K520" s="201"/>
    </row>
    <row r="521" spans="1:11" ht="20" x14ac:dyDescent="0.25">
      <c r="A521" s="207" t="s">
        <v>451</v>
      </c>
      <c r="B521" s="207" t="s">
        <v>1361</v>
      </c>
      <c r="C521" s="207"/>
      <c r="D521" s="208"/>
      <c r="E521" s="208">
        <v>45950</v>
      </c>
      <c r="F521" s="207" t="s">
        <v>1362</v>
      </c>
      <c r="G521" s="209"/>
      <c r="H521" s="207" t="s">
        <v>663</v>
      </c>
      <c r="I521" s="210">
        <v>29.24</v>
      </c>
      <c r="J521" s="211">
        <v>3</v>
      </c>
      <c r="K521" s="201"/>
    </row>
    <row r="522" spans="1:11" ht="20" x14ac:dyDescent="0.25">
      <c r="A522" s="207" t="s">
        <v>451</v>
      </c>
      <c r="B522" s="207" t="s">
        <v>1363</v>
      </c>
      <c r="C522" s="207"/>
      <c r="D522" s="208"/>
      <c r="E522" s="208">
        <v>45950</v>
      </c>
      <c r="F522" s="207" t="s">
        <v>1362</v>
      </c>
      <c r="G522" s="209"/>
      <c r="H522" s="207" t="s">
        <v>1257</v>
      </c>
      <c r="I522" s="210">
        <v>82.07</v>
      </c>
      <c r="J522" s="211">
        <v>3</v>
      </c>
      <c r="K522" s="201"/>
    </row>
    <row r="523" spans="1:11" ht="20" x14ac:dyDescent="0.25">
      <c r="A523" s="207" t="s">
        <v>451</v>
      </c>
      <c r="B523" s="207" t="s">
        <v>1364</v>
      </c>
      <c r="C523" s="207"/>
      <c r="D523" s="208"/>
      <c r="E523" s="208">
        <v>45950</v>
      </c>
      <c r="F523" s="207" t="s">
        <v>1365</v>
      </c>
      <c r="G523" s="209"/>
      <c r="H523" s="207" t="s">
        <v>505</v>
      </c>
      <c r="I523" s="210">
        <v>321</v>
      </c>
      <c r="J523" s="211">
        <v>3</v>
      </c>
      <c r="K523" s="201"/>
    </row>
    <row r="524" spans="1:11" ht="20" x14ac:dyDescent="0.25">
      <c r="A524" s="207" t="s">
        <v>451</v>
      </c>
      <c r="B524" s="207" t="s">
        <v>1366</v>
      </c>
      <c r="C524" s="207"/>
      <c r="D524" s="208"/>
      <c r="E524" s="208">
        <v>45950</v>
      </c>
      <c r="F524" s="207" t="s">
        <v>1367</v>
      </c>
      <c r="G524" s="209"/>
      <c r="H524" s="207" t="s">
        <v>499</v>
      </c>
      <c r="I524" s="210">
        <v>164.25</v>
      </c>
      <c r="J524" s="211">
        <v>3</v>
      </c>
      <c r="K524" s="201"/>
    </row>
    <row r="525" spans="1:11" ht="20" x14ac:dyDescent="0.25">
      <c r="A525" s="207" t="s">
        <v>451</v>
      </c>
      <c r="B525" s="207" t="s">
        <v>1368</v>
      </c>
      <c r="C525" s="207"/>
      <c r="D525" s="208"/>
      <c r="E525" s="208">
        <v>45950</v>
      </c>
      <c r="F525" s="207" t="s">
        <v>1369</v>
      </c>
      <c r="G525" s="209"/>
      <c r="H525" s="207" t="s">
        <v>572</v>
      </c>
      <c r="I525" s="210">
        <v>98</v>
      </c>
      <c r="J525" s="211">
        <v>2</v>
      </c>
      <c r="K525" s="201"/>
    </row>
    <row r="526" spans="1:11" ht="20" x14ac:dyDescent="0.25">
      <c r="A526" s="207" t="s">
        <v>451</v>
      </c>
      <c r="B526" s="207" t="s">
        <v>1370</v>
      </c>
      <c r="C526" s="207"/>
      <c r="D526" s="208"/>
      <c r="E526" s="208">
        <v>45950</v>
      </c>
      <c r="F526" s="207" t="s">
        <v>1371</v>
      </c>
      <c r="G526" s="209"/>
      <c r="H526" s="207" t="s">
        <v>572</v>
      </c>
      <c r="I526" s="210">
        <v>52.5</v>
      </c>
      <c r="J526" s="211">
        <v>2</v>
      </c>
      <c r="K526" s="201"/>
    </row>
    <row r="527" spans="1:11" ht="20" x14ac:dyDescent="0.25">
      <c r="A527" s="207" t="s">
        <v>451</v>
      </c>
      <c r="B527" s="207" t="s">
        <v>1372</v>
      </c>
      <c r="C527" s="207"/>
      <c r="D527" s="208"/>
      <c r="E527" s="208">
        <v>45950</v>
      </c>
      <c r="F527" s="207" t="s">
        <v>1373</v>
      </c>
      <c r="G527" s="209"/>
      <c r="H527" s="207" t="s">
        <v>572</v>
      </c>
      <c r="I527" s="210">
        <v>102</v>
      </c>
      <c r="J527" s="211">
        <v>2</v>
      </c>
      <c r="K527" s="201"/>
    </row>
    <row r="528" spans="1:11" ht="12.5" x14ac:dyDescent="0.25">
      <c r="A528" s="207" t="s">
        <v>451</v>
      </c>
      <c r="B528" s="207" t="s">
        <v>1374</v>
      </c>
      <c r="C528" s="207"/>
      <c r="D528" s="208"/>
      <c r="E528" s="208">
        <v>45950</v>
      </c>
      <c r="F528" s="207" t="s">
        <v>1332</v>
      </c>
      <c r="G528" s="209"/>
      <c r="H528" s="207" t="s">
        <v>709</v>
      </c>
      <c r="I528" s="210">
        <v>466.37</v>
      </c>
      <c r="J528" s="211">
        <v>3</v>
      </c>
      <c r="K528" s="201"/>
    </row>
    <row r="529" spans="1:11" ht="12.5" x14ac:dyDescent="0.25">
      <c r="A529" s="207" t="s">
        <v>451</v>
      </c>
      <c r="B529" s="207" t="s">
        <v>1375</v>
      </c>
      <c r="C529" s="207"/>
      <c r="D529" s="208">
        <v>45952</v>
      </c>
      <c r="E529" s="208"/>
      <c r="F529" s="207" t="s">
        <v>1376</v>
      </c>
      <c r="G529" s="209"/>
      <c r="H529" s="207" t="s">
        <v>1377</v>
      </c>
      <c r="I529" s="210">
        <v>1060</v>
      </c>
      <c r="J529" s="211">
        <v>3</v>
      </c>
      <c r="K529" s="201"/>
    </row>
    <row r="530" spans="1:11" ht="12.5" x14ac:dyDescent="0.25">
      <c r="A530" s="207" t="s">
        <v>451</v>
      </c>
      <c r="B530" s="207" t="s">
        <v>1378</v>
      </c>
      <c r="C530" s="207"/>
      <c r="D530" s="208"/>
      <c r="E530" s="208">
        <v>45952</v>
      </c>
      <c r="F530" s="207" t="s">
        <v>1379</v>
      </c>
      <c r="G530" s="209"/>
      <c r="H530" s="207" t="s">
        <v>536</v>
      </c>
      <c r="I530" s="210">
        <v>493.23</v>
      </c>
      <c r="J530" s="211">
        <v>3</v>
      </c>
      <c r="K530" s="201"/>
    </row>
    <row r="531" spans="1:11" ht="12.5" x14ac:dyDescent="0.25">
      <c r="A531" s="207" t="s">
        <v>451</v>
      </c>
      <c r="B531" s="207" t="s">
        <v>1380</v>
      </c>
      <c r="C531" s="207"/>
      <c r="D531" s="208"/>
      <c r="E531" s="208">
        <v>45952</v>
      </c>
      <c r="F531" s="207" t="s">
        <v>1381</v>
      </c>
      <c r="G531" s="209"/>
      <c r="H531" s="207" t="s">
        <v>536</v>
      </c>
      <c r="I531" s="210">
        <v>879.7</v>
      </c>
      <c r="J531" s="211">
        <v>3</v>
      </c>
      <c r="K531" s="201"/>
    </row>
    <row r="532" spans="1:11" ht="30" x14ac:dyDescent="0.25">
      <c r="A532" s="207" t="s">
        <v>451</v>
      </c>
      <c r="B532" s="207" t="s">
        <v>1382</v>
      </c>
      <c r="C532" s="207"/>
      <c r="D532" s="208">
        <v>45954</v>
      </c>
      <c r="E532" s="208"/>
      <c r="F532" s="207" t="s">
        <v>1383</v>
      </c>
      <c r="G532" s="207" t="s">
        <v>1384</v>
      </c>
      <c r="H532" s="207" t="s">
        <v>1385</v>
      </c>
      <c r="I532" s="210">
        <v>6496</v>
      </c>
      <c r="J532" s="211">
        <v>1</v>
      </c>
      <c r="K532" s="201"/>
    </row>
    <row r="533" spans="1:11" ht="20" x14ac:dyDescent="0.25">
      <c r="A533" s="207" t="s">
        <v>451</v>
      </c>
      <c r="B533" s="207" t="s">
        <v>1386</v>
      </c>
      <c r="C533" s="207"/>
      <c r="D533" s="208">
        <v>45954</v>
      </c>
      <c r="E533" s="208"/>
      <c r="F533" s="207" t="s">
        <v>1387</v>
      </c>
      <c r="G533" s="207" t="s">
        <v>1388</v>
      </c>
      <c r="H533" s="207" t="s">
        <v>1389</v>
      </c>
      <c r="I533" s="210">
        <v>1120</v>
      </c>
      <c r="J533" s="211">
        <v>1</v>
      </c>
      <c r="K533" s="201"/>
    </row>
    <row r="534" spans="1:11" ht="20" x14ac:dyDescent="0.25">
      <c r="A534" s="207" t="s">
        <v>451</v>
      </c>
      <c r="B534" s="207" t="s">
        <v>1390</v>
      </c>
      <c r="C534" s="207"/>
      <c r="D534" s="208">
        <v>45954</v>
      </c>
      <c r="E534" s="208"/>
      <c r="F534" s="207" t="s">
        <v>1277</v>
      </c>
      <c r="G534" s="207" t="s">
        <v>1391</v>
      </c>
      <c r="H534" s="207" t="s">
        <v>1392</v>
      </c>
      <c r="I534" s="210">
        <v>2128</v>
      </c>
      <c r="J534" s="211">
        <v>1</v>
      </c>
      <c r="K534" s="201"/>
    </row>
    <row r="535" spans="1:11" ht="20" x14ac:dyDescent="0.25">
      <c r="A535" s="207" t="s">
        <v>451</v>
      </c>
      <c r="B535" s="207" t="s">
        <v>1393</v>
      </c>
      <c r="C535" s="207"/>
      <c r="D535" s="208">
        <v>45954</v>
      </c>
      <c r="E535" s="208"/>
      <c r="F535" s="207" t="s">
        <v>1281</v>
      </c>
      <c r="G535" s="207" t="s">
        <v>1394</v>
      </c>
      <c r="H535" s="207" t="s">
        <v>1395</v>
      </c>
      <c r="I535" s="210">
        <v>1232</v>
      </c>
      <c r="J535" s="211">
        <v>1</v>
      </c>
      <c r="K535" s="201"/>
    </row>
    <row r="536" spans="1:11" ht="20" x14ac:dyDescent="0.25">
      <c r="A536" s="207" t="s">
        <v>451</v>
      </c>
      <c r="B536" s="207" t="s">
        <v>1396</v>
      </c>
      <c r="C536" s="207"/>
      <c r="D536" s="208">
        <v>45954</v>
      </c>
      <c r="E536" s="208"/>
      <c r="F536" s="207" t="s">
        <v>1397</v>
      </c>
      <c r="G536" s="207" t="s">
        <v>1398</v>
      </c>
      <c r="H536" s="207" t="s">
        <v>1399</v>
      </c>
      <c r="I536" s="210">
        <v>896</v>
      </c>
      <c r="J536" s="211">
        <v>1</v>
      </c>
      <c r="K536" s="201"/>
    </row>
    <row r="537" spans="1:11" ht="20" x14ac:dyDescent="0.25">
      <c r="A537" s="207" t="s">
        <v>451</v>
      </c>
      <c r="B537" s="207" t="s">
        <v>1400</v>
      </c>
      <c r="C537" s="207"/>
      <c r="D537" s="208">
        <v>45954</v>
      </c>
      <c r="E537" s="208"/>
      <c r="F537" s="207" t="s">
        <v>1401</v>
      </c>
      <c r="G537" s="207" t="s">
        <v>1402</v>
      </c>
      <c r="H537" s="207" t="s">
        <v>1403</v>
      </c>
      <c r="I537" s="210">
        <v>448</v>
      </c>
      <c r="J537" s="211">
        <v>1</v>
      </c>
      <c r="K537" s="201"/>
    </row>
    <row r="538" spans="1:11" ht="20" x14ac:dyDescent="0.25">
      <c r="A538" s="207" t="s">
        <v>451</v>
      </c>
      <c r="B538" s="207" t="s">
        <v>1404</v>
      </c>
      <c r="C538" s="207"/>
      <c r="D538" s="208">
        <v>45954</v>
      </c>
      <c r="E538" s="208"/>
      <c r="F538" s="207" t="s">
        <v>1277</v>
      </c>
      <c r="G538" s="207" t="s">
        <v>1405</v>
      </c>
      <c r="H538" s="207" t="s">
        <v>1406</v>
      </c>
      <c r="I538" s="210">
        <v>784</v>
      </c>
      <c r="J538" s="211">
        <v>1</v>
      </c>
      <c r="K538" s="201"/>
    </row>
    <row r="539" spans="1:11" ht="20" x14ac:dyDescent="0.25">
      <c r="A539" s="207" t="s">
        <v>451</v>
      </c>
      <c r="B539" s="207" t="s">
        <v>1407</v>
      </c>
      <c r="C539" s="207"/>
      <c r="D539" s="208">
        <v>45954</v>
      </c>
      <c r="E539" s="208"/>
      <c r="F539" s="207" t="s">
        <v>1338</v>
      </c>
      <c r="G539" s="207" t="s">
        <v>1408</v>
      </c>
      <c r="H539" s="207" t="s">
        <v>1409</v>
      </c>
      <c r="I539" s="210">
        <v>896</v>
      </c>
      <c r="J539" s="211">
        <v>1</v>
      </c>
      <c r="K539" s="201"/>
    </row>
    <row r="540" spans="1:11" ht="30" x14ac:dyDescent="0.25">
      <c r="A540" s="207" t="s">
        <v>451</v>
      </c>
      <c r="B540" s="207" t="s">
        <v>1410</v>
      </c>
      <c r="C540" s="207"/>
      <c r="D540" s="208">
        <v>45954</v>
      </c>
      <c r="E540" s="208"/>
      <c r="F540" s="207" t="s">
        <v>1411</v>
      </c>
      <c r="G540" s="207" t="s">
        <v>1412</v>
      </c>
      <c r="H540" s="207" t="s">
        <v>1413</v>
      </c>
      <c r="I540" s="210">
        <v>2912</v>
      </c>
      <c r="J540" s="211">
        <v>1</v>
      </c>
      <c r="K540" s="201"/>
    </row>
    <row r="541" spans="1:11" ht="20" x14ac:dyDescent="0.25">
      <c r="A541" s="207" t="s">
        <v>451</v>
      </c>
      <c r="B541" s="207" t="s">
        <v>1414</v>
      </c>
      <c r="C541" s="207"/>
      <c r="D541" s="208"/>
      <c r="E541" s="208">
        <v>45954</v>
      </c>
      <c r="F541" s="207" t="s">
        <v>1415</v>
      </c>
      <c r="G541" s="209"/>
      <c r="H541" s="207" t="s">
        <v>484</v>
      </c>
      <c r="I541" s="210">
        <v>160.76</v>
      </c>
      <c r="J541" s="211">
        <v>3</v>
      </c>
      <c r="K541" s="201"/>
    </row>
    <row r="542" spans="1:11" ht="12.5" x14ac:dyDescent="0.25">
      <c r="A542" s="207" t="s">
        <v>451</v>
      </c>
      <c r="B542" s="207" t="s">
        <v>1416</v>
      </c>
      <c r="C542" s="207"/>
      <c r="D542" s="208">
        <v>45959</v>
      </c>
      <c r="E542" s="208"/>
      <c r="F542" s="207" t="s">
        <v>1417</v>
      </c>
      <c r="G542" s="209"/>
      <c r="H542" s="207" t="s">
        <v>1418</v>
      </c>
      <c r="I542" s="210">
        <v>243.37</v>
      </c>
      <c r="J542" s="211">
        <v>3</v>
      </c>
      <c r="K542" s="201"/>
    </row>
    <row r="543" spans="1:11" ht="12.5" x14ac:dyDescent="0.25">
      <c r="A543" s="207" t="s">
        <v>451</v>
      </c>
      <c r="B543" s="207" t="s">
        <v>1419</v>
      </c>
      <c r="C543" s="207"/>
      <c r="D543" s="208">
        <v>45959</v>
      </c>
      <c r="E543" s="208"/>
      <c r="F543" s="207" t="s">
        <v>520</v>
      </c>
      <c r="G543" s="209" t="s">
        <v>3207</v>
      </c>
      <c r="H543" s="207" t="s">
        <v>521</v>
      </c>
      <c r="I543" s="210">
        <v>15</v>
      </c>
      <c r="J543" s="211">
        <v>4</v>
      </c>
      <c r="K543" s="201"/>
    </row>
    <row r="544" spans="1:11" ht="12.5" x14ac:dyDescent="0.25">
      <c r="A544" s="207" t="s">
        <v>451</v>
      </c>
      <c r="B544" s="207" t="s">
        <v>1420</v>
      </c>
      <c r="C544" s="207"/>
      <c r="D544" s="208">
        <v>45959</v>
      </c>
      <c r="E544" s="208"/>
      <c r="F544" s="207" t="s">
        <v>523</v>
      </c>
      <c r="G544" s="209" t="s">
        <v>3207</v>
      </c>
      <c r="H544" s="207" t="s">
        <v>521</v>
      </c>
      <c r="I544" s="210">
        <v>10</v>
      </c>
      <c r="J544" s="211">
        <v>4</v>
      </c>
      <c r="K544" s="201"/>
    </row>
    <row r="545" spans="1:11" ht="12.5" x14ac:dyDescent="0.25">
      <c r="A545" s="207" t="s">
        <v>451</v>
      </c>
      <c r="B545" s="207" t="s">
        <v>1421</v>
      </c>
      <c r="C545" s="207"/>
      <c r="D545" s="208">
        <v>45961</v>
      </c>
      <c r="E545" s="208"/>
      <c r="F545" s="207" t="s">
        <v>529</v>
      </c>
      <c r="G545" s="209" t="s">
        <v>3207</v>
      </c>
      <c r="H545" s="207" t="s">
        <v>521</v>
      </c>
      <c r="I545" s="210">
        <v>6.9</v>
      </c>
      <c r="J545" s="211">
        <v>4</v>
      </c>
      <c r="K545" s="201"/>
    </row>
    <row r="546" spans="1:11" ht="12.5" x14ac:dyDescent="0.25">
      <c r="A546" s="207" t="s">
        <v>451</v>
      </c>
      <c r="B546" s="207" t="s">
        <v>1422</v>
      </c>
      <c r="C546" s="207"/>
      <c r="D546" s="208">
        <v>45934</v>
      </c>
      <c r="E546" s="208"/>
      <c r="F546" s="207" t="s">
        <v>1423</v>
      </c>
      <c r="G546" s="209"/>
      <c r="H546" s="207" t="s">
        <v>572</v>
      </c>
      <c r="I546" s="210">
        <v>752</v>
      </c>
      <c r="J546" s="211">
        <v>2</v>
      </c>
      <c r="K546" s="201"/>
    </row>
    <row r="547" spans="1:11" ht="12.5" x14ac:dyDescent="0.25">
      <c r="A547" s="207" t="s">
        <v>451</v>
      </c>
      <c r="B547" s="207" t="s">
        <v>1424</v>
      </c>
      <c r="C547" s="207"/>
      <c r="D547" s="208">
        <v>45964</v>
      </c>
      <c r="E547" s="208"/>
      <c r="F547" s="207" t="s">
        <v>1425</v>
      </c>
      <c r="G547" s="209"/>
      <c r="H547" s="207" t="s">
        <v>1183</v>
      </c>
      <c r="I547" s="210">
        <v>280</v>
      </c>
      <c r="J547" s="211">
        <v>3</v>
      </c>
      <c r="K547" s="201"/>
    </row>
    <row r="548" spans="1:11" ht="12.5" x14ac:dyDescent="0.25">
      <c r="A548" s="207" t="s">
        <v>451</v>
      </c>
      <c r="B548" s="207" t="s">
        <v>1426</v>
      </c>
      <c r="C548" s="207"/>
      <c r="D548" s="208">
        <v>45964</v>
      </c>
      <c r="E548" s="208"/>
      <c r="F548" s="207" t="s">
        <v>1062</v>
      </c>
      <c r="G548" s="209"/>
      <c r="H548" s="207" t="s">
        <v>1011</v>
      </c>
      <c r="I548" s="210">
        <v>294.51</v>
      </c>
      <c r="J548" s="211">
        <v>3</v>
      </c>
      <c r="K548" s="201"/>
    </row>
    <row r="549" spans="1:11" ht="12.5" x14ac:dyDescent="0.25">
      <c r="A549" s="207" t="s">
        <v>451</v>
      </c>
      <c r="B549" s="207" t="s">
        <v>1427</v>
      </c>
      <c r="C549" s="207"/>
      <c r="D549" s="208">
        <v>45964</v>
      </c>
      <c r="E549" s="208"/>
      <c r="F549" s="207" t="s">
        <v>1428</v>
      </c>
      <c r="G549" s="209" t="s">
        <v>3213</v>
      </c>
      <c r="H549" s="207" t="s">
        <v>1047</v>
      </c>
      <c r="I549" s="210">
        <v>982.16</v>
      </c>
      <c r="J549" s="211">
        <v>3</v>
      </c>
      <c r="K549" s="201"/>
    </row>
    <row r="550" spans="1:11" ht="12.5" x14ac:dyDescent="0.25">
      <c r="A550" s="207" t="s">
        <v>451</v>
      </c>
      <c r="B550" s="207" t="s">
        <v>1429</v>
      </c>
      <c r="C550" s="207"/>
      <c r="D550" s="208">
        <v>45964</v>
      </c>
      <c r="E550" s="208"/>
      <c r="F550" s="207" t="s">
        <v>1430</v>
      </c>
      <c r="G550" s="209"/>
      <c r="H550" s="207" t="s">
        <v>1431</v>
      </c>
      <c r="I550" s="210">
        <v>400</v>
      </c>
      <c r="J550" s="211">
        <v>3</v>
      </c>
      <c r="K550" s="201"/>
    </row>
    <row r="551" spans="1:11" ht="12.5" x14ac:dyDescent="0.25">
      <c r="A551" s="207" t="s">
        <v>451</v>
      </c>
      <c r="B551" s="207" t="s">
        <v>1432</v>
      </c>
      <c r="C551" s="207"/>
      <c r="D551" s="208">
        <v>45964</v>
      </c>
      <c r="E551" s="208"/>
      <c r="F551" s="207" t="s">
        <v>520</v>
      </c>
      <c r="G551" s="209" t="s">
        <v>3207</v>
      </c>
      <c r="H551" s="207" t="s">
        <v>521</v>
      </c>
      <c r="I551" s="210">
        <v>15</v>
      </c>
      <c r="J551" s="211">
        <v>4</v>
      </c>
      <c r="K551" s="201"/>
    </row>
    <row r="552" spans="1:11" ht="12.5" x14ac:dyDescent="0.25">
      <c r="A552" s="207" t="s">
        <v>451</v>
      </c>
      <c r="B552" s="207" t="s">
        <v>1433</v>
      </c>
      <c r="C552" s="207"/>
      <c r="D552" s="208">
        <v>45964</v>
      </c>
      <c r="E552" s="208"/>
      <c r="F552" s="207" t="s">
        <v>523</v>
      </c>
      <c r="G552" s="209" t="s">
        <v>3207</v>
      </c>
      <c r="H552" s="207" t="s">
        <v>521</v>
      </c>
      <c r="I552" s="210">
        <v>10</v>
      </c>
      <c r="J552" s="211">
        <v>4</v>
      </c>
      <c r="K552" s="201"/>
    </row>
    <row r="553" spans="1:11" ht="12.5" x14ac:dyDescent="0.25">
      <c r="A553" s="207" t="s">
        <v>451</v>
      </c>
      <c r="B553" s="207" t="s">
        <v>1434</v>
      </c>
      <c r="C553" s="207"/>
      <c r="D553" s="208">
        <v>45964</v>
      </c>
      <c r="E553" s="208"/>
      <c r="F553" s="207" t="s">
        <v>531</v>
      </c>
      <c r="G553" s="209" t="s">
        <v>3207</v>
      </c>
      <c r="H553" s="207" t="s">
        <v>521</v>
      </c>
      <c r="I553" s="210">
        <v>1.5</v>
      </c>
      <c r="J553" s="211">
        <v>4</v>
      </c>
      <c r="K553" s="201"/>
    </row>
    <row r="554" spans="1:11" ht="12.5" x14ac:dyDescent="0.25">
      <c r="A554" s="207" t="s">
        <v>451</v>
      </c>
      <c r="B554" s="207" t="s">
        <v>1435</v>
      </c>
      <c r="C554" s="207"/>
      <c r="D554" s="208">
        <v>45964</v>
      </c>
      <c r="E554" s="208"/>
      <c r="F554" s="207" t="s">
        <v>533</v>
      </c>
      <c r="G554" s="209" t="s">
        <v>3207</v>
      </c>
      <c r="H554" s="207" t="s">
        <v>521</v>
      </c>
      <c r="I554" s="210">
        <v>2.5</v>
      </c>
      <c r="J554" s="211">
        <v>4</v>
      </c>
      <c r="K554" s="201"/>
    </row>
    <row r="555" spans="1:11" ht="20" x14ac:dyDescent="0.25">
      <c r="A555" s="207" t="s">
        <v>451</v>
      </c>
      <c r="B555" s="207" t="s">
        <v>1436</v>
      </c>
      <c r="C555" s="207"/>
      <c r="D555" s="208"/>
      <c r="E555" s="208">
        <v>45965</v>
      </c>
      <c r="F555" s="207" t="s">
        <v>1437</v>
      </c>
      <c r="G555" s="209"/>
      <c r="H555" s="207" t="s">
        <v>757</v>
      </c>
      <c r="I555" s="210">
        <v>112</v>
      </c>
      <c r="J555" s="211">
        <v>3</v>
      </c>
      <c r="K555" s="201"/>
    </row>
    <row r="556" spans="1:11" ht="20" x14ac:dyDescent="0.25">
      <c r="A556" s="207" t="s">
        <v>451</v>
      </c>
      <c r="B556" s="207" t="s">
        <v>1438</v>
      </c>
      <c r="C556" s="207"/>
      <c r="D556" s="208"/>
      <c r="E556" s="208">
        <v>45965</v>
      </c>
      <c r="F556" s="207" t="s">
        <v>1439</v>
      </c>
      <c r="G556" s="209"/>
      <c r="H556" s="207" t="s">
        <v>475</v>
      </c>
      <c r="I556" s="210">
        <v>100</v>
      </c>
      <c r="J556" s="211">
        <v>3</v>
      </c>
      <c r="K556" s="201"/>
    </row>
    <row r="557" spans="1:11" ht="20" x14ac:dyDescent="0.25">
      <c r="A557" s="207" t="s">
        <v>451</v>
      </c>
      <c r="B557" s="207" t="s">
        <v>1440</v>
      </c>
      <c r="C557" s="207"/>
      <c r="D557" s="208"/>
      <c r="E557" s="208">
        <v>45965</v>
      </c>
      <c r="F557" s="207" t="s">
        <v>1441</v>
      </c>
      <c r="G557" s="209"/>
      <c r="H557" s="207" t="s">
        <v>709</v>
      </c>
      <c r="I557" s="210">
        <v>371.23</v>
      </c>
      <c r="J557" s="211">
        <v>3</v>
      </c>
      <c r="K557" s="201"/>
    </row>
    <row r="558" spans="1:11" ht="20" x14ac:dyDescent="0.25">
      <c r="A558" s="207" t="s">
        <v>451</v>
      </c>
      <c r="B558" s="207" t="s">
        <v>1442</v>
      </c>
      <c r="C558" s="207"/>
      <c r="D558" s="208"/>
      <c r="E558" s="208">
        <v>45965</v>
      </c>
      <c r="F558" s="207" t="s">
        <v>1443</v>
      </c>
      <c r="G558" s="209"/>
      <c r="H558" s="207" t="s">
        <v>1071</v>
      </c>
      <c r="I558" s="210">
        <v>189.8</v>
      </c>
      <c r="J558" s="211">
        <v>3</v>
      </c>
      <c r="K558" s="201"/>
    </row>
    <row r="559" spans="1:11" ht="20" x14ac:dyDescent="0.25">
      <c r="A559" s="207" t="s">
        <v>451</v>
      </c>
      <c r="B559" s="207" t="s">
        <v>1444</v>
      </c>
      <c r="C559" s="207"/>
      <c r="D559" s="208"/>
      <c r="E559" s="208">
        <v>45965</v>
      </c>
      <c r="F559" s="207" t="s">
        <v>1443</v>
      </c>
      <c r="G559" s="209"/>
      <c r="H559" s="207" t="s">
        <v>674</v>
      </c>
      <c r="I559" s="210">
        <v>1883.48</v>
      </c>
      <c r="J559" s="211">
        <v>3</v>
      </c>
      <c r="K559" s="201"/>
    </row>
    <row r="560" spans="1:11" ht="20" x14ac:dyDescent="0.25">
      <c r="A560" s="207" t="s">
        <v>451</v>
      </c>
      <c r="B560" s="207" t="s">
        <v>1445</v>
      </c>
      <c r="C560" s="207"/>
      <c r="D560" s="208"/>
      <c r="E560" s="208">
        <v>45965</v>
      </c>
      <c r="F560" s="207" t="s">
        <v>1446</v>
      </c>
      <c r="G560" s="209"/>
      <c r="H560" s="207" t="s">
        <v>508</v>
      </c>
      <c r="I560" s="210">
        <v>498.35</v>
      </c>
      <c r="J560" s="211">
        <v>3</v>
      </c>
      <c r="K560" s="201"/>
    </row>
    <row r="561" spans="1:11" ht="20" x14ac:dyDescent="0.25">
      <c r="A561" s="207" t="s">
        <v>451</v>
      </c>
      <c r="B561" s="207" t="s">
        <v>1447</v>
      </c>
      <c r="C561" s="207"/>
      <c r="D561" s="208">
        <v>45966</v>
      </c>
      <c r="E561" s="208"/>
      <c r="F561" s="207" t="s">
        <v>1448</v>
      </c>
      <c r="G561" s="209"/>
      <c r="H561" s="207" t="s">
        <v>564</v>
      </c>
      <c r="I561" s="210">
        <v>280</v>
      </c>
      <c r="J561" s="211">
        <v>3</v>
      </c>
      <c r="K561" s="201"/>
    </row>
    <row r="562" spans="1:11" ht="20" x14ac:dyDescent="0.25">
      <c r="A562" s="207" t="s">
        <v>451</v>
      </c>
      <c r="B562" s="207" t="s">
        <v>1449</v>
      </c>
      <c r="C562" s="207"/>
      <c r="D562" s="208"/>
      <c r="E562" s="208">
        <v>45966</v>
      </c>
      <c r="F562" s="207" t="s">
        <v>1450</v>
      </c>
      <c r="G562" s="209"/>
      <c r="H562" s="207" t="s">
        <v>536</v>
      </c>
      <c r="I562" s="210">
        <v>909.15</v>
      </c>
      <c r="J562" s="211">
        <v>3</v>
      </c>
      <c r="K562" s="201"/>
    </row>
    <row r="563" spans="1:11" ht="20" x14ac:dyDescent="0.25">
      <c r="A563" s="207" t="s">
        <v>451</v>
      </c>
      <c r="B563" s="207" t="s">
        <v>1451</v>
      </c>
      <c r="C563" s="207"/>
      <c r="D563" s="208"/>
      <c r="E563" s="208">
        <v>45966</v>
      </c>
      <c r="F563" s="207" t="s">
        <v>1452</v>
      </c>
      <c r="G563" s="209"/>
      <c r="H563" s="207" t="s">
        <v>644</v>
      </c>
      <c r="I563" s="210">
        <v>307.05</v>
      </c>
      <c r="J563" s="211">
        <v>3</v>
      </c>
      <c r="K563" s="201"/>
    </row>
    <row r="564" spans="1:11" ht="12.5" x14ac:dyDescent="0.25">
      <c r="A564" s="207" t="s">
        <v>451</v>
      </c>
      <c r="B564" s="207" t="s">
        <v>1453</v>
      </c>
      <c r="C564" s="207"/>
      <c r="D564" s="208"/>
      <c r="E564" s="208">
        <v>45966</v>
      </c>
      <c r="F564" s="207" t="s">
        <v>1454</v>
      </c>
      <c r="G564" s="209"/>
      <c r="H564" s="207" t="s">
        <v>795</v>
      </c>
      <c r="I564" s="210">
        <v>472.39</v>
      </c>
      <c r="J564" s="211">
        <v>3</v>
      </c>
      <c r="K564" s="201"/>
    </row>
    <row r="565" spans="1:11" ht="20" x14ac:dyDescent="0.25">
      <c r="A565" s="207" t="s">
        <v>451</v>
      </c>
      <c r="B565" s="207" t="s">
        <v>1455</v>
      </c>
      <c r="C565" s="207"/>
      <c r="D565" s="208">
        <v>45966</v>
      </c>
      <c r="E565" s="208"/>
      <c r="F565" s="207" t="s">
        <v>1456</v>
      </c>
      <c r="G565" s="209"/>
      <c r="H565" s="207" t="s">
        <v>957</v>
      </c>
      <c r="I565" s="210">
        <v>140</v>
      </c>
      <c r="J565" s="211">
        <v>3</v>
      </c>
      <c r="K565" s="201"/>
    </row>
    <row r="566" spans="1:11" ht="12.5" x14ac:dyDescent="0.25">
      <c r="A566" s="207" t="s">
        <v>451</v>
      </c>
      <c r="B566" s="207" t="s">
        <v>1457</v>
      </c>
      <c r="C566" s="207"/>
      <c r="D566" s="208"/>
      <c r="E566" s="208">
        <v>45966</v>
      </c>
      <c r="F566" s="207" t="s">
        <v>1458</v>
      </c>
      <c r="G566" s="209"/>
      <c r="H566" s="207" t="s">
        <v>1459</v>
      </c>
      <c r="I566" s="210">
        <v>200.26</v>
      </c>
      <c r="J566" s="211">
        <v>3</v>
      </c>
      <c r="K566" s="201"/>
    </row>
    <row r="567" spans="1:11" ht="12.5" x14ac:dyDescent="0.25">
      <c r="A567" s="207" t="s">
        <v>451</v>
      </c>
      <c r="B567" s="207" t="s">
        <v>1460</v>
      </c>
      <c r="C567" s="207"/>
      <c r="D567" s="208"/>
      <c r="E567" s="208">
        <v>45966</v>
      </c>
      <c r="F567" s="207" t="s">
        <v>1461</v>
      </c>
      <c r="G567" s="209"/>
      <c r="H567" s="207" t="s">
        <v>1459</v>
      </c>
      <c r="I567" s="210">
        <v>254.8</v>
      </c>
      <c r="J567" s="211">
        <v>3</v>
      </c>
      <c r="K567" s="201"/>
    </row>
    <row r="568" spans="1:11" ht="20" x14ac:dyDescent="0.25">
      <c r="A568" s="207" t="s">
        <v>451</v>
      </c>
      <c r="B568" s="207" t="s">
        <v>1462</v>
      </c>
      <c r="C568" s="207"/>
      <c r="D568" s="208"/>
      <c r="E568" s="208">
        <v>45967</v>
      </c>
      <c r="F568" s="207" t="s">
        <v>1463</v>
      </c>
      <c r="G568" s="209"/>
      <c r="H568" s="207" t="s">
        <v>654</v>
      </c>
      <c r="I568" s="210">
        <v>687.72</v>
      </c>
      <c r="J568" s="211">
        <v>3</v>
      </c>
      <c r="K568" s="201"/>
    </row>
    <row r="569" spans="1:11" ht="12.5" x14ac:dyDescent="0.25">
      <c r="A569" s="207" t="s">
        <v>451</v>
      </c>
      <c r="B569" s="207" t="s">
        <v>1464</v>
      </c>
      <c r="C569" s="207"/>
      <c r="D569" s="208"/>
      <c r="E569" s="208">
        <v>45967</v>
      </c>
      <c r="F569" s="207" t="s">
        <v>1465</v>
      </c>
      <c r="G569" s="209"/>
      <c r="H569" s="207" t="s">
        <v>795</v>
      </c>
      <c r="I569" s="210">
        <v>671.19</v>
      </c>
      <c r="J569" s="211">
        <v>3</v>
      </c>
      <c r="K569" s="201"/>
    </row>
    <row r="570" spans="1:11" ht="12.5" x14ac:dyDescent="0.25">
      <c r="A570" s="207" t="s">
        <v>451</v>
      </c>
      <c r="B570" s="207" t="s">
        <v>1466</v>
      </c>
      <c r="C570" s="207"/>
      <c r="D570" s="208"/>
      <c r="E570" s="208">
        <v>45967</v>
      </c>
      <c r="F570" s="207" t="s">
        <v>1467</v>
      </c>
      <c r="G570" s="209"/>
      <c r="H570" s="207" t="s">
        <v>596</v>
      </c>
      <c r="I570" s="210">
        <v>773.01</v>
      </c>
      <c r="J570" s="211">
        <v>3</v>
      </c>
      <c r="K570" s="201"/>
    </row>
    <row r="571" spans="1:11" ht="12.5" x14ac:dyDescent="0.25">
      <c r="A571" s="207" t="s">
        <v>451</v>
      </c>
      <c r="B571" s="207" t="s">
        <v>1468</v>
      </c>
      <c r="C571" s="207"/>
      <c r="D571" s="208">
        <v>45967</v>
      </c>
      <c r="E571" s="208"/>
      <c r="F571" s="207" t="s">
        <v>1469</v>
      </c>
      <c r="G571" s="209" t="s">
        <v>3231</v>
      </c>
      <c r="H571" s="207" t="s">
        <v>999</v>
      </c>
      <c r="I571" s="210">
        <v>299.70999999999998</v>
      </c>
      <c r="J571" s="211">
        <v>2</v>
      </c>
      <c r="K571" s="201"/>
    </row>
    <row r="572" spans="1:11" ht="12.5" x14ac:dyDescent="0.25">
      <c r="A572" s="207" t="s">
        <v>451</v>
      </c>
      <c r="B572" s="207" t="s">
        <v>1470</v>
      </c>
      <c r="C572" s="207"/>
      <c r="D572" s="208">
        <v>45971</v>
      </c>
      <c r="E572" s="208"/>
      <c r="F572" s="207" t="s">
        <v>1471</v>
      </c>
      <c r="G572" s="209"/>
      <c r="H572" s="207" t="s">
        <v>1472</v>
      </c>
      <c r="I572" s="210">
        <v>892.96</v>
      </c>
      <c r="J572" s="211">
        <v>3</v>
      </c>
      <c r="K572" s="201"/>
    </row>
    <row r="573" spans="1:11" ht="12.5" x14ac:dyDescent="0.25">
      <c r="A573" s="207" t="s">
        <v>451</v>
      </c>
      <c r="B573" s="207" t="s">
        <v>1473</v>
      </c>
      <c r="C573" s="207"/>
      <c r="D573" s="208">
        <v>45971</v>
      </c>
      <c r="E573" s="208"/>
      <c r="F573" s="207" t="s">
        <v>1474</v>
      </c>
      <c r="G573" s="209"/>
      <c r="H573" s="207" t="s">
        <v>1475</v>
      </c>
      <c r="I573" s="210">
        <v>131.72</v>
      </c>
      <c r="J573" s="211">
        <v>3</v>
      </c>
      <c r="K573" s="201"/>
    </row>
    <row r="574" spans="1:11" ht="12.5" x14ac:dyDescent="0.25">
      <c r="A574" s="207" t="s">
        <v>451</v>
      </c>
      <c r="B574" s="207" t="s">
        <v>1476</v>
      </c>
      <c r="C574" s="207"/>
      <c r="D574" s="208">
        <v>45971</v>
      </c>
      <c r="E574" s="208"/>
      <c r="F574" s="207" t="s">
        <v>1474</v>
      </c>
      <c r="G574" s="209"/>
      <c r="H574" s="207" t="s">
        <v>1475</v>
      </c>
      <c r="I574" s="210">
        <v>131.72</v>
      </c>
      <c r="J574" s="211">
        <v>3</v>
      </c>
      <c r="K574" s="201"/>
    </row>
    <row r="575" spans="1:11" ht="12.5" x14ac:dyDescent="0.25">
      <c r="A575" s="207" t="s">
        <v>451</v>
      </c>
      <c r="B575" s="207" t="s">
        <v>1477</v>
      </c>
      <c r="C575" s="207"/>
      <c r="D575" s="208">
        <v>45971</v>
      </c>
      <c r="E575" s="208"/>
      <c r="F575" s="207" t="s">
        <v>1062</v>
      </c>
      <c r="G575" s="209"/>
      <c r="H575" s="207" t="s">
        <v>1478</v>
      </c>
      <c r="I575" s="210">
        <v>252.28</v>
      </c>
      <c r="J575" s="211">
        <v>3</v>
      </c>
      <c r="K575" s="201"/>
    </row>
    <row r="576" spans="1:11" ht="30" x14ac:dyDescent="0.25">
      <c r="A576" s="207" t="s">
        <v>451</v>
      </c>
      <c r="B576" s="207" t="s">
        <v>1479</v>
      </c>
      <c r="C576" s="207"/>
      <c r="D576" s="208">
        <v>45971</v>
      </c>
      <c r="E576" s="208"/>
      <c r="F576" s="207" t="s">
        <v>1480</v>
      </c>
      <c r="G576" s="209"/>
      <c r="H576" s="207" t="s">
        <v>454</v>
      </c>
      <c r="I576" s="210">
        <v>3298.23</v>
      </c>
      <c r="J576" s="211">
        <v>4</v>
      </c>
      <c r="K576" s="201"/>
    </row>
    <row r="577" spans="1:11" ht="30" x14ac:dyDescent="0.25">
      <c r="A577" s="207" t="s">
        <v>451</v>
      </c>
      <c r="B577" s="207" t="s">
        <v>1481</v>
      </c>
      <c r="C577" s="207"/>
      <c r="D577" s="208">
        <v>45971</v>
      </c>
      <c r="E577" s="208"/>
      <c r="F577" s="207" t="s">
        <v>1482</v>
      </c>
      <c r="G577" s="209"/>
      <c r="H577" s="207" t="s">
        <v>556</v>
      </c>
      <c r="I577" s="210">
        <v>907.18</v>
      </c>
      <c r="J577" s="211">
        <v>3</v>
      </c>
      <c r="K577" s="201"/>
    </row>
    <row r="578" spans="1:11" ht="12.5" x14ac:dyDescent="0.25">
      <c r="A578" s="207" t="s">
        <v>451</v>
      </c>
      <c r="B578" s="207" t="s">
        <v>1483</v>
      </c>
      <c r="C578" s="207"/>
      <c r="D578" s="208">
        <v>45971</v>
      </c>
      <c r="E578" s="208"/>
      <c r="F578" s="207" t="s">
        <v>1484</v>
      </c>
      <c r="G578" s="209"/>
      <c r="H578" s="207" t="s">
        <v>1485</v>
      </c>
      <c r="I578" s="210">
        <v>202.1</v>
      </c>
      <c r="J578" s="211">
        <v>4</v>
      </c>
      <c r="K578" s="201"/>
    </row>
    <row r="579" spans="1:11" ht="30" x14ac:dyDescent="0.25">
      <c r="A579" s="207" t="s">
        <v>451</v>
      </c>
      <c r="B579" s="207" t="s">
        <v>1486</v>
      </c>
      <c r="C579" s="207"/>
      <c r="D579" s="208">
        <v>45971</v>
      </c>
      <c r="E579" s="208"/>
      <c r="F579" s="207" t="s">
        <v>1487</v>
      </c>
      <c r="G579" s="209"/>
      <c r="H579" s="207" t="s">
        <v>1161</v>
      </c>
      <c r="I579" s="210">
        <v>4771.62</v>
      </c>
      <c r="J579" s="211">
        <v>3</v>
      </c>
      <c r="K579" s="201"/>
    </row>
    <row r="580" spans="1:11" ht="12.5" x14ac:dyDescent="0.25">
      <c r="A580" s="207" t="s">
        <v>451</v>
      </c>
      <c r="B580" s="207" t="s">
        <v>1488</v>
      </c>
      <c r="C580" s="207"/>
      <c r="D580" s="208">
        <v>45971</v>
      </c>
      <c r="E580" s="208"/>
      <c r="F580" s="207" t="s">
        <v>1489</v>
      </c>
      <c r="G580" s="209" t="s">
        <v>3208</v>
      </c>
      <c r="H580" s="207" t="s">
        <v>927</v>
      </c>
      <c r="I580" s="210">
        <v>3846.4</v>
      </c>
      <c r="J580" s="211">
        <v>2</v>
      </c>
      <c r="K580" s="201"/>
    </row>
    <row r="581" spans="1:11" ht="12.5" x14ac:dyDescent="0.25">
      <c r="A581" s="207" t="s">
        <v>451</v>
      </c>
      <c r="B581" s="207" t="s">
        <v>1490</v>
      </c>
      <c r="C581" s="207"/>
      <c r="D581" s="208">
        <v>45971</v>
      </c>
      <c r="E581" s="208"/>
      <c r="F581" s="207" t="s">
        <v>1491</v>
      </c>
      <c r="G581" s="209"/>
      <c r="H581" s="207" t="s">
        <v>1492</v>
      </c>
      <c r="I581" s="210">
        <v>505</v>
      </c>
      <c r="J581" s="211">
        <v>3</v>
      </c>
      <c r="K581" s="201"/>
    </row>
    <row r="582" spans="1:11" ht="12.5" x14ac:dyDescent="0.25">
      <c r="A582" s="207" t="s">
        <v>451</v>
      </c>
      <c r="B582" s="207" t="s">
        <v>1493</v>
      </c>
      <c r="C582" s="207"/>
      <c r="D582" s="208">
        <v>45971</v>
      </c>
      <c r="E582" s="208"/>
      <c r="F582" s="207" t="s">
        <v>873</v>
      </c>
      <c r="G582" s="209" t="s">
        <v>3206</v>
      </c>
      <c r="H582" s="207" t="s">
        <v>460</v>
      </c>
      <c r="I582" s="210">
        <v>327.26</v>
      </c>
      <c r="J582" s="211">
        <v>4</v>
      </c>
      <c r="K582" s="201"/>
    </row>
    <row r="583" spans="1:11" ht="12.5" x14ac:dyDescent="0.25">
      <c r="A583" s="207" t="s">
        <v>451</v>
      </c>
      <c r="B583" s="207" t="s">
        <v>1494</v>
      </c>
      <c r="C583" s="207"/>
      <c r="D583" s="208"/>
      <c r="E583" s="208">
        <v>45971</v>
      </c>
      <c r="F583" s="207" t="s">
        <v>1495</v>
      </c>
      <c r="G583" s="209"/>
      <c r="H583" s="207" t="s">
        <v>1075</v>
      </c>
      <c r="I583" s="210">
        <v>18.5</v>
      </c>
      <c r="J583" s="211">
        <v>3</v>
      </c>
      <c r="K583" s="201"/>
    </row>
    <row r="584" spans="1:11" ht="12.5" x14ac:dyDescent="0.25">
      <c r="A584" s="207" t="s">
        <v>451</v>
      </c>
      <c r="B584" s="207" t="s">
        <v>1496</v>
      </c>
      <c r="C584" s="207"/>
      <c r="D584" s="208">
        <v>45971</v>
      </c>
      <c r="E584" s="208"/>
      <c r="F584" s="207" t="s">
        <v>520</v>
      </c>
      <c r="G584" s="209" t="s">
        <v>3207</v>
      </c>
      <c r="H584" s="207" t="s">
        <v>521</v>
      </c>
      <c r="I584" s="210">
        <v>15</v>
      </c>
      <c r="J584" s="211">
        <v>4</v>
      </c>
      <c r="K584" s="201"/>
    </row>
    <row r="585" spans="1:11" ht="12.5" x14ac:dyDescent="0.25">
      <c r="A585" s="207" t="s">
        <v>451</v>
      </c>
      <c r="B585" s="207" t="s">
        <v>1497</v>
      </c>
      <c r="C585" s="207"/>
      <c r="D585" s="208">
        <v>45971</v>
      </c>
      <c r="E585" s="208"/>
      <c r="F585" s="207" t="s">
        <v>523</v>
      </c>
      <c r="G585" s="209" t="s">
        <v>3207</v>
      </c>
      <c r="H585" s="207" t="s">
        <v>521</v>
      </c>
      <c r="I585" s="210">
        <v>10</v>
      </c>
      <c r="J585" s="211">
        <v>4</v>
      </c>
      <c r="K585" s="201"/>
    </row>
    <row r="586" spans="1:11" ht="12.5" x14ac:dyDescent="0.25">
      <c r="A586" s="207" t="s">
        <v>451</v>
      </c>
      <c r="B586" s="207" t="s">
        <v>1498</v>
      </c>
      <c r="C586" s="207"/>
      <c r="D586" s="208">
        <v>45971</v>
      </c>
      <c r="E586" s="208"/>
      <c r="F586" s="207" t="s">
        <v>520</v>
      </c>
      <c r="G586" s="209" t="s">
        <v>3207</v>
      </c>
      <c r="H586" s="207" t="s">
        <v>521</v>
      </c>
      <c r="I586" s="210">
        <v>15</v>
      </c>
      <c r="J586" s="211">
        <v>4</v>
      </c>
      <c r="K586" s="201"/>
    </row>
    <row r="587" spans="1:11" ht="12.5" x14ac:dyDescent="0.25">
      <c r="A587" s="207" t="s">
        <v>451</v>
      </c>
      <c r="B587" s="207" t="s">
        <v>1499</v>
      </c>
      <c r="C587" s="207"/>
      <c r="D587" s="208">
        <v>45971</v>
      </c>
      <c r="E587" s="208"/>
      <c r="F587" s="207" t="s">
        <v>523</v>
      </c>
      <c r="G587" s="209" t="s">
        <v>3207</v>
      </c>
      <c r="H587" s="207" t="s">
        <v>521</v>
      </c>
      <c r="I587" s="210">
        <v>10</v>
      </c>
      <c r="J587" s="211">
        <v>4</v>
      </c>
      <c r="K587" s="201"/>
    </row>
    <row r="588" spans="1:11" ht="12.5" x14ac:dyDescent="0.25">
      <c r="A588" s="207" t="s">
        <v>451</v>
      </c>
      <c r="B588" s="207" t="s">
        <v>1500</v>
      </c>
      <c r="C588" s="207"/>
      <c r="D588" s="208">
        <v>45971</v>
      </c>
      <c r="E588" s="208"/>
      <c r="F588" s="207" t="s">
        <v>520</v>
      </c>
      <c r="G588" s="209" t="s">
        <v>3207</v>
      </c>
      <c r="H588" s="207" t="s">
        <v>521</v>
      </c>
      <c r="I588" s="210">
        <v>15</v>
      </c>
      <c r="J588" s="211">
        <v>4</v>
      </c>
      <c r="K588" s="201"/>
    </row>
    <row r="589" spans="1:11" ht="12.5" x14ac:dyDescent="0.25">
      <c r="A589" s="207" t="s">
        <v>451</v>
      </c>
      <c r="B589" s="207" t="s">
        <v>1501</v>
      </c>
      <c r="C589" s="207"/>
      <c r="D589" s="208">
        <v>45971</v>
      </c>
      <c r="E589" s="208"/>
      <c r="F589" s="207" t="s">
        <v>523</v>
      </c>
      <c r="G589" s="209" t="s">
        <v>3207</v>
      </c>
      <c r="H589" s="207" t="s">
        <v>521</v>
      </c>
      <c r="I589" s="210">
        <v>10</v>
      </c>
      <c r="J589" s="211">
        <v>4</v>
      </c>
      <c r="K589" s="201"/>
    </row>
    <row r="590" spans="1:11" ht="12.5" x14ac:dyDescent="0.25">
      <c r="A590" s="207" t="s">
        <v>451</v>
      </c>
      <c r="B590" s="207" t="s">
        <v>1502</v>
      </c>
      <c r="C590" s="207"/>
      <c r="D590" s="208">
        <v>45972</v>
      </c>
      <c r="E590" s="208"/>
      <c r="F590" s="207" t="s">
        <v>1503</v>
      </c>
      <c r="G590" s="209"/>
      <c r="H590" s="207" t="s">
        <v>1504</v>
      </c>
      <c r="I590" s="210">
        <v>99.9</v>
      </c>
      <c r="J590" s="211">
        <v>3</v>
      </c>
      <c r="K590" s="201"/>
    </row>
    <row r="591" spans="1:11" ht="12.5" x14ac:dyDescent="0.25">
      <c r="A591" s="207" t="s">
        <v>451</v>
      </c>
      <c r="B591" s="207" t="s">
        <v>1505</v>
      </c>
      <c r="C591" s="207"/>
      <c r="D591" s="208">
        <v>45972</v>
      </c>
      <c r="E591" s="208"/>
      <c r="F591" s="207" t="s">
        <v>1503</v>
      </c>
      <c r="G591" s="209"/>
      <c r="H591" s="207" t="s">
        <v>605</v>
      </c>
      <c r="I591" s="210">
        <v>44.27</v>
      </c>
      <c r="J591" s="211">
        <v>3</v>
      </c>
      <c r="K591" s="201"/>
    </row>
    <row r="592" spans="1:11" ht="12.5" x14ac:dyDescent="0.25">
      <c r="A592" s="207" t="s">
        <v>451</v>
      </c>
      <c r="B592" s="207" t="s">
        <v>1506</v>
      </c>
      <c r="C592" s="207"/>
      <c r="D592" s="208"/>
      <c r="E592" s="208">
        <v>45972</v>
      </c>
      <c r="F592" s="207" t="s">
        <v>1467</v>
      </c>
      <c r="G592" s="209"/>
      <c r="H592" s="207" t="s">
        <v>663</v>
      </c>
      <c r="I592" s="210">
        <v>319.14999999999998</v>
      </c>
      <c r="J592" s="211">
        <v>3</v>
      </c>
      <c r="K592" s="201"/>
    </row>
    <row r="593" spans="1:11" ht="20" x14ac:dyDescent="0.25">
      <c r="A593" s="207" t="s">
        <v>451</v>
      </c>
      <c r="B593" s="207" t="s">
        <v>1507</v>
      </c>
      <c r="C593" s="207"/>
      <c r="D593" s="208"/>
      <c r="E593" s="208">
        <v>45973</v>
      </c>
      <c r="F593" s="207" t="s">
        <v>1508</v>
      </c>
      <c r="G593" s="209"/>
      <c r="H593" s="207" t="s">
        <v>712</v>
      </c>
      <c r="I593" s="210">
        <v>380.15</v>
      </c>
      <c r="J593" s="211">
        <v>3</v>
      </c>
      <c r="K593" s="201"/>
    </row>
    <row r="594" spans="1:11" ht="12.5" x14ac:dyDescent="0.25">
      <c r="A594" s="207" t="s">
        <v>451</v>
      </c>
      <c r="B594" s="207" t="s">
        <v>1509</v>
      </c>
      <c r="C594" s="207"/>
      <c r="D594" s="208"/>
      <c r="E594" s="208">
        <v>45973</v>
      </c>
      <c r="F594" s="207" t="s">
        <v>1510</v>
      </c>
      <c r="G594" s="209"/>
      <c r="H594" s="207" t="s">
        <v>629</v>
      </c>
      <c r="I594" s="210">
        <v>50</v>
      </c>
      <c r="J594" s="211">
        <v>3</v>
      </c>
      <c r="K594" s="201"/>
    </row>
    <row r="595" spans="1:11" ht="12.5" x14ac:dyDescent="0.25">
      <c r="A595" s="207" t="s">
        <v>451</v>
      </c>
      <c r="B595" s="207" t="s">
        <v>1511</v>
      </c>
      <c r="C595" s="207"/>
      <c r="D595" s="208"/>
      <c r="E595" s="208">
        <v>45973</v>
      </c>
      <c r="F595" s="207" t="s">
        <v>1512</v>
      </c>
      <c r="G595" s="209"/>
      <c r="H595" s="207" t="s">
        <v>663</v>
      </c>
      <c r="I595" s="210">
        <v>88.5</v>
      </c>
      <c r="J595" s="211">
        <v>3</v>
      </c>
      <c r="K595" s="201"/>
    </row>
    <row r="596" spans="1:11" ht="20" x14ac:dyDescent="0.25">
      <c r="A596" s="207" t="s">
        <v>512</v>
      </c>
      <c r="B596" s="207" t="s">
        <v>1513</v>
      </c>
      <c r="C596" s="207"/>
      <c r="D596" s="208">
        <v>45973</v>
      </c>
      <c r="E596" s="208"/>
      <c r="F596" s="207" t="s">
        <v>1514</v>
      </c>
      <c r="G596" s="209" t="s">
        <v>3211</v>
      </c>
      <c r="H596" s="207" t="s">
        <v>1133</v>
      </c>
      <c r="I596" s="210">
        <v>1230</v>
      </c>
      <c r="J596" s="211"/>
      <c r="K596" s="201"/>
    </row>
    <row r="597" spans="1:11" ht="12.5" x14ac:dyDescent="0.25">
      <c r="A597" s="207" t="s">
        <v>451</v>
      </c>
      <c r="B597" s="207" t="s">
        <v>1515</v>
      </c>
      <c r="C597" s="207"/>
      <c r="D597" s="208">
        <v>45973</v>
      </c>
      <c r="E597" s="208"/>
      <c r="F597" s="207" t="s">
        <v>1516</v>
      </c>
      <c r="G597" s="209" t="s">
        <v>3213</v>
      </c>
      <c r="H597" s="207" t="s">
        <v>1047</v>
      </c>
      <c r="I597" s="210">
        <v>557.19000000000005</v>
      </c>
      <c r="J597" s="211">
        <v>3</v>
      </c>
      <c r="K597" s="201"/>
    </row>
    <row r="598" spans="1:11" ht="20" x14ac:dyDescent="0.25">
      <c r="A598" s="207" t="s">
        <v>451</v>
      </c>
      <c r="B598" s="207" t="s">
        <v>1517</v>
      </c>
      <c r="C598" s="207"/>
      <c r="D598" s="208">
        <v>45973</v>
      </c>
      <c r="E598" s="208"/>
      <c r="F598" s="207" t="s">
        <v>1348</v>
      </c>
      <c r="G598" s="207" t="s">
        <v>1518</v>
      </c>
      <c r="H598" s="207" t="s">
        <v>1519</v>
      </c>
      <c r="I598" s="210">
        <v>2240</v>
      </c>
      <c r="J598" s="211">
        <v>1</v>
      </c>
      <c r="K598" s="201"/>
    </row>
    <row r="599" spans="1:11" ht="20" x14ac:dyDescent="0.25">
      <c r="A599" s="207" t="s">
        <v>451</v>
      </c>
      <c r="B599" s="207" t="s">
        <v>1520</v>
      </c>
      <c r="C599" s="207"/>
      <c r="D599" s="208">
        <v>45973</v>
      </c>
      <c r="E599" s="208"/>
      <c r="F599" s="207" t="s">
        <v>1281</v>
      </c>
      <c r="G599" s="207" t="s">
        <v>1521</v>
      </c>
      <c r="H599" s="207" t="s">
        <v>1522</v>
      </c>
      <c r="I599" s="210">
        <v>336</v>
      </c>
      <c r="J599" s="211">
        <v>1</v>
      </c>
      <c r="K599" s="201"/>
    </row>
    <row r="600" spans="1:11" ht="20" x14ac:dyDescent="0.25">
      <c r="A600" s="207" t="s">
        <v>451</v>
      </c>
      <c r="B600" s="207" t="s">
        <v>1523</v>
      </c>
      <c r="C600" s="207"/>
      <c r="D600" s="208">
        <v>45973</v>
      </c>
      <c r="E600" s="208"/>
      <c r="F600" s="207" t="s">
        <v>1348</v>
      </c>
      <c r="G600" s="207" t="s">
        <v>1524</v>
      </c>
      <c r="H600" s="207" t="s">
        <v>1525</v>
      </c>
      <c r="I600" s="210">
        <v>5488</v>
      </c>
      <c r="J600" s="211">
        <v>1</v>
      </c>
      <c r="K600" s="201"/>
    </row>
    <row r="601" spans="1:11" ht="30" x14ac:dyDescent="0.25">
      <c r="A601" s="207" t="s">
        <v>451</v>
      </c>
      <c r="B601" s="207" t="s">
        <v>1526</v>
      </c>
      <c r="C601" s="207"/>
      <c r="D601" s="208">
        <v>45973</v>
      </c>
      <c r="E601" s="208"/>
      <c r="F601" s="207" t="s">
        <v>1527</v>
      </c>
      <c r="G601" s="207" t="s">
        <v>1528</v>
      </c>
      <c r="H601" s="207" t="s">
        <v>1529</v>
      </c>
      <c r="I601" s="210">
        <v>2800</v>
      </c>
      <c r="J601" s="211">
        <v>1</v>
      </c>
      <c r="K601" s="201"/>
    </row>
    <row r="602" spans="1:11" ht="12.5" x14ac:dyDescent="0.25">
      <c r="A602" s="207" t="s">
        <v>451</v>
      </c>
      <c r="B602" s="207" t="s">
        <v>1530</v>
      </c>
      <c r="C602" s="207"/>
      <c r="D602" s="208">
        <v>45974</v>
      </c>
      <c r="E602" s="208"/>
      <c r="F602" s="207" t="s">
        <v>1503</v>
      </c>
      <c r="G602" s="207"/>
      <c r="H602" s="207" t="s">
        <v>746</v>
      </c>
      <c r="I602" s="210">
        <v>92.68</v>
      </c>
      <c r="J602" s="211">
        <v>3</v>
      </c>
      <c r="K602" s="201"/>
    </row>
    <row r="603" spans="1:11" ht="12.5" x14ac:dyDescent="0.25">
      <c r="A603" s="207" t="s">
        <v>451</v>
      </c>
      <c r="B603" s="207" t="s">
        <v>1531</v>
      </c>
      <c r="C603" s="207"/>
      <c r="D603" s="208">
        <v>45975</v>
      </c>
      <c r="E603" s="208"/>
      <c r="F603" s="207" t="s">
        <v>1417</v>
      </c>
      <c r="G603" s="207"/>
      <c r="H603" s="207" t="s">
        <v>1418</v>
      </c>
      <c r="I603" s="210">
        <v>138.13999999999999</v>
      </c>
      <c r="J603" s="211">
        <v>3</v>
      </c>
      <c r="K603" s="201"/>
    </row>
    <row r="604" spans="1:11" ht="20" x14ac:dyDescent="0.25">
      <c r="A604" s="207" t="s">
        <v>512</v>
      </c>
      <c r="B604" s="207" t="s">
        <v>1532</v>
      </c>
      <c r="C604" s="207"/>
      <c r="D604" s="208">
        <v>45975</v>
      </c>
      <c r="E604" s="208"/>
      <c r="F604" s="207" t="s">
        <v>1533</v>
      </c>
      <c r="G604" s="207" t="s">
        <v>3212</v>
      </c>
      <c r="H604" s="207" t="s">
        <v>1534</v>
      </c>
      <c r="I604" s="210">
        <v>900</v>
      </c>
      <c r="J604" s="211"/>
      <c r="K604" s="201"/>
    </row>
    <row r="605" spans="1:11" ht="12.5" x14ac:dyDescent="0.25">
      <c r="A605" s="207" t="s">
        <v>451</v>
      </c>
      <c r="B605" s="207" t="s">
        <v>1535</v>
      </c>
      <c r="C605" s="207"/>
      <c r="D605" s="208">
        <v>45975</v>
      </c>
      <c r="E605" s="208"/>
      <c r="F605" s="207" t="s">
        <v>520</v>
      </c>
      <c r="G605" s="207" t="s">
        <v>3207</v>
      </c>
      <c r="H605" s="207" t="s">
        <v>521</v>
      </c>
      <c r="I605" s="210">
        <v>15</v>
      </c>
      <c r="J605" s="211">
        <v>4</v>
      </c>
      <c r="K605" s="201"/>
    </row>
    <row r="606" spans="1:11" ht="12.5" x14ac:dyDescent="0.25">
      <c r="A606" s="207" t="s">
        <v>451</v>
      </c>
      <c r="B606" s="207" t="s">
        <v>1536</v>
      </c>
      <c r="C606" s="207"/>
      <c r="D606" s="208">
        <v>45975</v>
      </c>
      <c r="E606" s="208"/>
      <c r="F606" s="207" t="s">
        <v>523</v>
      </c>
      <c r="G606" s="207" t="s">
        <v>3207</v>
      </c>
      <c r="H606" s="207" t="s">
        <v>521</v>
      </c>
      <c r="I606" s="210">
        <v>10</v>
      </c>
      <c r="J606" s="211">
        <v>4</v>
      </c>
      <c r="K606" s="201"/>
    </row>
    <row r="607" spans="1:11" ht="12.5" x14ac:dyDescent="0.25">
      <c r="A607" s="207" t="s">
        <v>451</v>
      </c>
      <c r="B607" s="207" t="s">
        <v>1537</v>
      </c>
      <c r="C607" s="207"/>
      <c r="D607" s="208">
        <v>45978</v>
      </c>
      <c r="E607" s="208"/>
      <c r="F607" s="207" t="s">
        <v>1538</v>
      </c>
      <c r="G607" s="207"/>
      <c r="H607" s="207" t="s">
        <v>1539</v>
      </c>
      <c r="I607" s="210">
        <v>11.97</v>
      </c>
      <c r="J607" s="211">
        <v>3</v>
      </c>
      <c r="K607" s="201"/>
    </row>
    <row r="608" spans="1:11" ht="12.5" x14ac:dyDescent="0.25">
      <c r="A608" s="207" t="s">
        <v>451</v>
      </c>
      <c r="B608" s="207" t="s">
        <v>1540</v>
      </c>
      <c r="C608" s="207"/>
      <c r="D608" s="208">
        <v>45978</v>
      </c>
      <c r="E608" s="208"/>
      <c r="F608" s="207" t="s">
        <v>1541</v>
      </c>
      <c r="G608" s="207"/>
      <c r="H608" s="207" t="s">
        <v>1542</v>
      </c>
      <c r="I608" s="210">
        <v>528.49</v>
      </c>
      <c r="J608" s="211">
        <v>3</v>
      </c>
      <c r="K608" s="201"/>
    </row>
    <row r="609" spans="1:11" ht="12.5" x14ac:dyDescent="0.25">
      <c r="A609" s="207" t="s">
        <v>451</v>
      </c>
      <c r="B609" s="207" t="s">
        <v>1543</v>
      </c>
      <c r="C609" s="207"/>
      <c r="D609" s="208">
        <v>45978</v>
      </c>
      <c r="E609" s="208"/>
      <c r="F609" s="207" t="s">
        <v>1544</v>
      </c>
      <c r="G609" s="207"/>
      <c r="H609" s="207" t="s">
        <v>1011</v>
      </c>
      <c r="I609" s="210">
        <v>73.55</v>
      </c>
      <c r="J609" s="211">
        <v>3</v>
      </c>
      <c r="K609" s="201"/>
    </row>
    <row r="610" spans="1:11" ht="12.5" x14ac:dyDescent="0.25">
      <c r="A610" s="207" t="s">
        <v>451</v>
      </c>
      <c r="B610" s="207" t="s">
        <v>1545</v>
      </c>
      <c r="C610" s="207"/>
      <c r="D610" s="208">
        <v>45978</v>
      </c>
      <c r="E610" s="208"/>
      <c r="F610" s="207" t="s">
        <v>1546</v>
      </c>
      <c r="G610" s="207"/>
      <c r="H610" s="207" t="s">
        <v>1547</v>
      </c>
      <c r="I610" s="210">
        <v>22.37</v>
      </c>
      <c r="J610" s="211">
        <v>3</v>
      </c>
      <c r="K610" s="201"/>
    </row>
    <row r="611" spans="1:11" ht="12.5" x14ac:dyDescent="0.25">
      <c r="A611" s="207" t="s">
        <v>451</v>
      </c>
      <c r="B611" s="207" t="s">
        <v>1548</v>
      </c>
      <c r="C611" s="207"/>
      <c r="D611" s="208">
        <v>45978</v>
      </c>
      <c r="E611" s="208"/>
      <c r="F611" s="207" t="s">
        <v>1549</v>
      </c>
      <c r="G611" s="207"/>
      <c r="H611" s="207" t="s">
        <v>1550</v>
      </c>
      <c r="I611" s="210">
        <v>590</v>
      </c>
      <c r="J611" s="211">
        <v>3</v>
      </c>
      <c r="K611" s="201"/>
    </row>
    <row r="612" spans="1:11" ht="20" x14ac:dyDescent="0.25">
      <c r="A612" s="207" t="s">
        <v>451</v>
      </c>
      <c r="B612" s="207" t="s">
        <v>1551</v>
      </c>
      <c r="C612" s="207"/>
      <c r="D612" s="208">
        <v>45979</v>
      </c>
      <c r="E612" s="208"/>
      <c r="F612" s="207" t="s">
        <v>1552</v>
      </c>
      <c r="G612" s="207" t="s">
        <v>3211</v>
      </c>
      <c r="H612" s="207" t="s">
        <v>1133</v>
      </c>
      <c r="I612" s="210">
        <v>1481.83</v>
      </c>
      <c r="J612" s="211">
        <v>3</v>
      </c>
      <c r="K612" s="201"/>
    </row>
    <row r="613" spans="1:11" ht="12.5" x14ac:dyDescent="0.25">
      <c r="A613" s="207" t="s">
        <v>451</v>
      </c>
      <c r="B613" s="207" t="s">
        <v>1553</v>
      </c>
      <c r="C613" s="207"/>
      <c r="D613" s="208">
        <v>45979</v>
      </c>
      <c r="E613" s="208"/>
      <c r="F613" s="207" t="s">
        <v>1554</v>
      </c>
      <c r="G613" s="207"/>
      <c r="H613" s="207" t="s">
        <v>564</v>
      </c>
      <c r="I613" s="210">
        <v>1410</v>
      </c>
      <c r="J613" s="211">
        <v>3</v>
      </c>
      <c r="K613" s="201"/>
    </row>
    <row r="614" spans="1:11" ht="12.5" x14ac:dyDescent="0.25">
      <c r="A614" s="207" t="s">
        <v>451</v>
      </c>
      <c r="B614" s="207" t="s">
        <v>1555</v>
      </c>
      <c r="C614" s="207"/>
      <c r="D614" s="208">
        <v>45980</v>
      </c>
      <c r="E614" s="208"/>
      <c r="F614" s="207" t="s">
        <v>1556</v>
      </c>
      <c r="G614" s="207"/>
      <c r="H614" s="207" t="s">
        <v>746</v>
      </c>
      <c r="I614" s="210">
        <v>67.56</v>
      </c>
      <c r="J614" s="211">
        <v>3</v>
      </c>
      <c r="K614" s="201"/>
    </row>
    <row r="615" spans="1:11" ht="20" x14ac:dyDescent="0.25">
      <c r="A615" s="207" t="s">
        <v>451</v>
      </c>
      <c r="B615" s="207" t="s">
        <v>1557</v>
      </c>
      <c r="C615" s="207"/>
      <c r="D615" s="208">
        <v>45980</v>
      </c>
      <c r="E615" s="208"/>
      <c r="F615" s="207" t="s">
        <v>1558</v>
      </c>
      <c r="G615" s="207"/>
      <c r="H615" s="207" t="s">
        <v>1559</v>
      </c>
      <c r="I615" s="210">
        <v>30.03</v>
      </c>
      <c r="J615" s="211">
        <v>2</v>
      </c>
      <c r="K615" s="201"/>
    </row>
    <row r="616" spans="1:11" ht="20" x14ac:dyDescent="0.25">
      <c r="A616" s="207" t="s">
        <v>451</v>
      </c>
      <c r="B616" s="207" t="s">
        <v>1560</v>
      </c>
      <c r="C616" s="207"/>
      <c r="D616" s="208">
        <v>45980</v>
      </c>
      <c r="E616" s="208"/>
      <c r="F616" s="207" t="s">
        <v>1561</v>
      </c>
      <c r="G616" s="207" t="s">
        <v>1697</v>
      </c>
      <c r="H616" s="207" t="s">
        <v>1210</v>
      </c>
      <c r="I616" s="210">
        <v>1610</v>
      </c>
      <c r="J616" s="211">
        <v>3</v>
      </c>
      <c r="K616" s="201"/>
    </row>
    <row r="617" spans="1:11" ht="12.5" x14ac:dyDescent="0.25">
      <c r="A617" s="207" t="s">
        <v>451</v>
      </c>
      <c r="B617" s="207" t="s">
        <v>1562</v>
      </c>
      <c r="C617" s="207"/>
      <c r="D617" s="208"/>
      <c r="E617" s="208">
        <v>45980</v>
      </c>
      <c r="F617" s="207" t="s">
        <v>1563</v>
      </c>
      <c r="G617" s="207"/>
      <c r="H617" s="207" t="s">
        <v>508</v>
      </c>
      <c r="I617" s="210">
        <v>231.95</v>
      </c>
      <c r="J617" s="211">
        <v>3</v>
      </c>
      <c r="K617" s="201"/>
    </row>
    <row r="618" spans="1:11" ht="12.5" x14ac:dyDescent="0.25">
      <c r="A618" s="207" t="s">
        <v>451</v>
      </c>
      <c r="B618" s="207" t="s">
        <v>1564</v>
      </c>
      <c r="C618" s="207"/>
      <c r="D618" s="208"/>
      <c r="E618" s="208">
        <v>45980</v>
      </c>
      <c r="F618" s="207" t="s">
        <v>1565</v>
      </c>
      <c r="G618" s="207"/>
      <c r="H618" s="207" t="s">
        <v>795</v>
      </c>
      <c r="I618" s="210">
        <v>408.81</v>
      </c>
      <c r="J618" s="211">
        <v>3</v>
      </c>
      <c r="K618" s="201"/>
    </row>
    <row r="619" spans="1:11" ht="12.5" x14ac:dyDescent="0.25">
      <c r="A619" s="207" t="s">
        <v>451</v>
      </c>
      <c r="B619" s="207" t="s">
        <v>1566</v>
      </c>
      <c r="C619" s="207"/>
      <c r="D619" s="208"/>
      <c r="E619" s="208">
        <v>45980</v>
      </c>
      <c r="F619" s="207" t="s">
        <v>1567</v>
      </c>
      <c r="G619" s="207"/>
      <c r="H619" s="207" t="s">
        <v>795</v>
      </c>
      <c r="I619" s="210">
        <v>67.92</v>
      </c>
      <c r="J619" s="211">
        <v>3</v>
      </c>
      <c r="K619" s="201"/>
    </row>
    <row r="620" spans="1:11" ht="12.5" x14ac:dyDescent="0.25">
      <c r="A620" s="207" t="s">
        <v>451</v>
      </c>
      <c r="B620" s="207" t="s">
        <v>1568</v>
      </c>
      <c r="C620" s="207"/>
      <c r="D620" s="208"/>
      <c r="E620" s="208">
        <v>45980</v>
      </c>
      <c r="F620" s="207" t="s">
        <v>1569</v>
      </c>
      <c r="G620" s="207"/>
      <c r="H620" s="207" t="s">
        <v>1570</v>
      </c>
      <c r="I620" s="210">
        <v>879.8</v>
      </c>
      <c r="J620" s="211">
        <v>3</v>
      </c>
      <c r="K620" s="201"/>
    </row>
    <row r="621" spans="1:11" ht="20" x14ac:dyDescent="0.25">
      <c r="A621" s="207" t="s">
        <v>451</v>
      </c>
      <c r="B621" s="207" t="s">
        <v>1571</v>
      </c>
      <c r="C621" s="207"/>
      <c r="D621" s="208">
        <v>45981</v>
      </c>
      <c r="E621" s="208"/>
      <c r="F621" s="207" t="s">
        <v>1561</v>
      </c>
      <c r="G621" s="207" t="s">
        <v>1697</v>
      </c>
      <c r="H621" s="207" t="s">
        <v>1210</v>
      </c>
      <c r="I621" s="210">
        <v>1910</v>
      </c>
      <c r="J621" s="211">
        <v>3</v>
      </c>
      <c r="K621" s="201"/>
    </row>
    <row r="622" spans="1:11" ht="20" x14ac:dyDescent="0.25">
      <c r="A622" s="207" t="s">
        <v>451</v>
      </c>
      <c r="B622" s="207" t="s">
        <v>1572</v>
      </c>
      <c r="C622" s="207"/>
      <c r="D622" s="208">
        <v>45981</v>
      </c>
      <c r="E622" s="208"/>
      <c r="F622" s="207" t="s">
        <v>1573</v>
      </c>
      <c r="G622" s="207" t="s">
        <v>3211</v>
      </c>
      <c r="H622" s="207" t="s">
        <v>1133</v>
      </c>
      <c r="I622" s="210">
        <v>1107.8699999999999</v>
      </c>
      <c r="J622" s="211">
        <v>3</v>
      </c>
      <c r="K622" s="201"/>
    </row>
    <row r="623" spans="1:11" ht="12.5" x14ac:dyDescent="0.25">
      <c r="A623" s="207" t="s">
        <v>451</v>
      </c>
      <c r="B623" s="207" t="s">
        <v>1574</v>
      </c>
      <c r="C623" s="207"/>
      <c r="D623" s="208"/>
      <c r="E623" s="208">
        <v>45981</v>
      </c>
      <c r="F623" s="207" t="s">
        <v>1575</v>
      </c>
      <c r="G623" s="207"/>
      <c r="H623" s="207" t="s">
        <v>596</v>
      </c>
      <c r="I623" s="210">
        <v>707.54</v>
      </c>
      <c r="J623" s="211">
        <v>3</v>
      </c>
      <c r="K623" s="201"/>
    </row>
    <row r="624" spans="1:11" ht="12.5" x14ac:dyDescent="0.25">
      <c r="A624" s="207" t="s">
        <v>451</v>
      </c>
      <c r="B624" s="207" t="s">
        <v>1576</v>
      </c>
      <c r="C624" s="207"/>
      <c r="D624" s="208"/>
      <c r="E624" s="208">
        <v>45981</v>
      </c>
      <c r="F624" s="207" t="s">
        <v>1461</v>
      </c>
      <c r="G624" s="207"/>
      <c r="H624" s="207" t="s">
        <v>1267</v>
      </c>
      <c r="I624" s="210">
        <v>33</v>
      </c>
      <c r="J624" s="211">
        <v>3</v>
      </c>
      <c r="K624" s="201"/>
    </row>
    <row r="625" spans="1:11" ht="12.5" x14ac:dyDescent="0.25">
      <c r="A625" s="207" t="s">
        <v>451</v>
      </c>
      <c r="B625" s="207" t="s">
        <v>1577</v>
      </c>
      <c r="C625" s="207"/>
      <c r="D625" s="208"/>
      <c r="E625" s="208">
        <v>45981</v>
      </c>
      <c r="F625" s="207" t="s">
        <v>1578</v>
      </c>
      <c r="G625" s="207"/>
      <c r="H625" s="207" t="s">
        <v>1267</v>
      </c>
      <c r="I625" s="210">
        <v>47.95</v>
      </c>
      <c r="J625" s="211">
        <v>3</v>
      </c>
      <c r="K625" s="201"/>
    </row>
    <row r="626" spans="1:11" ht="20" x14ac:dyDescent="0.25">
      <c r="A626" s="207" t="s">
        <v>451</v>
      </c>
      <c r="B626" s="207" t="s">
        <v>1579</v>
      </c>
      <c r="C626" s="207"/>
      <c r="D626" s="208">
        <v>45982</v>
      </c>
      <c r="E626" s="208"/>
      <c r="F626" s="207" t="s">
        <v>1580</v>
      </c>
      <c r="G626" s="209"/>
      <c r="H626" s="207" t="s">
        <v>605</v>
      </c>
      <c r="I626" s="210">
        <v>95.4</v>
      </c>
      <c r="J626" s="211">
        <v>2</v>
      </c>
      <c r="K626" s="201"/>
    </row>
    <row r="627" spans="1:11" ht="12.5" x14ac:dyDescent="0.25">
      <c r="A627" s="207" t="s">
        <v>451</v>
      </c>
      <c r="B627" s="207" t="s">
        <v>1581</v>
      </c>
      <c r="C627" s="207"/>
      <c r="D627" s="208"/>
      <c r="E627" s="208">
        <v>45982</v>
      </c>
      <c r="F627" s="207" t="s">
        <v>1582</v>
      </c>
      <c r="G627" s="209"/>
      <c r="H627" s="207" t="s">
        <v>1570</v>
      </c>
      <c r="I627" s="210">
        <v>949.54</v>
      </c>
      <c r="J627" s="211">
        <v>3</v>
      </c>
      <c r="K627" s="201"/>
    </row>
    <row r="628" spans="1:11" ht="12.5" x14ac:dyDescent="0.25">
      <c r="A628" s="207" t="s">
        <v>451</v>
      </c>
      <c r="B628" s="207" t="s">
        <v>1583</v>
      </c>
      <c r="C628" s="207"/>
      <c r="D628" s="208">
        <v>45985</v>
      </c>
      <c r="E628" s="208"/>
      <c r="F628" s="207" t="s">
        <v>1584</v>
      </c>
      <c r="G628" s="209"/>
      <c r="H628" s="207" t="s">
        <v>1585</v>
      </c>
      <c r="I628" s="210">
        <v>232.72</v>
      </c>
      <c r="J628" s="211">
        <v>2</v>
      </c>
      <c r="K628" s="201"/>
    </row>
    <row r="629" spans="1:11" ht="20" x14ac:dyDescent="0.25">
      <c r="A629" s="207" t="s">
        <v>451</v>
      </c>
      <c r="B629" s="207" t="s">
        <v>1586</v>
      </c>
      <c r="C629" s="207"/>
      <c r="D629" s="208">
        <v>45985</v>
      </c>
      <c r="E629" s="208"/>
      <c r="F629" s="207" t="s">
        <v>1587</v>
      </c>
      <c r="G629" s="209"/>
      <c r="H629" s="207" t="s">
        <v>1588</v>
      </c>
      <c r="I629" s="210">
        <v>2035.46</v>
      </c>
      <c r="J629" s="211">
        <v>2</v>
      </c>
      <c r="K629" s="201"/>
    </row>
    <row r="630" spans="1:11" ht="20" x14ac:dyDescent="0.25">
      <c r="A630" s="207" t="s">
        <v>451</v>
      </c>
      <c r="B630" s="207" t="s">
        <v>1589</v>
      </c>
      <c r="C630" s="207"/>
      <c r="D630" s="208">
        <v>45985</v>
      </c>
      <c r="E630" s="208"/>
      <c r="F630" s="207" t="s">
        <v>1590</v>
      </c>
      <c r="G630" s="209"/>
      <c r="H630" s="207" t="s">
        <v>1591</v>
      </c>
      <c r="I630" s="210">
        <v>158</v>
      </c>
      <c r="J630" s="211">
        <v>3</v>
      </c>
      <c r="K630" s="201"/>
    </row>
    <row r="631" spans="1:11" ht="20" x14ac:dyDescent="0.25">
      <c r="A631" s="207" t="s">
        <v>451</v>
      </c>
      <c r="B631" s="207" t="s">
        <v>1592</v>
      </c>
      <c r="C631" s="207"/>
      <c r="D631" s="208">
        <v>45986</v>
      </c>
      <c r="E631" s="208"/>
      <c r="F631" s="207" t="s">
        <v>1593</v>
      </c>
      <c r="G631" s="209"/>
      <c r="H631" s="207" t="s">
        <v>1588</v>
      </c>
      <c r="I631" s="210">
        <v>1017.73</v>
      </c>
      <c r="J631" s="211">
        <v>2</v>
      </c>
      <c r="K631" s="201"/>
    </row>
    <row r="632" spans="1:11" ht="12.5" x14ac:dyDescent="0.25">
      <c r="A632" s="207" t="s">
        <v>451</v>
      </c>
      <c r="B632" s="207" t="s">
        <v>1594</v>
      </c>
      <c r="C632" s="207"/>
      <c r="D632" s="208">
        <v>45986</v>
      </c>
      <c r="E632" s="208"/>
      <c r="F632" s="207" t="s">
        <v>1595</v>
      </c>
      <c r="G632" s="209"/>
      <c r="H632" s="207" t="s">
        <v>1596</v>
      </c>
      <c r="I632" s="210">
        <v>342.65</v>
      </c>
      <c r="J632" s="211">
        <v>2</v>
      </c>
      <c r="K632" s="201"/>
    </row>
    <row r="633" spans="1:11" ht="20" x14ac:dyDescent="0.25">
      <c r="A633" s="207" t="s">
        <v>451</v>
      </c>
      <c r="B633" s="207" t="s">
        <v>1597</v>
      </c>
      <c r="C633" s="207"/>
      <c r="D633" s="208">
        <v>45986</v>
      </c>
      <c r="E633" s="208"/>
      <c r="F633" s="207" t="s">
        <v>1598</v>
      </c>
      <c r="G633" s="209"/>
      <c r="H633" s="207" t="s">
        <v>1104</v>
      </c>
      <c r="I633" s="210">
        <v>112.72</v>
      </c>
      <c r="J633" s="211">
        <v>2</v>
      </c>
      <c r="K633" s="201"/>
    </row>
    <row r="634" spans="1:11" ht="20" x14ac:dyDescent="0.25">
      <c r="A634" s="207" t="s">
        <v>451</v>
      </c>
      <c r="B634" s="207" t="s">
        <v>1599</v>
      </c>
      <c r="C634" s="207"/>
      <c r="D634" s="208">
        <v>45986</v>
      </c>
      <c r="E634" s="208"/>
      <c r="F634" s="207" t="s">
        <v>1600</v>
      </c>
      <c r="G634" s="209"/>
      <c r="H634" s="207" t="s">
        <v>1377</v>
      </c>
      <c r="I634" s="210">
        <v>1461</v>
      </c>
      <c r="J634" s="211">
        <v>3</v>
      </c>
      <c r="K634" s="201"/>
    </row>
    <row r="635" spans="1:11" ht="12.5" x14ac:dyDescent="0.25">
      <c r="A635" s="207" t="s">
        <v>451</v>
      </c>
      <c r="B635" s="207" t="s">
        <v>1601</v>
      </c>
      <c r="C635" s="207"/>
      <c r="D635" s="208">
        <v>45986</v>
      </c>
      <c r="E635" s="208"/>
      <c r="F635" s="207" t="s">
        <v>1602</v>
      </c>
      <c r="G635" s="209" t="s">
        <v>1697</v>
      </c>
      <c r="H635" s="207" t="s">
        <v>1210</v>
      </c>
      <c r="I635" s="210">
        <v>302</v>
      </c>
      <c r="J635" s="211">
        <v>2</v>
      </c>
      <c r="K635" s="201"/>
    </row>
    <row r="636" spans="1:11" ht="12.5" x14ac:dyDescent="0.25">
      <c r="A636" s="207" t="s">
        <v>451</v>
      </c>
      <c r="B636" s="207" t="s">
        <v>1603</v>
      </c>
      <c r="C636" s="207"/>
      <c r="D636" s="208">
        <v>45986</v>
      </c>
      <c r="E636" s="208"/>
      <c r="F636" s="207" t="s">
        <v>1604</v>
      </c>
      <c r="G636" s="209" t="s">
        <v>3219</v>
      </c>
      <c r="H636" s="207" t="s">
        <v>1097</v>
      </c>
      <c r="I636" s="210">
        <v>629.5</v>
      </c>
      <c r="J636" s="211">
        <v>2</v>
      </c>
      <c r="K636" s="201"/>
    </row>
    <row r="637" spans="1:11" ht="12.5" x14ac:dyDescent="0.25">
      <c r="A637" s="207" t="s">
        <v>451</v>
      </c>
      <c r="B637" s="207" t="s">
        <v>1605</v>
      </c>
      <c r="C637" s="207"/>
      <c r="D637" s="208">
        <v>45986</v>
      </c>
      <c r="E637" s="208"/>
      <c r="F637" s="207" t="s">
        <v>1606</v>
      </c>
      <c r="G637" s="209" t="s">
        <v>3219</v>
      </c>
      <c r="H637" s="207" t="s">
        <v>1097</v>
      </c>
      <c r="I637" s="210">
        <v>819.8</v>
      </c>
      <c r="J637" s="211">
        <v>3</v>
      </c>
      <c r="K637" s="201"/>
    </row>
    <row r="638" spans="1:11" ht="12.5" x14ac:dyDescent="0.25">
      <c r="A638" s="207" t="s">
        <v>451</v>
      </c>
      <c r="B638" s="207" t="s">
        <v>1607</v>
      </c>
      <c r="C638" s="207"/>
      <c r="D638" s="208"/>
      <c r="E638" s="208">
        <v>45986</v>
      </c>
      <c r="F638" s="207" t="s">
        <v>1608</v>
      </c>
      <c r="G638" s="209"/>
      <c r="H638" s="207" t="s">
        <v>709</v>
      </c>
      <c r="I638" s="210">
        <v>519.42999999999995</v>
      </c>
      <c r="J638" s="211">
        <v>3</v>
      </c>
      <c r="K638" s="201"/>
    </row>
    <row r="639" spans="1:11" ht="12.5" x14ac:dyDescent="0.25">
      <c r="A639" s="207" t="s">
        <v>451</v>
      </c>
      <c r="B639" s="207" t="s">
        <v>1609</v>
      </c>
      <c r="C639" s="207"/>
      <c r="D639" s="208"/>
      <c r="E639" s="208">
        <v>45987</v>
      </c>
      <c r="F639" s="207" t="s">
        <v>1610</v>
      </c>
      <c r="G639" s="209"/>
      <c r="H639" s="207" t="s">
        <v>1267</v>
      </c>
      <c r="I639" s="210">
        <v>8.1999999999999993</v>
      </c>
      <c r="J639" s="211">
        <v>3</v>
      </c>
      <c r="K639" s="201"/>
    </row>
    <row r="640" spans="1:11" ht="20" x14ac:dyDescent="0.25">
      <c r="A640" s="207" t="s">
        <v>451</v>
      </c>
      <c r="B640" s="207" t="s">
        <v>1611</v>
      </c>
      <c r="C640" s="207"/>
      <c r="D640" s="208">
        <v>45988</v>
      </c>
      <c r="E640" s="208"/>
      <c r="F640" s="207" t="s">
        <v>1612</v>
      </c>
      <c r="G640" s="209"/>
      <c r="H640" s="207" t="s">
        <v>647</v>
      </c>
      <c r="I640" s="210">
        <v>273</v>
      </c>
      <c r="J640" s="211">
        <v>2</v>
      </c>
      <c r="K640" s="201"/>
    </row>
    <row r="641" spans="1:11" ht="20" x14ac:dyDescent="0.25">
      <c r="A641" s="207" t="s">
        <v>451</v>
      </c>
      <c r="B641" s="207" t="s">
        <v>1613</v>
      </c>
      <c r="C641" s="207"/>
      <c r="D641" s="208">
        <v>45988</v>
      </c>
      <c r="E641" s="208"/>
      <c r="F641" s="207" t="s">
        <v>1612</v>
      </c>
      <c r="G641" s="209"/>
      <c r="H641" s="207" t="s">
        <v>572</v>
      </c>
      <c r="I641" s="210">
        <v>273</v>
      </c>
      <c r="J641" s="211">
        <v>2</v>
      </c>
      <c r="K641" s="201"/>
    </row>
    <row r="642" spans="1:11" ht="20" x14ac:dyDescent="0.25">
      <c r="A642" s="207" t="s">
        <v>451</v>
      </c>
      <c r="B642" s="207" t="s">
        <v>1614</v>
      </c>
      <c r="C642" s="207"/>
      <c r="D642" s="208">
        <v>45988</v>
      </c>
      <c r="E642" s="208"/>
      <c r="F642" s="207" t="s">
        <v>1615</v>
      </c>
      <c r="G642" s="209"/>
      <c r="H642" s="207" t="s">
        <v>1616</v>
      </c>
      <c r="I642" s="210">
        <v>195</v>
      </c>
      <c r="J642" s="211">
        <v>2</v>
      </c>
      <c r="K642" s="201"/>
    </row>
    <row r="643" spans="1:11" ht="20" x14ac:dyDescent="0.25">
      <c r="A643" s="207" t="s">
        <v>451</v>
      </c>
      <c r="B643" s="207" t="s">
        <v>1617</v>
      </c>
      <c r="C643" s="207"/>
      <c r="D643" s="208">
        <v>45988</v>
      </c>
      <c r="E643" s="208"/>
      <c r="F643" s="207" t="s">
        <v>1615</v>
      </c>
      <c r="G643" s="209"/>
      <c r="H643" s="207" t="s">
        <v>490</v>
      </c>
      <c r="I643" s="210">
        <v>195</v>
      </c>
      <c r="J643" s="211">
        <v>2</v>
      </c>
      <c r="K643" s="201"/>
    </row>
    <row r="644" spans="1:11" ht="20" x14ac:dyDescent="0.25">
      <c r="A644" s="207" t="s">
        <v>451</v>
      </c>
      <c r="B644" s="207" t="s">
        <v>1618</v>
      </c>
      <c r="C644" s="207"/>
      <c r="D644" s="208">
        <v>45988</v>
      </c>
      <c r="E644" s="208"/>
      <c r="F644" s="207" t="s">
        <v>1615</v>
      </c>
      <c r="G644" s="209"/>
      <c r="H644" s="207" t="s">
        <v>1619</v>
      </c>
      <c r="I644" s="210">
        <v>195</v>
      </c>
      <c r="J644" s="211">
        <v>2</v>
      </c>
      <c r="K644" s="201"/>
    </row>
    <row r="645" spans="1:11" ht="20" x14ac:dyDescent="0.25">
      <c r="A645" s="207" t="s">
        <v>451</v>
      </c>
      <c r="B645" s="207" t="s">
        <v>1620</v>
      </c>
      <c r="C645" s="207"/>
      <c r="D645" s="208">
        <v>45988</v>
      </c>
      <c r="E645" s="208"/>
      <c r="F645" s="207" t="s">
        <v>1615</v>
      </c>
      <c r="G645" s="209"/>
      <c r="H645" s="207" t="s">
        <v>1259</v>
      </c>
      <c r="I645" s="210">
        <v>195</v>
      </c>
      <c r="J645" s="211">
        <v>2</v>
      </c>
      <c r="K645" s="201"/>
    </row>
    <row r="646" spans="1:11" ht="20" x14ac:dyDescent="0.25">
      <c r="A646" s="207" t="s">
        <v>451</v>
      </c>
      <c r="B646" s="207" t="s">
        <v>1621</v>
      </c>
      <c r="C646" s="207"/>
      <c r="D646" s="208">
        <v>45988</v>
      </c>
      <c r="E646" s="208"/>
      <c r="F646" s="207" t="s">
        <v>1615</v>
      </c>
      <c r="G646" s="209"/>
      <c r="H646" s="207" t="s">
        <v>1261</v>
      </c>
      <c r="I646" s="210">
        <v>195</v>
      </c>
      <c r="J646" s="211">
        <v>2</v>
      </c>
      <c r="K646" s="201"/>
    </row>
    <row r="647" spans="1:11" ht="20" x14ac:dyDescent="0.25">
      <c r="A647" s="207" t="s">
        <v>451</v>
      </c>
      <c r="B647" s="207" t="s">
        <v>1622</v>
      </c>
      <c r="C647" s="207"/>
      <c r="D647" s="208">
        <v>45988</v>
      </c>
      <c r="E647" s="208"/>
      <c r="F647" s="207" t="s">
        <v>1615</v>
      </c>
      <c r="G647" s="209"/>
      <c r="H647" s="207" t="s">
        <v>1623</v>
      </c>
      <c r="I647" s="210">
        <v>195</v>
      </c>
      <c r="J647" s="211">
        <v>2</v>
      </c>
      <c r="K647" s="201"/>
    </row>
    <row r="648" spans="1:11" ht="20" x14ac:dyDescent="0.25">
      <c r="A648" s="207" t="s">
        <v>451</v>
      </c>
      <c r="B648" s="207" t="s">
        <v>1624</v>
      </c>
      <c r="C648" s="207"/>
      <c r="D648" s="208">
        <v>45988</v>
      </c>
      <c r="E648" s="208"/>
      <c r="F648" s="207" t="s">
        <v>1615</v>
      </c>
      <c r="G648" s="209"/>
      <c r="H648" s="207" t="s">
        <v>1625</v>
      </c>
      <c r="I648" s="210">
        <v>195</v>
      </c>
      <c r="J648" s="211">
        <v>2</v>
      </c>
      <c r="K648" s="201"/>
    </row>
    <row r="649" spans="1:11" ht="20" x14ac:dyDescent="0.25">
      <c r="A649" s="207" t="s">
        <v>451</v>
      </c>
      <c r="B649" s="207" t="s">
        <v>1626</v>
      </c>
      <c r="C649" s="207"/>
      <c r="D649" s="208">
        <v>45988</v>
      </c>
      <c r="E649" s="208"/>
      <c r="F649" s="207" t="s">
        <v>1615</v>
      </c>
      <c r="G649" s="209"/>
      <c r="H649" s="207" t="s">
        <v>1264</v>
      </c>
      <c r="I649" s="210">
        <v>195</v>
      </c>
      <c r="J649" s="211">
        <v>2</v>
      </c>
      <c r="K649" s="201"/>
    </row>
    <row r="650" spans="1:11" ht="20" x14ac:dyDescent="0.25">
      <c r="A650" s="207" t="s">
        <v>451</v>
      </c>
      <c r="B650" s="207" t="s">
        <v>1627</v>
      </c>
      <c r="C650" s="207"/>
      <c r="D650" s="208">
        <v>45988</v>
      </c>
      <c r="E650" s="208"/>
      <c r="F650" s="207" t="s">
        <v>1628</v>
      </c>
      <c r="G650" s="209" t="s">
        <v>1278</v>
      </c>
      <c r="H650" s="207" t="s">
        <v>1279</v>
      </c>
      <c r="I650" s="210">
        <v>544</v>
      </c>
      <c r="J650" s="211">
        <v>2</v>
      </c>
      <c r="K650" s="201"/>
    </row>
    <row r="651" spans="1:11" ht="12.5" x14ac:dyDescent="0.25">
      <c r="A651" s="207" t="s">
        <v>451</v>
      </c>
      <c r="B651" s="207" t="s">
        <v>1629</v>
      </c>
      <c r="C651" s="207"/>
      <c r="D651" s="208"/>
      <c r="E651" s="208">
        <v>45988</v>
      </c>
      <c r="F651" s="207" t="s">
        <v>1630</v>
      </c>
      <c r="G651" s="209"/>
      <c r="H651" s="207" t="s">
        <v>1631</v>
      </c>
      <c r="I651" s="210">
        <v>373.73</v>
      </c>
      <c r="J651" s="211">
        <v>2</v>
      </c>
      <c r="K651" s="201"/>
    </row>
    <row r="652" spans="1:11" ht="12.5" x14ac:dyDescent="0.25">
      <c r="A652" s="207" t="s">
        <v>451</v>
      </c>
      <c r="B652" s="207" t="s">
        <v>1632</v>
      </c>
      <c r="C652" s="207"/>
      <c r="D652" s="208">
        <v>45989</v>
      </c>
      <c r="E652" s="208"/>
      <c r="F652" s="207" t="s">
        <v>529</v>
      </c>
      <c r="G652" s="209" t="s">
        <v>3207</v>
      </c>
      <c r="H652" s="207" t="s">
        <v>521</v>
      </c>
      <c r="I652" s="210">
        <v>6.9</v>
      </c>
      <c r="J652" s="211">
        <v>4</v>
      </c>
      <c r="K652" s="201"/>
    </row>
    <row r="653" spans="1:11" ht="12.5" x14ac:dyDescent="0.25">
      <c r="A653" s="207" t="s">
        <v>451</v>
      </c>
      <c r="B653" s="207" t="s">
        <v>1633</v>
      </c>
      <c r="C653" s="207"/>
      <c r="D653" s="208">
        <v>45967</v>
      </c>
      <c r="E653" s="208"/>
      <c r="F653" s="207" t="s">
        <v>1634</v>
      </c>
      <c r="G653" s="209"/>
      <c r="H653" s="207" t="s">
        <v>674</v>
      </c>
      <c r="I653" s="210">
        <v>585</v>
      </c>
      <c r="J653" s="211">
        <v>3</v>
      </c>
      <c r="K653" s="201"/>
    </row>
    <row r="654" spans="1:11" ht="12.5" x14ac:dyDescent="0.25">
      <c r="A654" s="207" t="s">
        <v>451</v>
      </c>
      <c r="B654" s="207" t="s">
        <v>1635</v>
      </c>
      <c r="C654" s="207"/>
      <c r="D654" s="208">
        <v>45970</v>
      </c>
      <c r="E654" s="208"/>
      <c r="F654" s="207" t="s">
        <v>1636</v>
      </c>
      <c r="G654" s="209"/>
      <c r="H654" s="207" t="s">
        <v>674</v>
      </c>
      <c r="I654" s="210">
        <v>195</v>
      </c>
      <c r="J654" s="211">
        <v>3</v>
      </c>
      <c r="K654" s="201"/>
    </row>
    <row r="655" spans="1:11" ht="12.5" x14ac:dyDescent="0.25">
      <c r="A655" s="207" t="s">
        <v>451</v>
      </c>
      <c r="B655" s="207" t="s">
        <v>1637</v>
      </c>
      <c r="C655" s="207"/>
      <c r="D655" s="208">
        <v>45974</v>
      </c>
      <c r="E655" s="208"/>
      <c r="F655" s="207" t="s">
        <v>1638</v>
      </c>
      <c r="G655" s="209"/>
      <c r="H655" s="207" t="s">
        <v>674</v>
      </c>
      <c r="I655" s="210">
        <v>384</v>
      </c>
      <c r="J655" s="211">
        <v>3</v>
      </c>
      <c r="K655" s="201"/>
    </row>
    <row r="656" spans="1:11" ht="12.5" x14ac:dyDescent="0.25">
      <c r="A656" s="207" t="s">
        <v>451</v>
      </c>
      <c r="B656" s="207" t="s">
        <v>1639</v>
      </c>
      <c r="C656" s="207"/>
      <c r="D656" s="208">
        <v>45977</v>
      </c>
      <c r="E656" s="208"/>
      <c r="F656" s="207" t="s">
        <v>1640</v>
      </c>
      <c r="G656" s="209"/>
      <c r="H656" s="207" t="s">
        <v>674</v>
      </c>
      <c r="I656" s="210">
        <v>85</v>
      </c>
      <c r="J656" s="211">
        <v>3</v>
      </c>
      <c r="K656" s="201"/>
    </row>
    <row r="657" spans="1:11" ht="20" x14ac:dyDescent="0.25">
      <c r="A657" s="207" t="s">
        <v>451</v>
      </c>
      <c r="B657" s="207" t="s">
        <v>1641</v>
      </c>
      <c r="C657" s="207"/>
      <c r="D657" s="208">
        <v>45992</v>
      </c>
      <c r="E657" s="208"/>
      <c r="F657" s="207" t="s">
        <v>1642</v>
      </c>
      <c r="G657" s="209"/>
      <c r="H657" s="207" t="s">
        <v>1643</v>
      </c>
      <c r="I657" s="210">
        <v>73.87</v>
      </c>
      <c r="J657" s="211">
        <v>2</v>
      </c>
      <c r="K657" s="201"/>
    </row>
    <row r="658" spans="1:11" ht="20" x14ac:dyDescent="0.25">
      <c r="A658" s="207" t="s">
        <v>451</v>
      </c>
      <c r="B658" s="207" t="s">
        <v>1644</v>
      </c>
      <c r="C658" s="207"/>
      <c r="D658" s="208">
        <v>45992</v>
      </c>
      <c r="E658" s="208"/>
      <c r="F658" s="207" t="s">
        <v>1645</v>
      </c>
      <c r="G658" s="209"/>
      <c r="H658" s="207" t="s">
        <v>1011</v>
      </c>
      <c r="I658" s="210">
        <v>811</v>
      </c>
      <c r="J658" s="211">
        <v>2</v>
      </c>
      <c r="K658" s="201"/>
    </row>
    <row r="659" spans="1:11" ht="12.5" x14ac:dyDescent="0.25">
      <c r="A659" s="207" t="s">
        <v>451</v>
      </c>
      <c r="B659" s="207" t="s">
        <v>1646</v>
      </c>
      <c r="C659" s="207"/>
      <c r="D659" s="208">
        <v>45992</v>
      </c>
      <c r="E659" s="208"/>
      <c r="F659" s="207" t="s">
        <v>1647</v>
      </c>
      <c r="G659" s="209" t="s">
        <v>3208</v>
      </c>
      <c r="H659" s="207" t="s">
        <v>927</v>
      </c>
      <c r="I659" s="210">
        <v>1829.4</v>
      </c>
      <c r="J659" s="211">
        <v>2</v>
      </c>
      <c r="K659" s="201"/>
    </row>
    <row r="660" spans="1:11" ht="20" x14ac:dyDescent="0.25">
      <c r="A660" s="207" t="s">
        <v>451</v>
      </c>
      <c r="B660" s="207" t="s">
        <v>1648</v>
      </c>
      <c r="C660" s="207"/>
      <c r="D660" s="208"/>
      <c r="E660" s="208">
        <v>45992</v>
      </c>
      <c r="F660" s="207" t="s">
        <v>1649</v>
      </c>
      <c r="G660" s="209"/>
      <c r="H660" s="207" t="s">
        <v>712</v>
      </c>
      <c r="I660" s="210">
        <v>1545.67</v>
      </c>
      <c r="J660" s="211">
        <v>3</v>
      </c>
      <c r="K660" s="201"/>
    </row>
    <row r="661" spans="1:11" ht="20" x14ac:dyDescent="0.25">
      <c r="A661" s="207" t="s">
        <v>451</v>
      </c>
      <c r="B661" s="207" t="s">
        <v>1650</v>
      </c>
      <c r="C661" s="207"/>
      <c r="D661" s="208"/>
      <c r="E661" s="208">
        <v>45992</v>
      </c>
      <c r="F661" s="207" t="s">
        <v>1651</v>
      </c>
      <c r="G661" s="209"/>
      <c r="H661" s="207" t="s">
        <v>712</v>
      </c>
      <c r="I661" s="210">
        <v>4889.49</v>
      </c>
      <c r="J661" s="211">
        <v>3</v>
      </c>
      <c r="K661" s="201"/>
    </row>
    <row r="662" spans="1:11" ht="12.5" x14ac:dyDescent="0.25">
      <c r="A662" s="207" t="s">
        <v>451</v>
      </c>
      <c r="B662" s="207" t="s">
        <v>1652</v>
      </c>
      <c r="C662" s="207"/>
      <c r="D662" s="208">
        <v>45992</v>
      </c>
      <c r="E662" s="208"/>
      <c r="F662" s="207" t="s">
        <v>1653</v>
      </c>
      <c r="G662" s="209" t="s">
        <v>3207</v>
      </c>
      <c r="H662" s="207" t="s">
        <v>521</v>
      </c>
      <c r="I662" s="210">
        <v>1.5</v>
      </c>
      <c r="J662" s="211">
        <v>4</v>
      </c>
      <c r="K662" s="201"/>
    </row>
    <row r="663" spans="1:11" ht="12.5" x14ac:dyDescent="0.25">
      <c r="A663" s="207" t="s">
        <v>451</v>
      </c>
      <c r="B663" s="207" t="s">
        <v>1654</v>
      </c>
      <c r="C663" s="207"/>
      <c r="D663" s="208">
        <v>45992</v>
      </c>
      <c r="E663" s="208"/>
      <c r="F663" s="207" t="s">
        <v>690</v>
      </c>
      <c r="G663" s="209" t="s">
        <v>3207</v>
      </c>
      <c r="H663" s="207" t="s">
        <v>521</v>
      </c>
      <c r="I663" s="210">
        <v>2.5</v>
      </c>
      <c r="J663" s="211">
        <v>4</v>
      </c>
      <c r="K663" s="201"/>
    </row>
    <row r="664" spans="1:11" ht="20" x14ac:dyDescent="0.25">
      <c r="A664" s="207" t="s">
        <v>451</v>
      </c>
      <c r="B664" s="207" t="s">
        <v>1655</v>
      </c>
      <c r="C664" s="207"/>
      <c r="D664" s="208">
        <v>45993</v>
      </c>
      <c r="E664" s="208"/>
      <c r="F664" s="207" t="s">
        <v>1656</v>
      </c>
      <c r="G664" s="209"/>
      <c r="H664" s="207" t="s">
        <v>564</v>
      </c>
      <c r="I664" s="210">
        <v>280</v>
      </c>
      <c r="J664" s="211">
        <v>3</v>
      </c>
      <c r="K664" s="201"/>
    </row>
    <row r="665" spans="1:11" ht="12.5" x14ac:dyDescent="0.25">
      <c r="A665" s="207" t="s">
        <v>451</v>
      </c>
      <c r="B665" s="207" t="s">
        <v>1657</v>
      </c>
      <c r="C665" s="207"/>
      <c r="D665" s="208"/>
      <c r="E665" s="208">
        <v>45993</v>
      </c>
      <c r="F665" s="207" t="s">
        <v>1658</v>
      </c>
      <c r="G665" s="209"/>
      <c r="H665" s="207" t="s">
        <v>508</v>
      </c>
      <c r="I665" s="210">
        <v>904.34</v>
      </c>
      <c r="J665" s="211">
        <v>3</v>
      </c>
      <c r="K665" s="201"/>
    </row>
    <row r="666" spans="1:11" ht="20" x14ac:dyDescent="0.25">
      <c r="A666" s="207" t="s">
        <v>451</v>
      </c>
      <c r="B666" s="207" t="s">
        <v>1659</v>
      </c>
      <c r="C666" s="207"/>
      <c r="D666" s="208">
        <v>45993</v>
      </c>
      <c r="E666" s="208"/>
      <c r="F666" s="207" t="s">
        <v>1660</v>
      </c>
      <c r="G666" s="209"/>
      <c r="H666" s="207" t="s">
        <v>536</v>
      </c>
      <c r="I666" s="210">
        <v>140</v>
      </c>
      <c r="J666" s="211">
        <v>3</v>
      </c>
      <c r="K666" s="201"/>
    </row>
    <row r="667" spans="1:11" ht="20" x14ac:dyDescent="0.25">
      <c r="A667" s="207" t="s">
        <v>451</v>
      </c>
      <c r="B667" s="207" t="s">
        <v>1661</v>
      </c>
      <c r="C667" s="207"/>
      <c r="D667" s="208">
        <v>45993</v>
      </c>
      <c r="E667" s="208"/>
      <c r="F667" s="207" t="s">
        <v>1662</v>
      </c>
      <c r="G667" s="209"/>
      <c r="H667" s="207" t="s">
        <v>508</v>
      </c>
      <c r="I667" s="210">
        <v>100</v>
      </c>
      <c r="J667" s="211">
        <v>3</v>
      </c>
      <c r="K667" s="201"/>
    </row>
    <row r="668" spans="1:11" ht="20" x14ac:dyDescent="0.25">
      <c r="A668" s="207" t="s">
        <v>451</v>
      </c>
      <c r="B668" s="207" t="s">
        <v>1663</v>
      </c>
      <c r="C668" s="207"/>
      <c r="D668" s="208">
        <v>45993</v>
      </c>
      <c r="E668" s="208"/>
      <c r="F668" s="207" t="s">
        <v>1662</v>
      </c>
      <c r="G668" s="209"/>
      <c r="H668" s="207" t="s">
        <v>722</v>
      </c>
      <c r="I668" s="210">
        <v>100</v>
      </c>
      <c r="J668" s="211">
        <v>3</v>
      </c>
      <c r="K668" s="201"/>
    </row>
    <row r="669" spans="1:11" ht="20" x14ac:dyDescent="0.25">
      <c r="A669" s="207" t="s">
        <v>451</v>
      </c>
      <c r="B669" s="207" t="s">
        <v>1664</v>
      </c>
      <c r="C669" s="207"/>
      <c r="D669" s="208">
        <v>45993</v>
      </c>
      <c r="E669" s="208"/>
      <c r="F669" s="207" t="s">
        <v>1662</v>
      </c>
      <c r="G669" s="209"/>
      <c r="H669" s="207" t="s">
        <v>706</v>
      </c>
      <c r="I669" s="210">
        <v>100</v>
      </c>
      <c r="J669" s="211">
        <v>3</v>
      </c>
      <c r="K669" s="201"/>
    </row>
    <row r="670" spans="1:11" ht="20" x14ac:dyDescent="0.25">
      <c r="A670" s="207" t="s">
        <v>451</v>
      </c>
      <c r="B670" s="207" t="s">
        <v>1665</v>
      </c>
      <c r="C670" s="207"/>
      <c r="D670" s="208">
        <v>45993</v>
      </c>
      <c r="E670" s="208"/>
      <c r="F670" s="207" t="s">
        <v>1662</v>
      </c>
      <c r="G670" s="209"/>
      <c r="H670" s="207" t="s">
        <v>757</v>
      </c>
      <c r="I670" s="210">
        <v>100</v>
      </c>
      <c r="J670" s="211">
        <v>3</v>
      </c>
      <c r="K670" s="201"/>
    </row>
    <row r="671" spans="1:11" ht="20" x14ac:dyDescent="0.25">
      <c r="A671" s="207" t="s">
        <v>451</v>
      </c>
      <c r="B671" s="207" t="s">
        <v>1666</v>
      </c>
      <c r="C671" s="207"/>
      <c r="D671" s="208">
        <v>45994</v>
      </c>
      <c r="E671" s="208"/>
      <c r="F671" s="207" t="s">
        <v>1667</v>
      </c>
      <c r="G671" s="209"/>
      <c r="H671" s="207" t="s">
        <v>1668</v>
      </c>
      <c r="I671" s="210">
        <v>1661.47</v>
      </c>
      <c r="J671" s="211">
        <v>3</v>
      </c>
      <c r="K671" s="201"/>
    </row>
    <row r="672" spans="1:11" ht="20" x14ac:dyDescent="0.25">
      <c r="A672" s="207" t="s">
        <v>451</v>
      </c>
      <c r="B672" s="207" t="s">
        <v>1669</v>
      </c>
      <c r="C672" s="207"/>
      <c r="D672" s="208">
        <v>45994</v>
      </c>
      <c r="E672" s="208"/>
      <c r="F672" s="207" t="s">
        <v>1670</v>
      </c>
      <c r="G672" s="209" t="s">
        <v>3244</v>
      </c>
      <c r="H672" s="207" t="s">
        <v>1353</v>
      </c>
      <c r="I672" s="210">
        <v>516.6</v>
      </c>
      <c r="J672" s="211">
        <v>2</v>
      </c>
      <c r="K672" s="201"/>
    </row>
    <row r="673" spans="1:11" ht="12.5" x14ac:dyDescent="0.25">
      <c r="A673" s="207" t="s">
        <v>451</v>
      </c>
      <c r="B673" s="207" t="s">
        <v>1671</v>
      </c>
      <c r="C673" s="207"/>
      <c r="D673" s="208">
        <v>45994</v>
      </c>
      <c r="E673" s="208"/>
      <c r="F673" s="207" t="s">
        <v>1672</v>
      </c>
      <c r="G673" s="209" t="s">
        <v>3209</v>
      </c>
      <c r="H673" s="207" t="s">
        <v>641</v>
      </c>
      <c r="I673" s="210">
        <v>4004</v>
      </c>
      <c r="J673" s="211">
        <v>3</v>
      </c>
      <c r="K673" s="201"/>
    </row>
    <row r="674" spans="1:11" ht="12.5" x14ac:dyDescent="0.25">
      <c r="A674" s="207" t="s">
        <v>451</v>
      </c>
      <c r="B674" s="207" t="s">
        <v>1673</v>
      </c>
      <c r="C674" s="207"/>
      <c r="D674" s="208">
        <v>45994</v>
      </c>
      <c r="E674" s="208"/>
      <c r="F674" s="207" t="s">
        <v>520</v>
      </c>
      <c r="G674" s="209" t="s">
        <v>3207</v>
      </c>
      <c r="H674" s="207" t="s">
        <v>521</v>
      </c>
      <c r="I674" s="210">
        <v>15</v>
      </c>
      <c r="J674" s="211">
        <v>4</v>
      </c>
      <c r="K674" s="201"/>
    </row>
    <row r="675" spans="1:11" ht="12.5" x14ac:dyDescent="0.25">
      <c r="A675" s="207" t="s">
        <v>451</v>
      </c>
      <c r="B675" s="207" t="s">
        <v>1674</v>
      </c>
      <c r="C675" s="207"/>
      <c r="D675" s="208">
        <v>45994</v>
      </c>
      <c r="E675" s="208"/>
      <c r="F675" s="207" t="s">
        <v>523</v>
      </c>
      <c r="G675" s="209" t="s">
        <v>3207</v>
      </c>
      <c r="H675" s="207" t="s">
        <v>521</v>
      </c>
      <c r="I675" s="210">
        <v>16.61</v>
      </c>
      <c r="J675" s="211">
        <v>4</v>
      </c>
      <c r="K675" s="201"/>
    </row>
    <row r="676" spans="1:11" ht="12.5" x14ac:dyDescent="0.25">
      <c r="A676" s="207" t="s">
        <v>451</v>
      </c>
      <c r="B676" s="207" t="s">
        <v>1675</v>
      </c>
      <c r="C676" s="207"/>
      <c r="D676" s="208">
        <v>45995</v>
      </c>
      <c r="E676" s="208"/>
      <c r="F676" s="207" t="s">
        <v>1676</v>
      </c>
      <c r="G676" s="209" t="s">
        <v>3209</v>
      </c>
      <c r="H676" s="207" t="s">
        <v>641</v>
      </c>
      <c r="I676" s="210">
        <v>482</v>
      </c>
      <c r="J676" s="211">
        <v>2</v>
      </c>
      <c r="K676" s="201"/>
    </row>
    <row r="677" spans="1:11" ht="20" x14ac:dyDescent="0.25">
      <c r="A677" s="207" t="s">
        <v>451</v>
      </c>
      <c r="B677" s="207" t="s">
        <v>1677</v>
      </c>
      <c r="C677" s="207"/>
      <c r="D677" s="208">
        <v>45995</v>
      </c>
      <c r="E677" s="208"/>
      <c r="F677" s="207" t="s">
        <v>1277</v>
      </c>
      <c r="G677" s="207" t="s">
        <v>1678</v>
      </c>
      <c r="H677" s="207" t="s">
        <v>1679</v>
      </c>
      <c r="I677" s="210">
        <v>336</v>
      </c>
      <c r="J677" s="211">
        <v>1</v>
      </c>
      <c r="K677" s="201"/>
    </row>
    <row r="678" spans="1:11" ht="20" x14ac:dyDescent="0.25">
      <c r="A678" s="207" t="s">
        <v>451</v>
      </c>
      <c r="B678" s="207" t="s">
        <v>1680</v>
      </c>
      <c r="C678" s="207"/>
      <c r="D678" s="208">
        <v>45995</v>
      </c>
      <c r="E678" s="208"/>
      <c r="F678" s="207" t="s">
        <v>1681</v>
      </c>
      <c r="G678" s="207" t="s">
        <v>1682</v>
      </c>
      <c r="H678" s="207" t="s">
        <v>1683</v>
      </c>
      <c r="I678" s="210">
        <v>6720</v>
      </c>
      <c r="J678" s="211">
        <v>1</v>
      </c>
      <c r="K678" s="201"/>
    </row>
    <row r="679" spans="1:11" ht="20" x14ac:dyDescent="0.25">
      <c r="A679" s="207" t="s">
        <v>451</v>
      </c>
      <c r="B679" s="207" t="s">
        <v>1684</v>
      </c>
      <c r="C679" s="207"/>
      <c r="D679" s="208">
        <v>45995</v>
      </c>
      <c r="E679" s="208"/>
      <c r="F679" s="207" t="s">
        <v>1685</v>
      </c>
      <c r="G679" s="207" t="s">
        <v>1686</v>
      </c>
      <c r="H679" s="207" t="s">
        <v>903</v>
      </c>
      <c r="I679" s="210">
        <v>2800</v>
      </c>
      <c r="J679" s="211">
        <v>1</v>
      </c>
      <c r="K679" s="201"/>
    </row>
    <row r="680" spans="1:11" ht="20" x14ac:dyDescent="0.25">
      <c r="A680" s="207" t="s">
        <v>451</v>
      </c>
      <c r="B680" s="207" t="s">
        <v>1687</v>
      </c>
      <c r="C680" s="207"/>
      <c r="D680" s="208">
        <v>45995</v>
      </c>
      <c r="E680" s="208"/>
      <c r="F680" s="207" t="s">
        <v>1688</v>
      </c>
      <c r="G680" s="207" t="s">
        <v>1689</v>
      </c>
      <c r="H680" s="207" t="s">
        <v>1690</v>
      </c>
      <c r="I680" s="210">
        <v>224</v>
      </c>
      <c r="J680" s="211">
        <v>1</v>
      </c>
      <c r="K680" s="201"/>
    </row>
    <row r="681" spans="1:11" ht="40" x14ac:dyDescent="0.25">
      <c r="A681" s="207" t="s">
        <v>451</v>
      </c>
      <c r="B681" s="207" t="s">
        <v>1691</v>
      </c>
      <c r="C681" s="207"/>
      <c r="D681" s="208">
        <v>45995</v>
      </c>
      <c r="E681" s="208"/>
      <c r="F681" s="207" t="s">
        <v>1692</v>
      </c>
      <c r="G681" s="207" t="s">
        <v>1693</v>
      </c>
      <c r="H681" s="207" t="s">
        <v>1694</v>
      </c>
      <c r="I681" s="210">
        <v>3696</v>
      </c>
      <c r="J681" s="211">
        <v>1</v>
      </c>
      <c r="K681" s="201"/>
    </row>
    <row r="682" spans="1:11" ht="20" x14ac:dyDescent="0.25">
      <c r="A682" s="207" t="s">
        <v>451</v>
      </c>
      <c r="B682" s="207" t="s">
        <v>1695</v>
      </c>
      <c r="C682" s="207"/>
      <c r="D682" s="208">
        <v>45995</v>
      </c>
      <c r="E682" s="208"/>
      <c r="F682" s="207" t="s">
        <v>1696</v>
      </c>
      <c r="G682" s="207" t="s">
        <v>1697</v>
      </c>
      <c r="H682" s="207" t="s">
        <v>1210</v>
      </c>
      <c r="I682" s="210">
        <v>2128</v>
      </c>
      <c r="J682" s="211">
        <v>1</v>
      </c>
      <c r="K682" s="201"/>
    </row>
    <row r="683" spans="1:11" ht="12.5" x14ac:dyDescent="0.25">
      <c r="A683" s="207" t="s">
        <v>451</v>
      </c>
      <c r="B683" s="207" t="s">
        <v>1698</v>
      </c>
      <c r="C683" s="207"/>
      <c r="D683" s="208"/>
      <c r="E683" s="208">
        <v>45995</v>
      </c>
      <c r="F683" s="207" t="s">
        <v>1658</v>
      </c>
      <c r="G683" s="209"/>
      <c r="H683" s="207" t="s">
        <v>596</v>
      </c>
      <c r="I683" s="210">
        <v>1075.49</v>
      </c>
      <c r="J683" s="211">
        <v>3</v>
      </c>
      <c r="K683" s="201"/>
    </row>
    <row r="684" spans="1:11" ht="12.5" x14ac:dyDescent="0.25">
      <c r="A684" s="207" t="s">
        <v>451</v>
      </c>
      <c r="B684" s="207" t="s">
        <v>1699</v>
      </c>
      <c r="C684" s="207"/>
      <c r="D684" s="208"/>
      <c r="E684" s="208">
        <v>45999</v>
      </c>
      <c r="F684" s="207" t="s">
        <v>1700</v>
      </c>
      <c r="G684" s="209"/>
      <c r="H684" s="207" t="s">
        <v>644</v>
      </c>
      <c r="I684" s="210">
        <v>50</v>
      </c>
      <c r="J684" s="211">
        <v>3</v>
      </c>
      <c r="K684" s="201"/>
    </row>
    <row r="685" spans="1:11" ht="12.5" x14ac:dyDescent="0.25">
      <c r="A685" s="207" t="s">
        <v>451</v>
      </c>
      <c r="B685" s="207" t="s">
        <v>1701</v>
      </c>
      <c r="C685" s="207"/>
      <c r="D685" s="208">
        <v>45999</v>
      </c>
      <c r="E685" s="208"/>
      <c r="F685" s="207" t="s">
        <v>1702</v>
      </c>
      <c r="G685" s="209" t="s">
        <v>3243</v>
      </c>
      <c r="H685" s="207" t="s">
        <v>572</v>
      </c>
      <c r="I685" s="210">
        <v>238</v>
      </c>
      <c r="J685" s="211">
        <v>3</v>
      </c>
      <c r="K685" s="201"/>
    </row>
    <row r="686" spans="1:11" ht="20" x14ac:dyDescent="0.25">
      <c r="A686" s="207" t="s">
        <v>451</v>
      </c>
      <c r="B686" s="207" t="s">
        <v>1703</v>
      </c>
      <c r="C686" s="207"/>
      <c r="D686" s="208">
        <v>45999</v>
      </c>
      <c r="E686" s="208"/>
      <c r="F686" s="207" t="s">
        <v>1704</v>
      </c>
      <c r="G686" s="209" t="s">
        <v>3243</v>
      </c>
      <c r="H686" s="207" t="s">
        <v>572</v>
      </c>
      <c r="I686" s="210">
        <v>340</v>
      </c>
      <c r="J686" s="211">
        <v>3</v>
      </c>
      <c r="K686" s="201"/>
    </row>
    <row r="687" spans="1:11" ht="20" x14ac:dyDescent="0.25">
      <c r="A687" s="207" t="s">
        <v>451</v>
      </c>
      <c r="B687" s="207" t="s">
        <v>1705</v>
      </c>
      <c r="C687" s="207"/>
      <c r="D687" s="208">
        <v>45999</v>
      </c>
      <c r="E687" s="208"/>
      <c r="F687" s="207" t="s">
        <v>1706</v>
      </c>
      <c r="G687" s="209" t="s">
        <v>3243</v>
      </c>
      <c r="H687" s="207" t="s">
        <v>572</v>
      </c>
      <c r="I687" s="210">
        <v>1292</v>
      </c>
      <c r="J687" s="211">
        <v>3</v>
      </c>
      <c r="K687" s="201"/>
    </row>
    <row r="688" spans="1:11" ht="20" x14ac:dyDescent="0.25">
      <c r="A688" s="207" t="s">
        <v>451</v>
      </c>
      <c r="B688" s="207" t="s">
        <v>1707</v>
      </c>
      <c r="C688" s="207"/>
      <c r="D688" s="208"/>
      <c r="E688" s="208">
        <v>46000</v>
      </c>
      <c r="F688" s="207" t="s">
        <v>1708</v>
      </c>
      <c r="G688" s="209"/>
      <c r="H688" s="207" t="s">
        <v>663</v>
      </c>
      <c r="I688" s="210">
        <v>18.88</v>
      </c>
      <c r="J688" s="211">
        <v>3</v>
      </c>
      <c r="K688" s="201"/>
    </row>
    <row r="689" spans="1:11" ht="20" x14ac:dyDescent="0.25">
      <c r="A689" s="207" t="s">
        <v>451</v>
      </c>
      <c r="B689" s="207" t="s">
        <v>1709</v>
      </c>
      <c r="C689" s="207"/>
      <c r="D689" s="208"/>
      <c r="E689" s="208">
        <v>46000</v>
      </c>
      <c r="F689" s="207" t="s">
        <v>1710</v>
      </c>
      <c r="G689" s="209"/>
      <c r="H689" s="207" t="s">
        <v>536</v>
      </c>
      <c r="I689" s="210">
        <v>231.4</v>
      </c>
      <c r="J689" s="211">
        <v>3</v>
      </c>
      <c r="K689" s="201"/>
    </row>
    <row r="690" spans="1:11" ht="20" x14ac:dyDescent="0.25">
      <c r="A690" s="207" t="s">
        <v>451</v>
      </c>
      <c r="B690" s="207" t="s">
        <v>1711</v>
      </c>
      <c r="C690" s="207"/>
      <c r="D690" s="208"/>
      <c r="E690" s="208">
        <v>46000</v>
      </c>
      <c r="F690" s="207" t="s">
        <v>1710</v>
      </c>
      <c r="G690" s="209"/>
      <c r="H690" s="207" t="s">
        <v>722</v>
      </c>
      <c r="I690" s="210">
        <v>41.95</v>
      </c>
      <c r="J690" s="211">
        <v>3</v>
      </c>
      <c r="K690" s="201"/>
    </row>
    <row r="691" spans="1:11" ht="20" x14ac:dyDescent="0.25">
      <c r="A691" s="207" t="s">
        <v>451</v>
      </c>
      <c r="B691" s="207" t="s">
        <v>1712</v>
      </c>
      <c r="C691" s="207"/>
      <c r="D691" s="208"/>
      <c r="E691" s="208">
        <v>46000</v>
      </c>
      <c r="F691" s="207" t="s">
        <v>1708</v>
      </c>
      <c r="G691" s="209"/>
      <c r="H691" s="207" t="s">
        <v>1570</v>
      </c>
      <c r="I691" s="210">
        <v>18.88</v>
      </c>
      <c r="J691" s="211">
        <v>3</v>
      </c>
      <c r="K691" s="201"/>
    </row>
    <row r="692" spans="1:11" ht="30" x14ac:dyDescent="0.25">
      <c r="A692" s="207" t="s">
        <v>451</v>
      </c>
      <c r="B692" s="207" t="s">
        <v>1713</v>
      </c>
      <c r="C692" s="207"/>
      <c r="D692" s="208">
        <v>46000</v>
      </c>
      <c r="E692" s="208"/>
      <c r="F692" s="207" t="s">
        <v>1714</v>
      </c>
      <c r="G692" s="209"/>
      <c r="H692" s="207" t="s">
        <v>454</v>
      </c>
      <c r="I692" s="210">
        <v>3298.11</v>
      </c>
      <c r="J692" s="211">
        <v>4</v>
      </c>
      <c r="K692" s="201"/>
    </row>
    <row r="693" spans="1:11" ht="30" x14ac:dyDescent="0.25">
      <c r="A693" s="207" t="s">
        <v>451</v>
      </c>
      <c r="B693" s="207" t="s">
        <v>1715</v>
      </c>
      <c r="C693" s="207"/>
      <c r="D693" s="208">
        <v>46000</v>
      </c>
      <c r="E693" s="208"/>
      <c r="F693" s="207" t="s">
        <v>1484</v>
      </c>
      <c r="G693" s="209"/>
      <c r="H693" s="207" t="s">
        <v>1485</v>
      </c>
      <c r="I693" s="210">
        <v>202.1</v>
      </c>
      <c r="J693" s="211">
        <v>4</v>
      </c>
      <c r="K693" s="201"/>
    </row>
    <row r="694" spans="1:11" ht="50" x14ac:dyDescent="0.25">
      <c r="A694" s="207" t="s">
        <v>451</v>
      </c>
      <c r="B694" s="207" t="s">
        <v>1716</v>
      </c>
      <c r="C694" s="207"/>
      <c r="D694" s="208">
        <v>46000</v>
      </c>
      <c r="E694" s="208"/>
      <c r="F694" s="207" t="s">
        <v>1717</v>
      </c>
      <c r="G694" s="209"/>
      <c r="H694" s="207" t="s">
        <v>1718</v>
      </c>
      <c r="I694" s="210">
        <v>7563.3</v>
      </c>
      <c r="J694" s="211">
        <v>4</v>
      </c>
      <c r="K694" s="201"/>
    </row>
    <row r="695" spans="1:11" ht="60" x14ac:dyDescent="0.25">
      <c r="A695" s="207" t="s">
        <v>451</v>
      </c>
      <c r="B695" s="207" t="s">
        <v>1719</v>
      </c>
      <c r="C695" s="207"/>
      <c r="D695" s="208">
        <v>46000</v>
      </c>
      <c r="E695" s="208"/>
      <c r="F695" s="207" t="s">
        <v>1720</v>
      </c>
      <c r="G695" s="209"/>
      <c r="H695" s="207" t="s">
        <v>1161</v>
      </c>
      <c r="I695" s="210">
        <v>2677.94</v>
      </c>
      <c r="J695" s="211">
        <v>3</v>
      </c>
      <c r="K695" s="201"/>
    </row>
    <row r="696" spans="1:11" ht="12.5" x14ac:dyDescent="0.25">
      <c r="A696" s="207" t="s">
        <v>451</v>
      </c>
      <c r="B696" s="207" t="s">
        <v>1721</v>
      </c>
      <c r="C696" s="207"/>
      <c r="D696" s="208">
        <v>46000</v>
      </c>
      <c r="E696" s="208"/>
      <c r="F696" s="207" t="s">
        <v>873</v>
      </c>
      <c r="G696" s="209" t="s">
        <v>3206</v>
      </c>
      <c r="H696" s="207" t="s">
        <v>460</v>
      </c>
      <c r="I696" s="210">
        <v>290.27</v>
      </c>
      <c r="J696" s="211">
        <v>4</v>
      </c>
      <c r="K696" s="201"/>
    </row>
    <row r="697" spans="1:11" ht="20" x14ac:dyDescent="0.25">
      <c r="A697" s="207" t="s">
        <v>451</v>
      </c>
      <c r="B697" s="207" t="s">
        <v>1722</v>
      </c>
      <c r="C697" s="207"/>
      <c r="D697" s="208"/>
      <c r="E697" s="208">
        <v>46001</v>
      </c>
      <c r="F697" s="207" t="s">
        <v>1708</v>
      </c>
      <c r="G697" s="209"/>
      <c r="H697" s="207" t="s">
        <v>596</v>
      </c>
      <c r="I697" s="210">
        <v>335.68</v>
      </c>
      <c r="J697" s="211">
        <v>3</v>
      </c>
      <c r="K697" s="201"/>
    </row>
    <row r="698" spans="1:11" ht="20" x14ac:dyDescent="0.25">
      <c r="A698" s="207" t="s">
        <v>451</v>
      </c>
      <c r="B698" s="207" t="s">
        <v>1723</v>
      </c>
      <c r="C698" s="207"/>
      <c r="D698" s="208"/>
      <c r="E698" s="208">
        <v>46001</v>
      </c>
      <c r="F698" s="207" t="s">
        <v>1724</v>
      </c>
      <c r="G698" s="209"/>
      <c r="H698" s="207" t="s">
        <v>475</v>
      </c>
      <c r="I698" s="210">
        <v>130.4</v>
      </c>
      <c r="J698" s="211">
        <v>2</v>
      </c>
      <c r="K698" s="201"/>
    </row>
    <row r="699" spans="1:11" ht="20" x14ac:dyDescent="0.25">
      <c r="A699" s="207" t="s">
        <v>451</v>
      </c>
      <c r="B699" s="207" t="s">
        <v>1725</v>
      </c>
      <c r="C699" s="207"/>
      <c r="D699" s="208">
        <v>46002</v>
      </c>
      <c r="E699" s="208"/>
      <c r="F699" s="207" t="s">
        <v>1387</v>
      </c>
      <c r="G699" s="207" t="s">
        <v>1726</v>
      </c>
      <c r="H699" s="207" t="s">
        <v>1727</v>
      </c>
      <c r="I699" s="210">
        <v>1456</v>
      </c>
      <c r="J699" s="211">
        <v>1</v>
      </c>
      <c r="K699" s="201"/>
    </row>
    <row r="700" spans="1:11" ht="20" x14ac:dyDescent="0.25">
      <c r="A700" s="207" t="s">
        <v>451</v>
      </c>
      <c r="B700" s="207" t="s">
        <v>1728</v>
      </c>
      <c r="C700" s="207"/>
      <c r="D700" s="208">
        <v>46002</v>
      </c>
      <c r="E700" s="208"/>
      <c r="F700" s="207" t="s">
        <v>1281</v>
      </c>
      <c r="G700" s="207" t="s">
        <v>1729</v>
      </c>
      <c r="H700" s="207" t="s">
        <v>1730</v>
      </c>
      <c r="I700" s="210">
        <v>336</v>
      </c>
      <c r="J700" s="211">
        <v>1</v>
      </c>
      <c r="K700" s="201"/>
    </row>
    <row r="701" spans="1:11" ht="12.5" x14ac:dyDescent="0.25">
      <c r="A701" s="207" t="s">
        <v>451</v>
      </c>
      <c r="B701" s="207" t="s">
        <v>1731</v>
      </c>
      <c r="C701" s="207"/>
      <c r="D701" s="208">
        <v>46002</v>
      </c>
      <c r="E701" s="208"/>
      <c r="F701" s="207" t="s">
        <v>1732</v>
      </c>
      <c r="G701" s="209" t="s">
        <v>3209</v>
      </c>
      <c r="H701" s="207" t="s">
        <v>641</v>
      </c>
      <c r="I701" s="210">
        <v>236</v>
      </c>
      <c r="J701" s="211">
        <v>2</v>
      </c>
      <c r="K701" s="201"/>
    </row>
    <row r="702" spans="1:11" ht="20" x14ac:dyDescent="0.25">
      <c r="A702" s="207" t="s">
        <v>512</v>
      </c>
      <c r="B702" s="207" t="s">
        <v>1733</v>
      </c>
      <c r="C702" s="207"/>
      <c r="D702" s="208">
        <v>46002</v>
      </c>
      <c r="E702" s="208"/>
      <c r="F702" s="207" t="s">
        <v>1734</v>
      </c>
      <c r="G702" s="209" t="s">
        <v>3230</v>
      </c>
      <c r="H702" s="207" t="s">
        <v>1227</v>
      </c>
      <c r="I702" s="210">
        <v>855.52</v>
      </c>
      <c r="J702" s="211"/>
      <c r="K702" s="201"/>
    </row>
    <row r="703" spans="1:11" ht="12.5" x14ac:dyDescent="0.25">
      <c r="A703" s="207" t="s">
        <v>451</v>
      </c>
      <c r="B703" s="207" t="s">
        <v>1733</v>
      </c>
      <c r="C703" s="207"/>
      <c r="D703" s="208">
        <v>46002</v>
      </c>
      <c r="E703" s="208"/>
      <c r="F703" s="207" t="s">
        <v>1734</v>
      </c>
      <c r="G703" s="209" t="s">
        <v>3230</v>
      </c>
      <c r="H703" s="207" t="s">
        <v>1227</v>
      </c>
      <c r="I703" s="210">
        <v>33.47</v>
      </c>
      <c r="J703" s="211">
        <v>4</v>
      </c>
      <c r="K703" s="201"/>
    </row>
    <row r="704" spans="1:11" ht="12.5" x14ac:dyDescent="0.25">
      <c r="A704" s="207" t="s">
        <v>451</v>
      </c>
      <c r="B704" s="207" t="s">
        <v>1735</v>
      </c>
      <c r="C704" s="207"/>
      <c r="D704" s="208">
        <v>46002</v>
      </c>
      <c r="E704" s="208"/>
      <c r="F704" s="207" t="s">
        <v>1736</v>
      </c>
      <c r="G704" s="209" t="s">
        <v>3245</v>
      </c>
      <c r="H704" s="207" t="s">
        <v>1004</v>
      </c>
      <c r="I704" s="210">
        <v>1020</v>
      </c>
      <c r="J704" s="211">
        <v>4</v>
      </c>
      <c r="K704" s="201"/>
    </row>
    <row r="705" spans="1:11" ht="20" x14ac:dyDescent="0.25">
      <c r="A705" s="207" t="s">
        <v>451</v>
      </c>
      <c r="B705" s="207" t="s">
        <v>1737</v>
      </c>
      <c r="C705" s="207"/>
      <c r="D705" s="208"/>
      <c r="E705" s="208">
        <v>46007</v>
      </c>
      <c r="F705" s="207" t="s">
        <v>1738</v>
      </c>
      <c r="G705" s="209"/>
      <c r="H705" s="207" t="s">
        <v>502</v>
      </c>
      <c r="I705" s="210">
        <v>162.80000000000001</v>
      </c>
      <c r="J705" s="211">
        <v>2</v>
      </c>
      <c r="K705" s="201"/>
    </row>
    <row r="706" spans="1:11" ht="20" x14ac:dyDescent="0.25">
      <c r="A706" s="207" t="s">
        <v>451</v>
      </c>
      <c r="B706" s="207" t="s">
        <v>1739</v>
      </c>
      <c r="C706" s="207"/>
      <c r="D706" s="208"/>
      <c r="E706" s="208">
        <v>46007</v>
      </c>
      <c r="F706" s="207" t="s">
        <v>1740</v>
      </c>
      <c r="G706" s="209"/>
      <c r="H706" s="207" t="s">
        <v>478</v>
      </c>
      <c r="I706" s="210">
        <v>84</v>
      </c>
      <c r="J706" s="211">
        <v>2</v>
      </c>
      <c r="K706" s="201"/>
    </row>
    <row r="707" spans="1:11" ht="20" x14ac:dyDescent="0.25">
      <c r="A707" s="207" t="s">
        <v>451</v>
      </c>
      <c r="B707" s="207" t="s">
        <v>1741</v>
      </c>
      <c r="C707" s="207"/>
      <c r="D707" s="208"/>
      <c r="E707" s="208">
        <v>46007</v>
      </c>
      <c r="F707" s="207" t="s">
        <v>1742</v>
      </c>
      <c r="G707" s="209"/>
      <c r="H707" s="207" t="s">
        <v>499</v>
      </c>
      <c r="I707" s="210">
        <v>57.3</v>
      </c>
      <c r="J707" s="211">
        <v>2</v>
      </c>
      <c r="K707" s="201"/>
    </row>
    <row r="708" spans="1:11" ht="20" x14ac:dyDescent="0.25">
      <c r="A708" s="207" t="s">
        <v>451</v>
      </c>
      <c r="B708" s="207" t="s">
        <v>1743</v>
      </c>
      <c r="C708" s="207"/>
      <c r="D708" s="208"/>
      <c r="E708" s="208">
        <v>46007</v>
      </c>
      <c r="F708" s="207" t="s">
        <v>1708</v>
      </c>
      <c r="G708" s="209"/>
      <c r="H708" s="207" t="s">
        <v>719</v>
      </c>
      <c r="I708" s="210">
        <v>33.53</v>
      </c>
      <c r="J708" s="211">
        <v>3</v>
      </c>
      <c r="K708" s="201"/>
    </row>
    <row r="709" spans="1:11" ht="20" x14ac:dyDescent="0.25">
      <c r="A709" s="207" t="s">
        <v>451</v>
      </c>
      <c r="B709" s="207" t="s">
        <v>1744</v>
      </c>
      <c r="C709" s="207"/>
      <c r="D709" s="208"/>
      <c r="E709" s="208">
        <v>46007</v>
      </c>
      <c r="F709" s="207" t="s">
        <v>3228</v>
      </c>
      <c r="G709" s="209"/>
      <c r="H709" s="207" t="s">
        <v>654</v>
      </c>
      <c r="I709" s="210">
        <v>192</v>
      </c>
      <c r="J709" s="211">
        <v>3</v>
      </c>
      <c r="K709" s="201"/>
    </row>
    <row r="710" spans="1:11" ht="20" x14ac:dyDescent="0.25">
      <c r="A710" s="207" t="s">
        <v>451</v>
      </c>
      <c r="B710" s="207" t="s">
        <v>1745</v>
      </c>
      <c r="C710" s="207"/>
      <c r="D710" s="208"/>
      <c r="E710" s="208">
        <v>46007</v>
      </c>
      <c r="F710" s="207" t="s">
        <v>3229</v>
      </c>
      <c r="G710" s="209"/>
      <c r="H710" s="207" t="s">
        <v>484</v>
      </c>
      <c r="I710" s="210">
        <v>225.46</v>
      </c>
      <c r="J710" s="211">
        <v>3</v>
      </c>
      <c r="K710" s="201"/>
    </row>
    <row r="711" spans="1:11" ht="12.5" x14ac:dyDescent="0.25">
      <c r="A711" s="207" t="s">
        <v>451</v>
      </c>
      <c r="B711" s="207" t="s">
        <v>1746</v>
      </c>
      <c r="C711" s="207"/>
      <c r="D711" s="208"/>
      <c r="E711" s="208">
        <v>46007</v>
      </c>
      <c r="F711" s="207" t="s">
        <v>1747</v>
      </c>
      <c r="G711" s="209"/>
      <c r="H711" s="207" t="s">
        <v>795</v>
      </c>
      <c r="I711" s="210">
        <v>1420.91</v>
      </c>
      <c r="J711" s="211">
        <v>3</v>
      </c>
      <c r="K711" s="201"/>
    </row>
    <row r="712" spans="1:11" ht="20" x14ac:dyDescent="0.25">
      <c r="A712" s="207" t="s">
        <v>451</v>
      </c>
      <c r="B712" s="207" t="s">
        <v>1748</v>
      </c>
      <c r="C712" s="207"/>
      <c r="D712" s="208"/>
      <c r="E712" s="208">
        <v>46007</v>
      </c>
      <c r="F712" s="207" t="s">
        <v>3227</v>
      </c>
      <c r="G712" s="209"/>
      <c r="H712" s="207" t="s">
        <v>757</v>
      </c>
      <c r="I712" s="210">
        <v>391</v>
      </c>
      <c r="J712" s="211">
        <v>3</v>
      </c>
      <c r="K712" s="201"/>
    </row>
    <row r="713" spans="1:11" ht="12.5" x14ac:dyDescent="0.25">
      <c r="A713" s="207" t="s">
        <v>451</v>
      </c>
      <c r="B713" s="207" t="s">
        <v>1749</v>
      </c>
      <c r="C713" s="207"/>
      <c r="D713" s="208">
        <v>46008</v>
      </c>
      <c r="E713" s="208"/>
      <c r="F713" s="207" t="s">
        <v>1750</v>
      </c>
      <c r="G713" s="207"/>
      <c r="H713" s="207" t="s">
        <v>647</v>
      </c>
      <c r="I713" s="210">
        <v>9112</v>
      </c>
      <c r="J713" s="211">
        <v>3</v>
      </c>
      <c r="K713" s="201"/>
    </row>
    <row r="714" spans="1:11" ht="30" x14ac:dyDescent="0.25">
      <c r="A714" s="207" t="s">
        <v>451</v>
      </c>
      <c r="B714" s="207" t="s">
        <v>1751</v>
      </c>
      <c r="C714" s="207"/>
      <c r="D714" s="208">
        <v>46013</v>
      </c>
      <c r="E714" s="208"/>
      <c r="F714" s="207" t="s">
        <v>3226</v>
      </c>
      <c r="G714" s="209" t="s">
        <v>1752</v>
      </c>
      <c r="H714" s="207" t="s">
        <v>1753</v>
      </c>
      <c r="I714" s="210">
        <v>11424</v>
      </c>
      <c r="J714" s="211">
        <v>1</v>
      </c>
      <c r="K714" s="201"/>
    </row>
    <row r="715" spans="1:11" ht="12.5" x14ac:dyDescent="0.25">
      <c r="A715" s="207" t="s">
        <v>451</v>
      </c>
      <c r="B715" s="207" t="s">
        <v>1754</v>
      </c>
      <c r="C715" s="207"/>
      <c r="D715" s="208"/>
      <c r="E715" s="208">
        <v>46013</v>
      </c>
      <c r="F715" s="207" t="s">
        <v>1755</v>
      </c>
      <c r="G715" s="209"/>
      <c r="H715" s="207" t="s">
        <v>1756</v>
      </c>
      <c r="I715" s="210">
        <v>50</v>
      </c>
      <c r="J715" s="211">
        <v>3</v>
      </c>
      <c r="K715" s="201"/>
    </row>
    <row r="716" spans="1:11" ht="20" x14ac:dyDescent="0.25">
      <c r="A716" s="207" t="s">
        <v>451</v>
      </c>
      <c r="B716" s="207" t="s">
        <v>1757</v>
      </c>
      <c r="C716" s="207"/>
      <c r="D716" s="208"/>
      <c r="E716" s="208">
        <v>46013</v>
      </c>
      <c r="F716" s="207" t="s">
        <v>3253</v>
      </c>
      <c r="G716" s="209"/>
      <c r="H716" s="207" t="s">
        <v>1756</v>
      </c>
      <c r="I716" s="210">
        <v>45.9</v>
      </c>
      <c r="J716" s="211">
        <v>2</v>
      </c>
      <c r="K716" s="201"/>
    </row>
    <row r="717" spans="1:11" ht="12.5" x14ac:dyDescent="0.25">
      <c r="A717" s="207" t="s">
        <v>451</v>
      </c>
      <c r="B717" s="207" t="s">
        <v>1758</v>
      </c>
      <c r="C717" s="207"/>
      <c r="D717" s="208">
        <v>46020</v>
      </c>
      <c r="E717" s="208"/>
      <c r="F717" s="207" t="s">
        <v>1759</v>
      </c>
      <c r="G717" s="207" t="s">
        <v>3208</v>
      </c>
      <c r="H717" s="207" t="s">
        <v>927</v>
      </c>
      <c r="I717" s="210">
        <v>2690.45</v>
      </c>
      <c r="J717" s="211">
        <v>2</v>
      </c>
      <c r="K717" s="201"/>
    </row>
    <row r="718" spans="1:11" ht="20" x14ac:dyDescent="0.25">
      <c r="A718" s="207" t="s">
        <v>451</v>
      </c>
      <c r="B718" s="207" t="s">
        <v>1760</v>
      </c>
      <c r="C718" s="207"/>
      <c r="D718" s="208">
        <v>46020</v>
      </c>
      <c r="E718" s="208"/>
      <c r="F718" s="207" t="s">
        <v>1348</v>
      </c>
      <c r="G718" s="209" t="s">
        <v>1761</v>
      </c>
      <c r="H718" s="207" t="s">
        <v>1762</v>
      </c>
      <c r="I718" s="210">
        <v>1232</v>
      </c>
      <c r="J718" s="211">
        <v>1</v>
      </c>
      <c r="K718" s="201"/>
    </row>
    <row r="719" spans="1:11" ht="12.5" x14ac:dyDescent="0.25">
      <c r="A719" s="207" t="s">
        <v>451</v>
      </c>
      <c r="B719" s="207" t="s">
        <v>1763</v>
      </c>
      <c r="C719" s="207"/>
      <c r="D719" s="208">
        <v>46020</v>
      </c>
      <c r="E719" s="208"/>
      <c r="F719" s="207" t="s">
        <v>1764</v>
      </c>
      <c r="G719" s="209" t="s">
        <v>3209</v>
      </c>
      <c r="H719" s="207" t="s">
        <v>641</v>
      </c>
      <c r="I719" s="210">
        <v>184</v>
      </c>
      <c r="J719" s="211">
        <v>2</v>
      </c>
      <c r="K719" s="201"/>
    </row>
    <row r="720" spans="1:11" ht="40" x14ac:dyDescent="0.25">
      <c r="A720" s="207" t="s">
        <v>451</v>
      </c>
      <c r="B720" s="207" t="s">
        <v>1765</v>
      </c>
      <c r="C720" s="207"/>
      <c r="D720" s="208">
        <v>46021</v>
      </c>
      <c r="E720" s="208"/>
      <c r="F720" s="207" t="s">
        <v>1766</v>
      </c>
      <c r="G720" s="209"/>
      <c r="H720" s="207" t="s">
        <v>1767</v>
      </c>
      <c r="I720" s="210">
        <v>3307.94</v>
      </c>
      <c r="J720" s="211">
        <v>4</v>
      </c>
      <c r="K720" s="201"/>
    </row>
    <row r="721" spans="1:11" ht="30" x14ac:dyDescent="0.25">
      <c r="A721" s="207" t="s">
        <v>451</v>
      </c>
      <c r="B721" s="207" t="s">
        <v>1768</v>
      </c>
      <c r="C721" s="207"/>
      <c r="D721" s="208">
        <v>46021</v>
      </c>
      <c r="E721" s="208"/>
      <c r="F721" s="207" t="s">
        <v>1484</v>
      </c>
      <c r="G721" s="209"/>
      <c r="H721" s="207" t="s">
        <v>1485</v>
      </c>
      <c r="I721" s="210">
        <v>202.1</v>
      </c>
      <c r="J721" s="211">
        <v>4</v>
      </c>
      <c r="K721" s="201"/>
    </row>
    <row r="722" spans="1:11" ht="20" x14ac:dyDescent="0.25">
      <c r="A722" s="207" t="s">
        <v>451</v>
      </c>
      <c r="B722" s="207" t="s">
        <v>1769</v>
      </c>
      <c r="C722" s="207"/>
      <c r="D722" s="208">
        <v>46021</v>
      </c>
      <c r="E722" s="208"/>
      <c r="F722" s="207" t="s">
        <v>1770</v>
      </c>
      <c r="G722" s="209"/>
      <c r="H722" s="207" t="s">
        <v>1771</v>
      </c>
      <c r="I722" s="210">
        <v>7701.12</v>
      </c>
      <c r="J722" s="211">
        <v>4</v>
      </c>
      <c r="K722" s="201"/>
    </row>
    <row r="723" spans="1:11" ht="30" x14ac:dyDescent="0.25">
      <c r="A723" s="207" t="s">
        <v>451</v>
      </c>
      <c r="B723" s="207" t="s">
        <v>1772</v>
      </c>
      <c r="C723" s="207"/>
      <c r="D723" s="208">
        <v>46021</v>
      </c>
      <c r="E723" s="208"/>
      <c r="F723" s="207" t="s">
        <v>1773</v>
      </c>
      <c r="G723" s="209"/>
      <c r="H723" s="207" t="s">
        <v>556</v>
      </c>
      <c r="I723" s="210">
        <v>667.54</v>
      </c>
      <c r="J723" s="211">
        <v>3</v>
      </c>
      <c r="K723" s="201"/>
    </row>
    <row r="724" spans="1:11" ht="60" x14ac:dyDescent="0.25">
      <c r="A724" s="207" t="s">
        <v>451</v>
      </c>
      <c r="B724" s="207" t="s">
        <v>1774</v>
      </c>
      <c r="C724" s="207"/>
      <c r="D724" s="208">
        <v>46021</v>
      </c>
      <c r="E724" s="208"/>
      <c r="F724" s="207" t="s">
        <v>1775</v>
      </c>
      <c r="G724" s="209"/>
      <c r="H724" s="207" t="s">
        <v>559</v>
      </c>
      <c r="I724" s="210">
        <v>1334.64</v>
      </c>
      <c r="J724" s="211">
        <v>3</v>
      </c>
      <c r="K724" s="201"/>
    </row>
    <row r="725" spans="1:11" ht="12.5" x14ac:dyDescent="0.25">
      <c r="A725" s="207" t="s">
        <v>451</v>
      </c>
      <c r="B725" s="207" t="s">
        <v>1776</v>
      </c>
      <c r="C725" s="207"/>
      <c r="D725" s="208">
        <v>46021</v>
      </c>
      <c r="E725" s="208"/>
      <c r="F725" s="207" t="s">
        <v>873</v>
      </c>
      <c r="G725" s="209" t="s">
        <v>3206</v>
      </c>
      <c r="H725" s="207" t="s">
        <v>460</v>
      </c>
      <c r="I725" s="210">
        <v>276.31</v>
      </c>
      <c r="J725" s="211">
        <v>4</v>
      </c>
      <c r="K725" s="201"/>
    </row>
    <row r="726" spans="1:11" ht="12.5" x14ac:dyDescent="0.25">
      <c r="A726" s="207" t="s">
        <v>451</v>
      </c>
      <c r="B726" s="207" t="s">
        <v>1777</v>
      </c>
      <c r="C726" s="207"/>
      <c r="D726" s="208">
        <v>46022</v>
      </c>
      <c r="E726" s="208"/>
      <c r="F726" s="207" t="s">
        <v>529</v>
      </c>
      <c r="G726" s="209" t="s">
        <v>3207</v>
      </c>
      <c r="H726" s="207" t="s">
        <v>521</v>
      </c>
      <c r="I726" s="210">
        <v>6.9</v>
      </c>
      <c r="J726" s="211">
        <v>4</v>
      </c>
      <c r="K726" s="201"/>
    </row>
    <row r="727" spans="1:11" ht="12.5" x14ac:dyDescent="0.25">
      <c r="A727" s="207" t="s">
        <v>451</v>
      </c>
      <c r="B727" s="207" t="s">
        <v>1778</v>
      </c>
      <c r="C727" s="207"/>
      <c r="D727" s="208">
        <v>46024</v>
      </c>
      <c r="E727" s="208"/>
      <c r="F727" s="207" t="s">
        <v>1653</v>
      </c>
      <c r="G727" s="209" t="s">
        <v>3207</v>
      </c>
      <c r="H727" s="207" t="s">
        <v>521</v>
      </c>
      <c r="I727" s="210">
        <v>1.5</v>
      </c>
      <c r="J727" s="211">
        <v>4</v>
      </c>
      <c r="K727" s="201"/>
    </row>
    <row r="728" spans="1:11" ht="12.5" x14ac:dyDescent="0.25">
      <c r="A728" s="207" t="s">
        <v>451</v>
      </c>
      <c r="B728" s="207" t="s">
        <v>1779</v>
      </c>
      <c r="C728" s="207"/>
      <c r="D728" s="208">
        <v>46024</v>
      </c>
      <c r="E728" s="208"/>
      <c r="F728" s="207" t="s">
        <v>690</v>
      </c>
      <c r="G728" s="209" t="s">
        <v>3207</v>
      </c>
      <c r="H728" s="207" t="s">
        <v>521</v>
      </c>
      <c r="I728" s="210">
        <v>2.5</v>
      </c>
      <c r="J728" s="211">
        <v>4</v>
      </c>
      <c r="K728" s="201"/>
    </row>
    <row r="729" spans="1:11" ht="12.5" x14ac:dyDescent="0.25">
      <c r="A729" s="207" t="s">
        <v>451</v>
      </c>
      <c r="B729" s="207" t="s">
        <v>1780</v>
      </c>
      <c r="C729" s="207"/>
      <c r="D729" s="208">
        <v>46027</v>
      </c>
      <c r="E729" s="208"/>
      <c r="F729" s="207" t="s">
        <v>1781</v>
      </c>
      <c r="G729" s="209"/>
      <c r="H729" s="207" t="s">
        <v>515</v>
      </c>
      <c r="I729" s="210">
        <v>692.94</v>
      </c>
      <c r="J729" s="211">
        <v>4</v>
      </c>
      <c r="K729" s="201"/>
    </row>
    <row r="730" spans="1:11" ht="20" x14ac:dyDescent="0.25">
      <c r="A730" s="207" t="s">
        <v>451</v>
      </c>
      <c r="B730" s="207" t="s">
        <v>1782</v>
      </c>
      <c r="C730" s="207"/>
      <c r="D730" s="208">
        <v>46027</v>
      </c>
      <c r="E730" s="208"/>
      <c r="F730" s="207" t="s">
        <v>3247</v>
      </c>
      <c r="G730" s="209"/>
      <c r="H730" s="207" t="s">
        <v>564</v>
      </c>
      <c r="I730" s="210">
        <v>700</v>
      </c>
      <c r="J730" s="211">
        <v>3</v>
      </c>
      <c r="K730" s="201"/>
    </row>
    <row r="731" spans="1:11" ht="12.5" x14ac:dyDescent="0.25">
      <c r="A731" s="207" t="s">
        <v>451</v>
      </c>
      <c r="B731" s="207" t="s">
        <v>1783</v>
      </c>
      <c r="C731" s="207"/>
      <c r="D731" s="208">
        <v>46027</v>
      </c>
      <c r="E731" s="208"/>
      <c r="F731" s="207" t="s">
        <v>520</v>
      </c>
      <c r="G731" s="209" t="s">
        <v>3207</v>
      </c>
      <c r="H731" s="207" t="s">
        <v>521</v>
      </c>
      <c r="I731" s="210">
        <v>15</v>
      </c>
      <c r="J731" s="211">
        <v>4</v>
      </c>
      <c r="K731" s="201"/>
    </row>
    <row r="732" spans="1:11" ht="12.5" x14ac:dyDescent="0.25">
      <c r="A732" s="207" t="s">
        <v>451</v>
      </c>
      <c r="B732" s="207" t="s">
        <v>1784</v>
      </c>
      <c r="C732" s="207"/>
      <c r="D732" s="208">
        <v>46027</v>
      </c>
      <c r="E732" s="208"/>
      <c r="F732" s="207" t="s">
        <v>523</v>
      </c>
      <c r="G732" s="209" t="s">
        <v>3207</v>
      </c>
      <c r="H732" s="207" t="s">
        <v>521</v>
      </c>
      <c r="I732" s="210">
        <v>10</v>
      </c>
      <c r="J732" s="211">
        <v>4</v>
      </c>
      <c r="K732" s="201"/>
    </row>
    <row r="733" spans="1:11" ht="12.5" x14ac:dyDescent="0.25">
      <c r="A733" s="207" t="s">
        <v>451</v>
      </c>
      <c r="B733" s="207" t="s">
        <v>1785</v>
      </c>
      <c r="C733" s="207"/>
      <c r="D733" s="208">
        <v>46029</v>
      </c>
      <c r="E733" s="208"/>
      <c r="F733" s="207" t="s">
        <v>1786</v>
      </c>
      <c r="G733" s="209"/>
      <c r="H733" s="207" t="s">
        <v>1787</v>
      </c>
      <c r="I733" s="210">
        <v>75</v>
      </c>
      <c r="J733" s="211">
        <v>3</v>
      </c>
      <c r="K733" s="201"/>
    </row>
    <row r="734" spans="1:11" ht="20" x14ac:dyDescent="0.25">
      <c r="A734" s="207" t="s">
        <v>451</v>
      </c>
      <c r="B734" s="207" t="s">
        <v>1788</v>
      </c>
      <c r="C734" s="207"/>
      <c r="D734" s="208">
        <v>46029</v>
      </c>
      <c r="E734" s="208"/>
      <c r="F734" s="207" t="s">
        <v>3252</v>
      </c>
      <c r="G734" s="209"/>
      <c r="H734" s="207" t="s">
        <v>564</v>
      </c>
      <c r="I734" s="210">
        <v>300</v>
      </c>
      <c r="J734" s="211">
        <v>3</v>
      </c>
      <c r="K734" s="201"/>
    </row>
    <row r="735" spans="1:11" ht="12.5" x14ac:dyDescent="0.25">
      <c r="A735" s="207" t="s">
        <v>451</v>
      </c>
      <c r="B735" s="207" t="s">
        <v>1789</v>
      </c>
      <c r="C735" s="207"/>
      <c r="D735" s="208">
        <v>46031</v>
      </c>
      <c r="E735" s="208"/>
      <c r="F735" s="207" t="s">
        <v>1790</v>
      </c>
      <c r="G735" s="209"/>
      <c r="H735" s="207" t="s">
        <v>1791</v>
      </c>
      <c r="I735" s="210">
        <v>90</v>
      </c>
      <c r="J735" s="211">
        <v>3</v>
      </c>
      <c r="K735" s="201"/>
    </row>
    <row r="736" spans="1:11" ht="20" x14ac:dyDescent="0.25">
      <c r="A736" s="207" t="s">
        <v>451</v>
      </c>
      <c r="B736" s="207" t="s">
        <v>1792</v>
      </c>
      <c r="C736" s="207"/>
      <c r="D736" s="208"/>
      <c r="E736" s="208">
        <v>46034</v>
      </c>
      <c r="F736" s="207" t="s">
        <v>3246</v>
      </c>
      <c r="G736" s="209"/>
      <c r="H736" s="207" t="s">
        <v>795</v>
      </c>
      <c r="I736" s="210">
        <v>60.13</v>
      </c>
      <c r="J736" s="211">
        <v>3</v>
      </c>
      <c r="K736" s="201"/>
    </row>
    <row r="737" spans="1:11" ht="12.5" x14ac:dyDescent="0.25">
      <c r="A737" s="207" t="s">
        <v>451</v>
      </c>
      <c r="B737" s="207" t="s">
        <v>1793</v>
      </c>
      <c r="C737" s="207"/>
      <c r="D737" s="208">
        <v>46034</v>
      </c>
      <c r="E737" s="208"/>
      <c r="F737" s="207" t="s">
        <v>1794</v>
      </c>
      <c r="G737" s="209"/>
      <c r="H737" s="207" t="s">
        <v>572</v>
      </c>
      <c r="I737" s="210">
        <v>60</v>
      </c>
      <c r="J737" s="211">
        <v>3</v>
      </c>
      <c r="K737" s="201"/>
    </row>
    <row r="738" spans="1:11" ht="12.5" x14ac:dyDescent="0.25">
      <c r="A738" s="207" t="s">
        <v>451</v>
      </c>
      <c r="B738" s="207" t="s">
        <v>1795</v>
      </c>
      <c r="C738" s="207"/>
      <c r="D738" s="208">
        <v>46037</v>
      </c>
      <c r="E738" s="208"/>
      <c r="F738" s="207" t="s">
        <v>1796</v>
      </c>
      <c r="G738" s="209"/>
      <c r="H738" s="207" t="s">
        <v>1797</v>
      </c>
      <c r="I738" s="210">
        <v>280</v>
      </c>
      <c r="J738" s="211">
        <v>3</v>
      </c>
      <c r="K738" s="201"/>
    </row>
    <row r="739" spans="1:11" ht="12.5" x14ac:dyDescent="0.25">
      <c r="A739" s="207" t="s">
        <v>451</v>
      </c>
      <c r="B739" s="207" t="s">
        <v>1798</v>
      </c>
      <c r="C739" s="207"/>
      <c r="D739" s="208">
        <v>46041</v>
      </c>
      <c r="E739" s="208"/>
      <c r="F739" s="207" t="s">
        <v>1799</v>
      </c>
      <c r="G739" s="209" t="s">
        <v>3215</v>
      </c>
      <c r="H739" s="207" t="s">
        <v>1800</v>
      </c>
      <c r="I739" s="210">
        <v>432</v>
      </c>
      <c r="J739" s="211">
        <v>3</v>
      </c>
      <c r="K739" s="201"/>
    </row>
    <row r="740" spans="1:11" ht="12.5" x14ac:dyDescent="0.25">
      <c r="A740" s="207" t="s">
        <v>451</v>
      </c>
      <c r="B740" s="207" t="s">
        <v>1801</v>
      </c>
      <c r="C740" s="207"/>
      <c r="D740" s="208"/>
      <c r="E740" s="208">
        <v>46041</v>
      </c>
      <c r="F740" s="207" t="s">
        <v>1802</v>
      </c>
      <c r="G740" s="209"/>
      <c r="H740" s="207" t="s">
        <v>647</v>
      </c>
      <c r="I740" s="210">
        <v>289.2</v>
      </c>
      <c r="J740" s="211">
        <v>3</v>
      </c>
      <c r="K740" s="201"/>
    </row>
    <row r="741" spans="1:11" ht="12.5" x14ac:dyDescent="0.25">
      <c r="A741" s="207" t="s">
        <v>451</v>
      </c>
      <c r="B741" s="207" t="s">
        <v>1803</v>
      </c>
      <c r="C741" s="207"/>
      <c r="D741" s="208"/>
      <c r="E741" s="208">
        <v>46041</v>
      </c>
      <c r="F741" s="207" t="s">
        <v>1804</v>
      </c>
      <c r="G741" s="209"/>
      <c r="H741" s="207" t="s">
        <v>647</v>
      </c>
      <c r="I741" s="210">
        <v>567.79999999999995</v>
      </c>
      <c r="J741" s="211">
        <v>3</v>
      </c>
      <c r="K741" s="201"/>
    </row>
    <row r="742" spans="1:11" ht="12.5" x14ac:dyDescent="0.25">
      <c r="A742" s="207" t="s">
        <v>451</v>
      </c>
      <c r="B742" s="207" t="s">
        <v>1805</v>
      </c>
      <c r="C742" s="207"/>
      <c r="D742" s="208">
        <v>46044</v>
      </c>
      <c r="E742" s="208"/>
      <c r="F742" s="207" t="s">
        <v>1806</v>
      </c>
      <c r="G742" s="209"/>
      <c r="H742" s="207" t="s">
        <v>564</v>
      </c>
      <c r="I742" s="210">
        <v>210</v>
      </c>
      <c r="J742" s="211">
        <v>4</v>
      </c>
      <c r="K742" s="201"/>
    </row>
    <row r="743" spans="1:11" ht="12.5" x14ac:dyDescent="0.25">
      <c r="A743" s="207" t="s">
        <v>451</v>
      </c>
      <c r="B743" s="207" t="s">
        <v>1807</v>
      </c>
      <c r="C743" s="207"/>
      <c r="D743" s="208">
        <v>46044</v>
      </c>
      <c r="E743" s="208"/>
      <c r="F743" s="207" t="s">
        <v>1790</v>
      </c>
      <c r="G743" s="209"/>
      <c r="H743" s="207" t="s">
        <v>1791</v>
      </c>
      <c r="I743" s="210">
        <v>240</v>
      </c>
      <c r="J743" s="211">
        <v>3</v>
      </c>
      <c r="K743" s="201"/>
    </row>
    <row r="744" spans="1:11" ht="12.5" x14ac:dyDescent="0.25">
      <c r="A744" s="207" t="s">
        <v>451</v>
      </c>
      <c r="B744" s="207" t="s">
        <v>1808</v>
      </c>
      <c r="C744" s="207"/>
      <c r="D744" s="208">
        <v>46049</v>
      </c>
      <c r="E744" s="208"/>
      <c r="F744" s="207" t="s">
        <v>1809</v>
      </c>
      <c r="G744" s="209" t="s">
        <v>3209</v>
      </c>
      <c r="H744" s="207" t="s">
        <v>641</v>
      </c>
      <c r="I744" s="210">
        <v>150</v>
      </c>
      <c r="J744" s="211">
        <v>3</v>
      </c>
      <c r="K744" s="201"/>
    </row>
    <row r="745" spans="1:11" ht="20" x14ac:dyDescent="0.25">
      <c r="A745" s="207" t="s">
        <v>451</v>
      </c>
      <c r="B745" s="207" t="s">
        <v>1810</v>
      </c>
      <c r="C745" s="207"/>
      <c r="D745" s="208">
        <v>46050</v>
      </c>
      <c r="E745" s="208"/>
      <c r="F745" s="207" t="s">
        <v>3251</v>
      </c>
      <c r="G745" s="209" t="s">
        <v>3209</v>
      </c>
      <c r="H745" s="207" t="s">
        <v>641</v>
      </c>
      <c r="I745" s="210">
        <v>688.5</v>
      </c>
      <c r="J745" s="211">
        <v>1</v>
      </c>
      <c r="K745" s="201"/>
    </row>
    <row r="746" spans="1:11" ht="12.5" x14ac:dyDescent="0.25">
      <c r="A746" s="207" t="s">
        <v>451</v>
      </c>
      <c r="B746" s="207" t="s">
        <v>1811</v>
      </c>
      <c r="C746" s="207"/>
      <c r="D746" s="208"/>
      <c r="E746" s="208">
        <v>46051</v>
      </c>
      <c r="F746" s="207" t="s">
        <v>1812</v>
      </c>
      <c r="G746" s="209"/>
      <c r="H746" s="207" t="s">
        <v>481</v>
      </c>
      <c r="I746" s="210">
        <v>440</v>
      </c>
      <c r="J746" s="211">
        <v>3</v>
      </c>
      <c r="K746" s="201"/>
    </row>
    <row r="747" spans="1:11" ht="12.5" x14ac:dyDescent="0.25">
      <c r="A747" s="207" t="s">
        <v>451</v>
      </c>
      <c r="B747" s="207" t="s">
        <v>1813</v>
      </c>
      <c r="C747" s="207"/>
      <c r="D747" s="208">
        <v>46052</v>
      </c>
      <c r="E747" s="208"/>
      <c r="F747" s="207" t="s">
        <v>529</v>
      </c>
      <c r="G747" s="209" t="s">
        <v>3207</v>
      </c>
      <c r="H747" s="207" t="s">
        <v>521</v>
      </c>
      <c r="I747" s="210">
        <v>6.9</v>
      </c>
      <c r="J747" s="211">
        <v>4</v>
      </c>
      <c r="K747" s="201"/>
    </row>
    <row r="748" spans="1:11" ht="12.5" x14ac:dyDescent="0.25">
      <c r="A748" s="207" t="s">
        <v>451</v>
      </c>
      <c r="B748" s="207" t="s">
        <v>1814</v>
      </c>
      <c r="C748" s="207"/>
      <c r="D748" s="208">
        <v>46055</v>
      </c>
      <c r="E748" s="208"/>
      <c r="F748" s="207" t="s">
        <v>1815</v>
      </c>
      <c r="G748" s="209"/>
      <c r="H748" s="207" t="s">
        <v>957</v>
      </c>
      <c r="I748" s="210">
        <v>1945</v>
      </c>
      <c r="J748" s="211">
        <v>3</v>
      </c>
      <c r="K748" s="201"/>
    </row>
    <row r="749" spans="1:11" ht="12.5" x14ac:dyDescent="0.25">
      <c r="A749" s="207" t="s">
        <v>451</v>
      </c>
      <c r="B749" s="207" t="s">
        <v>1816</v>
      </c>
      <c r="C749" s="207"/>
      <c r="D749" s="208">
        <v>46055</v>
      </c>
      <c r="E749" s="208"/>
      <c r="F749" s="207" t="s">
        <v>1653</v>
      </c>
      <c r="G749" s="209" t="s">
        <v>3207</v>
      </c>
      <c r="H749" s="207" t="s">
        <v>521</v>
      </c>
      <c r="I749" s="210">
        <v>1.5</v>
      </c>
      <c r="J749" s="211">
        <v>4</v>
      </c>
      <c r="K749" s="201"/>
    </row>
    <row r="750" spans="1:11" ht="12.5" x14ac:dyDescent="0.25">
      <c r="A750" s="207" t="s">
        <v>451</v>
      </c>
      <c r="B750" s="207" t="s">
        <v>1817</v>
      </c>
      <c r="C750" s="207"/>
      <c r="D750" s="208">
        <v>46055</v>
      </c>
      <c r="E750" s="208"/>
      <c r="F750" s="207" t="s">
        <v>690</v>
      </c>
      <c r="G750" s="209" t="s">
        <v>3207</v>
      </c>
      <c r="H750" s="207" t="s">
        <v>521</v>
      </c>
      <c r="I750" s="210">
        <v>2.5</v>
      </c>
      <c r="J750" s="211">
        <v>4</v>
      </c>
      <c r="K750" s="201"/>
    </row>
    <row r="751" spans="1:11" ht="20" x14ac:dyDescent="0.25">
      <c r="A751" s="207" t="s">
        <v>451</v>
      </c>
      <c r="B751" s="207" t="s">
        <v>1818</v>
      </c>
      <c r="C751" s="207"/>
      <c r="D751" s="208">
        <v>46057</v>
      </c>
      <c r="E751" s="208"/>
      <c r="F751" s="207" t="s">
        <v>3248</v>
      </c>
      <c r="G751" s="209" t="s">
        <v>3238</v>
      </c>
      <c r="H751" s="207" t="s">
        <v>1026</v>
      </c>
      <c r="I751" s="210">
        <v>900</v>
      </c>
      <c r="J751" s="211">
        <v>4</v>
      </c>
      <c r="K751" s="201"/>
    </row>
    <row r="752" spans="1:11" ht="12.5" x14ac:dyDescent="0.25">
      <c r="A752" s="207" t="s">
        <v>451</v>
      </c>
      <c r="B752" s="207" t="s">
        <v>1819</v>
      </c>
      <c r="C752" s="207"/>
      <c r="D752" s="208">
        <v>46058</v>
      </c>
      <c r="E752" s="208"/>
      <c r="F752" s="207" t="s">
        <v>1820</v>
      </c>
      <c r="G752" s="209"/>
      <c r="H752" s="207" t="s">
        <v>1821</v>
      </c>
      <c r="I752" s="210">
        <v>700</v>
      </c>
      <c r="J752" s="211">
        <v>3</v>
      </c>
      <c r="K752" s="201"/>
    </row>
    <row r="753" spans="1:11" ht="12.5" x14ac:dyDescent="0.25">
      <c r="A753" s="207" t="s">
        <v>451</v>
      </c>
      <c r="B753" s="207" t="s">
        <v>1822</v>
      </c>
      <c r="C753" s="207"/>
      <c r="D753" s="208">
        <v>46058</v>
      </c>
      <c r="E753" s="208"/>
      <c r="F753" s="207" t="s">
        <v>520</v>
      </c>
      <c r="G753" s="209" t="s">
        <v>3207</v>
      </c>
      <c r="H753" s="207" t="s">
        <v>521</v>
      </c>
      <c r="I753" s="210">
        <v>15</v>
      </c>
      <c r="J753" s="211">
        <v>4</v>
      </c>
      <c r="K753" s="201"/>
    </row>
    <row r="754" spans="1:11" ht="12.5" x14ac:dyDescent="0.25">
      <c r="A754" s="207" t="s">
        <v>451</v>
      </c>
      <c r="B754" s="207" t="s">
        <v>1823</v>
      </c>
      <c r="C754" s="207"/>
      <c r="D754" s="208">
        <v>46058</v>
      </c>
      <c r="E754" s="208"/>
      <c r="F754" s="207" t="s">
        <v>523</v>
      </c>
      <c r="G754" s="209" t="s">
        <v>3207</v>
      </c>
      <c r="H754" s="207" t="s">
        <v>521</v>
      </c>
      <c r="I754" s="210">
        <v>10</v>
      </c>
      <c r="J754" s="211">
        <v>4</v>
      </c>
      <c r="K754" s="201"/>
    </row>
    <row r="755" spans="1:11" ht="12.5" x14ac:dyDescent="0.25">
      <c r="A755" s="207" t="s">
        <v>451</v>
      </c>
      <c r="B755" s="207" t="s">
        <v>1824</v>
      </c>
      <c r="C755" s="207"/>
      <c r="D755" s="208">
        <v>46059</v>
      </c>
      <c r="E755" s="208"/>
      <c r="F755" s="207" t="s">
        <v>1825</v>
      </c>
      <c r="G755" s="209"/>
      <c r="H755" s="207" t="s">
        <v>1826</v>
      </c>
      <c r="I755" s="210">
        <v>1320.63</v>
      </c>
      <c r="J755" s="211">
        <v>2</v>
      </c>
      <c r="K755" s="201"/>
    </row>
    <row r="756" spans="1:11" ht="20" x14ac:dyDescent="0.25">
      <c r="A756" s="207" t="s">
        <v>451</v>
      </c>
      <c r="B756" s="207" t="s">
        <v>1827</v>
      </c>
      <c r="C756" s="207"/>
      <c r="D756" s="208">
        <v>46062</v>
      </c>
      <c r="E756" s="208"/>
      <c r="F756" s="207" t="s">
        <v>3249</v>
      </c>
      <c r="G756" s="209"/>
      <c r="H756" s="207" t="s">
        <v>564</v>
      </c>
      <c r="I756" s="210">
        <v>300</v>
      </c>
      <c r="J756" s="211">
        <v>3</v>
      </c>
      <c r="K756" s="201"/>
    </row>
    <row r="757" spans="1:11" ht="12.5" x14ac:dyDescent="0.25">
      <c r="A757" s="207" t="s">
        <v>451</v>
      </c>
      <c r="B757" s="207" t="s">
        <v>1828</v>
      </c>
      <c r="C757" s="207"/>
      <c r="D757" s="208"/>
      <c r="E757" s="208">
        <v>46063</v>
      </c>
      <c r="F757" s="207" t="s">
        <v>1829</v>
      </c>
      <c r="G757" s="209"/>
      <c r="H757" s="207" t="s">
        <v>722</v>
      </c>
      <c r="I757" s="210">
        <v>1257.4000000000001</v>
      </c>
      <c r="J757" s="211">
        <v>3</v>
      </c>
      <c r="K757" s="201"/>
    </row>
    <row r="758" spans="1:11" ht="12.5" x14ac:dyDescent="0.25">
      <c r="A758" s="207" t="s">
        <v>451</v>
      </c>
      <c r="B758" s="207" t="s">
        <v>1830</v>
      </c>
      <c r="C758" s="207"/>
      <c r="D758" s="208"/>
      <c r="E758" s="208">
        <v>46063</v>
      </c>
      <c r="F758" s="207" t="s">
        <v>1831</v>
      </c>
      <c r="G758" s="209"/>
      <c r="H758" s="207" t="s">
        <v>596</v>
      </c>
      <c r="I758" s="210">
        <v>1171.57</v>
      </c>
      <c r="J758" s="211">
        <v>3</v>
      </c>
      <c r="K758" s="201"/>
    </row>
    <row r="759" spans="1:11" ht="20" x14ac:dyDescent="0.25">
      <c r="A759" s="207" t="s">
        <v>451</v>
      </c>
      <c r="B759" s="207" t="s">
        <v>1832</v>
      </c>
      <c r="C759" s="207"/>
      <c r="D759" s="208">
        <v>46064</v>
      </c>
      <c r="E759" s="208"/>
      <c r="F759" s="207" t="s">
        <v>3250</v>
      </c>
      <c r="G759" s="209" t="s">
        <v>3211</v>
      </c>
      <c r="H759" s="207" t="s">
        <v>1133</v>
      </c>
      <c r="I759" s="210">
        <v>1705</v>
      </c>
      <c r="J759" s="211">
        <v>3</v>
      </c>
      <c r="K759" s="201"/>
    </row>
    <row r="760" spans="1:11" ht="12.5" x14ac:dyDescent="0.25">
      <c r="A760" s="207" t="s">
        <v>451</v>
      </c>
      <c r="B760" s="207" t="s">
        <v>1833</v>
      </c>
      <c r="C760" s="207"/>
      <c r="D760" s="208"/>
      <c r="E760" s="208">
        <v>46064</v>
      </c>
      <c r="F760" s="207" t="s">
        <v>1829</v>
      </c>
      <c r="G760" s="209"/>
      <c r="H760" s="207" t="s">
        <v>709</v>
      </c>
      <c r="I760" s="210">
        <v>457.61</v>
      </c>
      <c r="J760" s="211">
        <v>3</v>
      </c>
      <c r="K760" s="201"/>
    </row>
    <row r="761" spans="1:11" ht="12.5" x14ac:dyDescent="0.25">
      <c r="A761" s="207" t="s">
        <v>451</v>
      </c>
      <c r="B761" s="207" t="s">
        <v>1834</v>
      </c>
      <c r="C761" s="207"/>
      <c r="D761" s="208"/>
      <c r="E761" s="208">
        <v>46064</v>
      </c>
      <c r="F761" s="207" t="s">
        <v>1831</v>
      </c>
      <c r="G761" s="209"/>
      <c r="H761" s="207" t="s">
        <v>536</v>
      </c>
      <c r="I761" s="210">
        <v>1488.31</v>
      </c>
      <c r="J761" s="211">
        <v>3</v>
      </c>
      <c r="K761" s="201"/>
    </row>
    <row r="762" spans="1:11" ht="12.5" x14ac:dyDescent="0.25">
      <c r="A762" s="207" t="s">
        <v>451</v>
      </c>
      <c r="B762" s="207" t="s">
        <v>1835</v>
      </c>
      <c r="C762" s="207"/>
      <c r="D762" s="208">
        <v>46069</v>
      </c>
      <c r="E762" s="208"/>
      <c r="F762" s="207" t="s">
        <v>1836</v>
      </c>
      <c r="G762" s="209"/>
      <c r="H762" s="207" t="s">
        <v>1837</v>
      </c>
      <c r="I762" s="210">
        <v>786.35</v>
      </c>
      <c r="J762" s="211">
        <v>3</v>
      </c>
      <c r="K762" s="201"/>
    </row>
    <row r="763" spans="1:11" ht="12.5" x14ac:dyDescent="0.25">
      <c r="A763" s="207" t="s">
        <v>451</v>
      </c>
      <c r="B763" s="207" t="s">
        <v>1838</v>
      </c>
      <c r="C763" s="207"/>
      <c r="D763" s="208">
        <v>46069</v>
      </c>
      <c r="E763" s="208"/>
      <c r="F763" s="207" t="s">
        <v>1839</v>
      </c>
      <c r="G763" s="209"/>
      <c r="H763" s="207" t="s">
        <v>1840</v>
      </c>
      <c r="I763" s="210">
        <v>400</v>
      </c>
      <c r="J763" s="211">
        <v>3</v>
      </c>
      <c r="K763" s="201"/>
    </row>
    <row r="764" spans="1:11" ht="12.5" x14ac:dyDescent="0.25">
      <c r="A764" s="207" t="s">
        <v>451</v>
      </c>
      <c r="B764" s="207" t="s">
        <v>1841</v>
      </c>
      <c r="C764" s="207"/>
      <c r="D764" s="208">
        <v>46069</v>
      </c>
      <c r="E764" s="208"/>
      <c r="F764" s="207" t="s">
        <v>1842</v>
      </c>
      <c r="G764" s="209"/>
      <c r="H764" s="207" t="s">
        <v>1843</v>
      </c>
      <c r="I764" s="210">
        <v>530</v>
      </c>
      <c r="J764" s="211">
        <v>3</v>
      </c>
      <c r="K764" s="201"/>
    </row>
    <row r="765" spans="1:11" ht="20" x14ac:dyDescent="0.25">
      <c r="A765" s="207" t="s">
        <v>451</v>
      </c>
      <c r="B765" s="207" t="s">
        <v>1844</v>
      </c>
      <c r="C765" s="207"/>
      <c r="D765" s="208"/>
      <c r="E765" s="208">
        <v>46070</v>
      </c>
      <c r="F765" s="207" t="s">
        <v>1845</v>
      </c>
      <c r="G765" s="209"/>
      <c r="H765" s="207" t="s">
        <v>475</v>
      </c>
      <c r="I765" s="210">
        <v>216</v>
      </c>
      <c r="J765" s="211">
        <v>3</v>
      </c>
      <c r="K765" s="201"/>
    </row>
    <row r="766" spans="1:11" ht="20" x14ac:dyDescent="0.25">
      <c r="A766" s="207" t="s">
        <v>451</v>
      </c>
      <c r="B766" s="207" t="s">
        <v>1846</v>
      </c>
      <c r="C766" s="207"/>
      <c r="D766" s="208"/>
      <c r="E766" s="208">
        <v>46070</v>
      </c>
      <c r="F766" s="207" t="s">
        <v>1847</v>
      </c>
      <c r="G766" s="209"/>
      <c r="H766" s="207" t="s">
        <v>502</v>
      </c>
      <c r="I766" s="210">
        <v>144</v>
      </c>
      <c r="J766" s="211">
        <v>3</v>
      </c>
      <c r="K766" s="201"/>
    </row>
    <row r="767" spans="1:11" ht="20" x14ac:dyDescent="0.25">
      <c r="A767" s="207" t="s">
        <v>451</v>
      </c>
      <c r="B767" s="207" t="s">
        <v>1848</v>
      </c>
      <c r="C767" s="207"/>
      <c r="D767" s="208"/>
      <c r="E767" s="208">
        <v>46070</v>
      </c>
      <c r="F767" s="207" t="s">
        <v>1849</v>
      </c>
      <c r="G767" s="209"/>
      <c r="H767" s="207" t="s">
        <v>499</v>
      </c>
      <c r="I767" s="210">
        <v>72</v>
      </c>
      <c r="J767" s="211">
        <v>3</v>
      </c>
      <c r="K767" s="201"/>
    </row>
    <row r="768" spans="1:11" ht="20" x14ac:dyDescent="0.25">
      <c r="A768" s="207" t="s">
        <v>451</v>
      </c>
      <c r="B768" s="207" t="s">
        <v>1850</v>
      </c>
      <c r="C768" s="207"/>
      <c r="D768" s="208"/>
      <c r="E768" s="208">
        <v>46070</v>
      </c>
      <c r="F768" s="207" t="s">
        <v>1851</v>
      </c>
      <c r="G768" s="209"/>
      <c r="H768" s="207" t="s">
        <v>1852</v>
      </c>
      <c r="I768" s="210">
        <v>72</v>
      </c>
      <c r="J768" s="211">
        <v>3</v>
      </c>
      <c r="K768" s="201"/>
    </row>
    <row r="769" spans="1:11" ht="20" x14ac:dyDescent="0.25">
      <c r="A769" s="207" t="s">
        <v>451</v>
      </c>
      <c r="B769" s="207" t="s">
        <v>1853</v>
      </c>
      <c r="C769" s="207"/>
      <c r="D769" s="208"/>
      <c r="E769" s="208">
        <v>46070</v>
      </c>
      <c r="F769" s="207" t="s">
        <v>1854</v>
      </c>
      <c r="G769" s="209"/>
      <c r="H769" s="207" t="s">
        <v>1855</v>
      </c>
      <c r="I769" s="210">
        <v>168</v>
      </c>
      <c r="J769" s="211">
        <v>3</v>
      </c>
      <c r="K769" s="201"/>
    </row>
    <row r="770" spans="1:11" ht="20" x14ac:dyDescent="0.25">
      <c r="A770" s="207" t="s">
        <v>451</v>
      </c>
      <c r="B770" s="207" t="s">
        <v>1856</v>
      </c>
      <c r="C770" s="207"/>
      <c r="D770" s="208"/>
      <c r="E770" s="208">
        <v>46070</v>
      </c>
      <c r="F770" s="207" t="s">
        <v>1857</v>
      </c>
      <c r="G770" s="209"/>
      <c r="H770" s="207" t="s">
        <v>629</v>
      </c>
      <c r="I770" s="210">
        <v>72</v>
      </c>
      <c r="J770" s="211">
        <v>3</v>
      </c>
      <c r="K770" s="201"/>
    </row>
    <row r="771" spans="1:11" ht="12.5" x14ac:dyDescent="0.25">
      <c r="A771" s="207" t="s">
        <v>451</v>
      </c>
      <c r="B771" s="207" t="s">
        <v>1858</v>
      </c>
      <c r="C771" s="207"/>
      <c r="D771" s="208"/>
      <c r="E771" s="208">
        <v>46070</v>
      </c>
      <c r="F771" s="207" t="s">
        <v>1831</v>
      </c>
      <c r="G771" s="209"/>
      <c r="H771" s="207" t="s">
        <v>508</v>
      </c>
      <c r="I771" s="210">
        <v>1489.72</v>
      </c>
      <c r="J771" s="211">
        <v>3</v>
      </c>
      <c r="K771" s="201"/>
    </row>
    <row r="772" spans="1:11" ht="20" x14ac:dyDescent="0.25">
      <c r="A772" s="207" t="s">
        <v>451</v>
      </c>
      <c r="B772" s="207" t="s">
        <v>1859</v>
      </c>
      <c r="C772" s="207"/>
      <c r="D772" s="208"/>
      <c r="E772" s="208">
        <v>46071</v>
      </c>
      <c r="F772" s="207" t="s">
        <v>1860</v>
      </c>
      <c r="G772" s="209"/>
      <c r="H772" s="207" t="s">
        <v>712</v>
      </c>
      <c r="I772" s="210">
        <v>96</v>
      </c>
      <c r="J772" s="211">
        <v>3</v>
      </c>
      <c r="K772" s="201"/>
    </row>
    <row r="773" spans="1:11" ht="20" x14ac:dyDescent="0.25">
      <c r="A773" s="207" t="s">
        <v>451</v>
      </c>
      <c r="B773" s="207" t="s">
        <v>1861</v>
      </c>
      <c r="C773" s="207"/>
      <c r="D773" s="208">
        <v>46072</v>
      </c>
      <c r="E773" s="208"/>
      <c r="F773" s="207" t="s">
        <v>1862</v>
      </c>
      <c r="G773" s="209"/>
      <c r="H773" s="207" t="s">
        <v>1863</v>
      </c>
      <c r="I773" s="210">
        <v>526.1</v>
      </c>
      <c r="J773" s="211">
        <v>3</v>
      </c>
      <c r="K773" s="201"/>
    </row>
    <row r="774" spans="1:11" ht="12.5" x14ac:dyDescent="0.25">
      <c r="A774" s="207" t="s">
        <v>451</v>
      </c>
      <c r="B774" s="207" t="s">
        <v>1864</v>
      </c>
      <c r="C774" s="207"/>
      <c r="D774" s="208">
        <v>46080</v>
      </c>
      <c r="E774" s="208"/>
      <c r="F774" s="207" t="s">
        <v>529</v>
      </c>
      <c r="G774" s="209" t="s">
        <v>3207</v>
      </c>
      <c r="H774" s="207" t="s">
        <v>521</v>
      </c>
      <c r="I774" s="210">
        <v>6.9</v>
      </c>
      <c r="J774" s="211">
        <v>4</v>
      </c>
      <c r="K774" s="201"/>
    </row>
    <row r="775" spans="1:11" ht="12.5" x14ac:dyDescent="0.25">
      <c r="A775" s="207"/>
      <c r="B775" s="207"/>
      <c r="C775" s="207"/>
      <c r="D775" s="208"/>
      <c r="E775" s="208"/>
      <c r="F775" s="207"/>
      <c r="G775" s="209"/>
      <c r="H775" s="207"/>
      <c r="I775" s="210"/>
      <c r="J775" s="211"/>
      <c r="K775" s="201"/>
    </row>
    <row r="776" spans="1:11" ht="12.5" x14ac:dyDescent="0.25">
      <c r="A776" s="207"/>
      <c r="B776" s="207"/>
      <c r="C776" s="207"/>
      <c r="D776" s="208"/>
      <c r="E776" s="208"/>
      <c r="F776" s="207"/>
      <c r="G776" s="209"/>
      <c r="H776" s="207"/>
      <c r="I776" s="210"/>
      <c r="J776" s="211"/>
      <c r="K776" s="201"/>
    </row>
    <row r="777" spans="1:11" ht="12.5" x14ac:dyDescent="0.25">
      <c r="A777" s="207"/>
      <c r="B777" s="207" t="s">
        <v>1865</v>
      </c>
      <c r="C777" s="207"/>
      <c r="D777" s="208"/>
      <c r="E777" s="208"/>
      <c r="F777" s="207"/>
      <c r="G777" s="209"/>
      <c r="H777" s="207"/>
      <c r="I777" s="210"/>
      <c r="J777" s="211"/>
      <c r="K777" s="201"/>
    </row>
    <row r="778" spans="1:11" ht="12.5" x14ac:dyDescent="0.25">
      <c r="A778" s="207"/>
      <c r="B778" s="207"/>
      <c r="C778" s="207"/>
      <c r="D778" s="208"/>
      <c r="E778" s="208"/>
      <c r="F778" s="207"/>
      <c r="G778" s="209"/>
      <c r="H778" s="207"/>
      <c r="I778" s="210"/>
      <c r="J778" s="211"/>
      <c r="K778" s="201"/>
    </row>
    <row r="779" spans="1:11" ht="12.5" x14ac:dyDescent="0.25">
      <c r="A779" s="207"/>
      <c r="B779" s="207"/>
      <c r="C779" s="207"/>
      <c r="D779" s="208"/>
      <c r="E779" s="208"/>
      <c r="F779" s="207"/>
      <c r="G779" s="209"/>
      <c r="H779" s="207"/>
      <c r="I779" s="210"/>
      <c r="J779" s="211"/>
      <c r="K779" s="201"/>
    </row>
    <row r="780" spans="1:11" ht="12.5" x14ac:dyDescent="0.25">
      <c r="A780" s="207"/>
      <c r="B780" s="207"/>
      <c r="C780" s="207"/>
      <c r="D780" s="208"/>
      <c r="E780" s="208"/>
      <c r="F780" s="207"/>
      <c r="G780" s="209"/>
      <c r="H780" s="207"/>
      <c r="I780" s="210"/>
      <c r="J780" s="211"/>
      <c r="K780" s="201"/>
    </row>
    <row r="781" spans="1:11" ht="12.5" x14ac:dyDescent="0.25">
      <c r="A781" s="207"/>
      <c r="B781" s="207"/>
      <c r="C781" s="207"/>
      <c r="D781" s="208"/>
      <c r="E781" s="208"/>
      <c r="F781" s="207"/>
      <c r="G781" s="209"/>
      <c r="H781" s="207"/>
      <c r="I781" s="210"/>
      <c r="J781" s="211"/>
      <c r="K781" s="201"/>
    </row>
    <row r="782" spans="1:11" ht="12.5" x14ac:dyDescent="0.25">
      <c r="A782" s="207"/>
      <c r="B782" s="207"/>
      <c r="C782" s="207"/>
      <c r="D782" s="208"/>
      <c r="E782" s="208"/>
      <c r="F782" s="207"/>
      <c r="G782" s="209"/>
      <c r="H782" s="207"/>
      <c r="I782" s="210"/>
      <c r="J782" s="211"/>
      <c r="K782" s="201"/>
    </row>
    <row r="783" spans="1:11" ht="12.5" x14ac:dyDescent="0.25">
      <c r="A783" s="207"/>
      <c r="B783" s="207"/>
      <c r="C783" s="207"/>
      <c r="D783" s="208"/>
      <c r="E783" s="208"/>
      <c r="F783" s="207"/>
      <c r="G783" s="209"/>
      <c r="H783" s="207"/>
      <c r="I783" s="210"/>
      <c r="J783" s="211"/>
      <c r="K783" s="201"/>
    </row>
    <row r="784" spans="1:11" ht="12.5" x14ac:dyDescent="0.25">
      <c r="A784" s="207"/>
      <c r="B784" s="207"/>
      <c r="C784" s="207"/>
      <c r="D784" s="208"/>
      <c r="E784" s="208"/>
      <c r="F784" s="207"/>
      <c r="G784" s="209"/>
      <c r="H784" s="207"/>
      <c r="I784" s="210"/>
      <c r="J784" s="211"/>
      <c r="K784" s="201"/>
    </row>
    <row r="785" spans="1:11" ht="12.5" x14ac:dyDescent="0.25">
      <c r="A785" s="207"/>
      <c r="B785" s="207"/>
      <c r="C785" s="207"/>
      <c r="D785" s="208"/>
      <c r="E785" s="208"/>
      <c r="F785" s="207"/>
      <c r="G785" s="209"/>
      <c r="H785" s="207"/>
      <c r="I785" s="210"/>
      <c r="J785" s="211"/>
      <c r="K785" s="201"/>
    </row>
    <row r="786" spans="1:11" ht="12.5" x14ac:dyDescent="0.25">
      <c r="A786" s="207"/>
      <c r="B786" s="207"/>
      <c r="C786" s="207"/>
      <c r="D786" s="208"/>
      <c r="E786" s="208"/>
      <c r="F786" s="207"/>
      <c r="G786" s="209"/>
      <c r="H786" s="207"/>
      <c r="I786" s="210"/>
      <c r="J786" s="211"/>
      <c r="K786" s="201"/>
    </row>
    <row r="787" spans="1:11" ht="12.5" x14ac:dyDescent="0.25">
      <c r="A787" s="207"/>
      <c r="B787" s="207"/>
      <c r="C787" s="207"/>
      <c r="D787" s="208"/>
      <c r="E787" s="208"/>
      <c r="F787" s="207"/>
      <c r="G787" s="209"/>
      <c r="H787" s="207"/>
      <c r="I787" s="210"/>
      <c r="J787" s="211"/>
      <c r="K787" s="201"/>
    </row>
    <row r="788" spans="1:11" ht="12.5" x14ac:dyDescent="0.25">
      <c r="A788" s="207"/>
      <c r="B788" s="207"/>
      <c r="C788" s="207"/>
      <c r="D788" s="208"/>
      <c r="E788" s="208"/>
      <c r="F788" s="207"/>
      <c r="G788" s="209"/>
      <c r="H788" s="207"/>
      <c r="I788" s="210"/>
      <c r="J788" s="211"/>
      <c r="K788" s="201"/>
    </row>
    <row r="789" spans="1:11" ht="12.5" x14ac:dyDescent="0.25">
      <c r="A789" s="207"/>
      <c r="B789" s="207"/>
      <c r="C789" s="207"/>
      <c r="D789" s="208"/>
      <c r="E789" s="208"/>
      <c r="F789" s="207"/>
      <c r="G789" s="209"/>
      <c r="H789" s="207"/>
      <c r="I789" s="210"/>
      <c r="J789" s="211"/>
      <c r="K789" s="201"/>
    </row>
    <row r="790" spans="1:11" ht="12.5" x14ac:dyDescent="0.25">
      <c r="A790" s="207"/>
      <c r="B790" s="207"/>
      <c r="C790" s="207"/>
      <c r="D790" s="208"/>
      <c r="E790" s="208"/>
      <c r="F790" s="207"/>
      <c r="G790" s="209"/>
      <c r="H790" s="207"/>
      <c r="I790" s="210"/>
      <c r="J790" s="211"/>
      <c r="K790" s="201"/>
    </row>
    <row r="791" spans="1:11" ht="12.5" x14ac:dyDescent="0.25">
      <c r="A791" s="207"/>
      <c r="B791" s="207"/>
      <c r="C791" s="207"/>
      <c r="D791" s="208"/>
      <c r="E791" s="208"/>
      <c r="F791" s="207"/>
      <c r="G791" s="209"/>
      <c r="H791" s="207"/>
      <c r="I791" s="210"/>
      <c r="J791" s="211"/>
      <c r="K791" s="201"/>
    </row>
    <row r="792" spans="1:11" ht="12.5" x14ac:dyDescent="0.25">
      <c r="A792" s="207"/>
      <c r="B792" s="207"/>
      <c r="C792" s="207"/>
      <c r="D792" s="208"/>
      <c r="E792" s="208"/>
      <c r="F792" s="207"/>
      <c r="G792" s="209"/>
      <c r="H792" s="207"/>
      <c r="I792" s="210"/>
      <c r="J792" s="211"/>
      <c r="K792" s="201"/>
    </row>
    <row r="793" spans="1:11" ht="12.5" x14ac:dyDescent="0.25">
      <c r="A793" s="207"/>
      <c r="B793" s="207"/>
      <c r="C793" s="207"/>
      <c r="D793" s="208"/>
      <c r="E793" s="208"/>
      <c r="F793" s="207"/>
      <c r="G793" s="209"/>
      <c r="H793" s="207"/>
      <c r="I793" s="210"/>
      <c r="J793" s="211"/>
      <c r="K793" s="201"/>
    </row>
    <row r="794" spans="1:11" ht="12.5" x14ac:dyDescent="0.25">
      <c r="A794" s="207"/>
      <c r="B794" s="207"/>
      <c r="C794" s="207"/>
      <c r="D794" s="208"/>
      <c r="E794" s="208"/>
      <c r="F794" s="207"/>
      <c r="G794" s="209"/>
      <c r="H794" s="207"/>
      <c r="I794" s="210"/>
      <c r="J794" s="211"/>
      <c r="K794" s="201"/>
    </row>
    <row r="795" spans="1:11" ht="12.5" x14ac:dyDescent="0.25">
      <c r="A795" s="207"/>
      <c r="B795" s="207"/>
      <c r="C795" s="207"/>
      <c r="D795" s="208"/>
      <c r="E795" s="208"/>
      <c r="F795" s="207"/>
      <c r="G795" s="209"/>
      <c r="H795" s="207"/>
      <c r="I795" s="210"/>
      <c r="J795" s="211"/>
      <c r="K795" s="201"/>
    </row>
    <row r="796" spans="1:11" ht="12.5" x14ac:dyDescent="0.25">
      <c r="A796" s="207"/>
      <c r="B796" s="207"/>
      <c r="C796" s="207"/>
      <c r="D796" s="208"/>
      <c r="E796" s="208"/>
      <c r="F796" s="207"/>
      <c r="G796" s="209"/>
      <c r="H796" s="207"/>
      <c r="I796" s="210"/>
      <c r="J796" s="211"/>
      <c r="K796" s="201"/>
    </row>
    <row r="797" spans="1:11" ht="12.5" x14ac:dyDescent="0.25">
      <c r="A797" s="207"/>
      <c r="B797" s="207"/>
      <c r="C797" s="207"/>
      <c r="D797" s="208"/>
      <c r="E797" s="208"/>
      <c r="F797" s="207"/>
      <c r="G797" s="209"/>
      <c r="H797" s="207"/>
      <c r="I797" s="210"/>
      <c r="J797" s="211"/>
      <c r="K797" s="201"/>
    </row>
    <row r="798" spans="1:11" ht="12.5" x14ac:dyDescent="0.25">
      <c r="A798" s="207"/>
      <c r="B798" s="207"/>
      <c r="C798" s="207"/>
      <c r="D798" s="208"/>
      <c r="E798" s="208"/>
      <c r="F798" s="207"/>
      <c r="G798" s="209"/>
      <c r="H798" s="207"/>
      <c r="I798" s="210"/>
      <c r="J798" s="211"/>
      <c r="K798" s="201"/>
    </row>
    <row r="799" spans="1:11" ht="12.5" x14ac:dyDescent="0.25">
      <c r="A799" s="207"/>
      <c r="B799" s="207"/>
      <c r="C799" s="207"/>
      <c r="D799" s="208"/>
      <c r="E799" s="208"/>
      <c r="F799" s="207"/>
      <c r="G799" s="209"/>
      <c r="H799" s="207"/>
      <c r="I799" s="210"/>
      <c r="J799" s="211"/>
      <c r="K799" s="201"/>
    </row>
    <row r="800" spans="1:11" ht="12.5" x14ac:dyDescent="0.25">
      <c r="A800" s="207"/>
      <c r="B800" s="207"/>
      <c r="C800" s="207"/>
      <c r="D800" s="208"/>
      <c r="E800" s="208"/>
      <c r="F800" s="207"/>
      <c r="G800" s="209"/>
      <c r="H800" s="207"/>
      <c r="I800" s="210"/>
      <c r="J800" s="211"/>
      <c r="K800" s="201"/>
    </row>
    <row r="801" spans="1:11" ht="12.5" x14ac:dyDescent="0.25">
      <c r="A801" s="207"/>
      <c r="B801" s="207"/>
      <c r="C801" s="207"/>
      <c r="D801" s="208"/>
      <c r="E801" s="208"/>
      <c r="F801" s="207"/>
      <c r="G801" s="209"/>
      <c r="H801" s="207"/>
      <c r="I801" s="210"/>
      <c r="J801" s="211"/>
      <c r="K801" s="201"/>
    </row>
    <row r="802" spans="1:11" ht="12.5" x14ac:dyDescent="0.25">
      <c r="A802" s="207"/>
      <c r="B802" s="207"/>
      <c r="C802" s="207"/>
      <c r="D802" s="208"/>
      <c r="E802" s="208"/>
      <c r="F802" s="207"/>
      <c r="G802" s="209"/>
      <c r="H802" s="207"/>
      <c r="I802" s="210"/>
      <c r="J802" s="211"/>
      <c r="K802" s="201"/>
    </row>
    <row r="803" spans="1:11" ht="12.5" x14ac:dyDescent="0.25">
      <c r="A803" s="207"/>
      <c r="B803" s="207"/>
      <c r="C803" s="207"/>
      <c r="D803" s="208"/>
      <c r="E803" s="208"/>
      <c r="F803" s="207"/>
      <c r="G803" s="209"/>
      <c r="H803" s="207"/>
      <c r="I803" s="210"/>
      <c r="J803" s="211"/>
      <c r="K803" s="201"/>
    </row>
    <row r="804" spans="1:11" ht="12.5" x14ac:dyDescent="0.25">
      <c r="A804" s="207"/>
      <c r="B804" s="207"/>
      <c r="C804" s="207"/>
      <c r="D804" s="208"/>
      <c r="E804" s="208"/>
      <c r="F804" s="207"/>
      <c r="G804" s="209"/>
      <c r="H804" s="207"/>
      <c r="I804" s="210"/>
      <c r="J804" s="211"/>
      <c r="K804" s="201"/>
    </row>
    <row r="805" spans="1:11" ht="12.5" x14ac:dyDescent="0.25">
      <c r="A805" s="207"/>
      <c r="B805" s="207"/>
      <c r="C805" s="207"/>
      <c r="D805" s="208"/>
      <c r="E805" s="208"/>
      <c r="F805" s="207"/>
      <c r="G805" s="209"/>
      <c r="H805" s="207"/>
      <c r="I805" s="210"/>
      <c r="J805" s="211"/>
      <c r="K805" s="201"/>
    </row>
    <row r="806" spans="1:11" ht="12.5" x14ac:dyDescent="0.25">
      <c r="A806" s="207"/>
      <c r="B806" s="207"/>
      <c r="C806" s="207"/>
      <c r="D806" s="208"/>
      <c r="E806" s="208"/>
      <c r="F806" s="207"/>
      <c r="G806" s="209"/>
      <c r="H806" s="207"/>
      <c r="I806" s="210"/>
      <c r="J806" s="211"/>
      <c r="K806" s="201"/>
    </row>
    <row r="807" spans="1:11" ht="12.5" x14ac:dyDescent="0.25">
      <c r="A807" s="207"/>
      <c r="B807" s="207"/>
      <c r="C807" s="207"/>
      <c r="D807" s="208"/>
      <c r="E807" s="208"/>
      <c r="F807" s="207"/>
      <c r="G807" s="209"/>
      <c r="H807" s="207"/>
      <c r="I807" s="210"/>
      <c r="J807" s="211"/>
      <c r="K807" s="201"/>
    </row>
    <row r="808" spans="1:11" ht="12.5" x14ac:dyDescent="0.25">
      <c r="A808" s="207"/>
      <c r="B808" s="207"/>
      <c r="C808" s="207"/>
      <c r="D808" s="208"/>
      <c r="E808" s="208"/>
      <c r="F808" s="207"/>
      <c r="G808" s="209"/>
      <c r="H808" s="207"/>
      <c r="I808" s="210"/>
      <c r="J808" s="211"/>
      <c r="K808" s="201"/>
    </row>
    <row r="809" spans="1:11" ht="12.5" x14ac:dyDescent="0.25">
      <c r="A809" s="207"/>
      <c r="B809" s="207"/>
      <c r="C809" s="207"/>
      <c r="D809" s="208"/>
      <c r="E809" s="208"/>
      <c r="F809" s="207"/>
      <c r="G809" s="209"/>
      <c r="H809" s="207"/>
      <c r="I809" s="210"/>
      <c r="J809" s="211"/>
      <c r="K809" s="201"/>
    </row>
    <row r="810" spans="1:11" ht="12.5" x14ac:dyDescent="0.25">
      <c r="A810" s="207"/>
      <c r="B810" s="207"/>
      <c r="C810" s="207"/>
      <c r="D810" s="208"/>
      <c r="E810" s="208"/>
      <c r="F810" s="207"/>
      <c r="G810" s="209"/>
      <c r="H810" s="207"/>
      <c r="I810" s="210"/>
      <c r="J810" s="211"/>
      <c r="K810" s="201"/>
    </row>
    <row r="811" spans="1:11" ht="12.5" x14ac:dyDescent="0.25">
      <c r="A811" s="207"/>
      <c r="B811" s="207"/>
      <c r="C811" s="207"/>
      <c r="D811" s="208"/>
      <c r="E811" s="208"/>
      <c r="F811" s="207"/>
      <c r="G811" s="209"/>
      <c r="H811" s="207"/>
      <c r="I811" s="210"/>
      <c r="J811" s="211"/>
      <c r="K811" s="201"/>
    </row>
    <row r="812" spans="1:11" ht="12.5" x14ac:dyDescent="0.25">
      <c r="A812" s="207"/>
      <c r="B812" s="207"/>
      <c r="C812" s="207"/>
      <c r="D812" s="208"/>
      <c r="E812" s="208"/>
      <c r="F812" s="207"/>
      <c r="G812" s="209"/>
      <c r="H812" s="207"/>
      <c r="I812" s="210"/>
      <c r="J812" s="211"/>
      <c r="K812" s="201"/>
    </row>
    <row r="813" spans="1:11" ht="12.5" x14ac:dyDescent="0.25">
      <c r="A813" s="207"/>
      <c r="B813" s="207"/>
      <c r="C813" s="207"/>
      <c r="D813" s="208"/>
      <c r="E813" s="208"/>
      <c r="F813" s="207"/>
      <c r="G813" s="209"/>
      <c r="H813" s="207"/>
      <c r="I813" s="210"/>
      <c r="J813" s="211"/>
      <c r="K813" s="201"/>
    </row>
    <row r="814" spans="1:11" ht="12.5" x14ac:dyDescent="0.25">
      <c r="A814" s="207"/>
      <c r="B814" s="207"/>
      <c r="C814" s="207"/>
      <c r="D814" s="208"/>
      <c r="E814" s="208"/>
      <c r="F814" s="207"/>
      <c r="G814" s="209"/>
      <c r="H814" s="207"/>
      <c r="I814" s="210"/>
      <c r="J814" s="211"/>
      <c r="K814" s="201"/>
    </row>
    <row r="815" spans="1:11" ht="12.5" x14ac:dyDescent="0.25">
      <c r="A815" s="207"/>
      <c r="B815" s="207"/>
      <c r="C815" s="207"/>
      <c r="D815" s="208"/>
      <c r="E815" s="208"/>
      <c r="F815" s="207"/>
      <c r="G815" s="209"/>
      <c r="H815" s="207"/>
      <c r="I815" s="210"/>
      <c r="J815" s="211"/>
      <c r="K815" s="201"/>
    </row>
    <row r="816" spans="1:11" ht="12.5" x14ac:dyDescent="0.25">
      <c r="A816" s="207"/>
      <c r="B816" s="207"/>
      <c r="C816" s="207"/>
      <c r="D816" s="208"/>
      <c r="E816" s="208"/>
      <c r="F816" s="207"/>
      <c r="G816" s="209"/>
      <c r="H816" s="207"/>
      <c r="I816" s="210"/>
      <c r="J816" s="211"/>
      <c r="K816" s="201"/>
    </row>
    <row r="817" spans="1:11" ht="12.5" x14ac:dyDescent="0.25">
      <c r="A817" s="207"/>
      <c r="B817" s="207"/>
      <c r="C817" s="207"/>
      <c r="D817" s="208"/>
      <c r="E817" s="208"/>
      <c r="F817" s="207"/>
      <c r="G817" s="209"/>
      <c r="H817" s="207"/>
      <c r="I817" s="210"/>
      <c r="J817" s="211"/>
      <c r="K817" s="201"/>
    </row>
    <row r="818" spans="1:11" ht="12.5" x14ac:dyDescent="0.25">
      <c r="A818" s="207"/>
      <c r="B818" s="207"/>
      <c r="C818" s="207"/>
      <c r="D818" s="208"/>
      <c r="E818" s="208"/>
      <c r="F818" s="207"/>
      <c r="G818" s="209"/>
      <c r="H818" s="207"/>
      <c r="I818" s="210"/>
      <c r="J818" s="211"/>
      <c r="K818" s="201"/>
    </row>
    <row r="819" spans="1:11" ht="12.5" x14ac:dyDescent="0.25">
      <c r="A819" s="207"/>
      <c r="B819" s="209"/>
      <c r="C819" s="209"/>
      <c r="D819" s="208"/>
      <c r="E819" s="208"/>
      <c r="F819" s="207"/>
      <c r="G819" s="209"/>
      <c r="H819" s="207"/>
      <c r="I819" s="210"/>
      <c r="J819" s="211"/>
      <c r="K819" s="201"/>
    </row>
    <row r="820" spans="1:11" ht="12.5" x14ac:dyDescent="0.25">
      <c r="A820" s="207"/>
      <c r="B820" s="207"/>
      <c r="C820" s="207"/>
      <c r="D820" s="208"/>
      <c r="E820" s="208"/>
      <c r="F820" s="207"/>
      <c r="G820" s="209"/>
      <c r="H820" s="207"/>
      <c r="I820" s="210"/>
      <c r="J820" s="211"/>
      <c r="K820" s="201"/>
    </row>
    <row r="821" spans="1:11" ht="12.5" x14ac:dyDescent="0.25">
      <c r="A821" s="207"/>
      <c r="B821" s="207"/>
      <c r="C821" s="207"/>
      <c r="D821" s="208"/>
      <c r="E821" s="208"/>
      <c r="F821" s="207"/>
      <c r="G821" s="209"/>
      <c r="H821" s="207"/>
      <c r="I821" s="210"/>
      <c r="J821" s="211"/>
      <c r="K821" s="201"/>
    </row>
    <row r="822" spans="1:11" ht="12.5" x14ac:dyDescent="0.25">
      <c r="A822" s="207"/>
      <c r="B822" s="207"/>
      <c r="C822" s="207"/>
      <c r="D822" s="208"/>
      <c r="E822" s="208"/>
      <c r="F822" s="207"/>
      <c r="G822" s="209"/>
      <c r="H822" s="207"/>
      <c r="I822" s="210"/>
      <c r="J822" s="211"/>
      <c r="K822" s="201"/>
    </row>
    <row r="823" spans="1:11" ht="12.5" x14ac:dyDescent="0.25">
      <c r="A823" s="207"/>
      <c r="B823" s="207"/>
      <c r="C823" s="207"/>
      <c r="D823" s="208"/>
      <c r="E823" s="208"/>
      <c r="F823" s="207"/>
      <c r="G823" s="209"/>
      <c r="H823" s="207"/>
      <c r="I823" s="210"/>
      <c r="J823" s="211"/>
      <c r="K823" s="201"/>
    </row>
    <row r="824" spans="1:11" ht="12.5" x14ac:dyDescent="0.25">
      <c r="A824" s="207"/>
      <c r="B824" s="207"/>
      <c r="C824" s="207"/>
      <c r="D824" s="208"/>
      <c r="E824" s="208"/>
      <c r="F824" s="207"/>
      <c r="G824" s="209"/>
      <c r="H824" s="207"/>
      <c r="I824" s="210"/>
      <c r="J824" s="211"/>
      <c r="K824" s="201"/>
    </row>
    <row r="825" spans="1:11" ht="12.5" x14ac:dyDescent="0.25">
      <c r="A825" s="207"/>
      <c r="B825" s="207"/>
      <c r="C825" s="207"/>
      <c r="D825" s="208"/>
      <c r="E825" s="208"/>
      <c r="F825" s="207"/>
      <c r="G825" s="209"/>
      <c r="H825" s="207"/>
      <c r="I825" s="210"/>
      <c r="J825" s="211"/>
      <c r="K825" s="201"/>
    </row>
    <row r="826" spans="1:11" ht="12.5" x14ac:dyDescent="0.25">
      <c r="A826" s="207"/>
      <c r="B826" s="207"/>
      <c r="C826" s="207"/>
      <c r="D826" s="208"/>
      <c r="E826" s="208"/>
      <c r="F826" s="207"/>
      <c r="G826" s="209"/>
      <c r="H826" s="207"/>
      <c r="I826" s="210"/>
      <c r="J826" s="211"/>
      <c r="K826" s="201"/>
    </row>
    <row r="827" spans="1:11" ht="12.5" x14ac:dyDescent="0.25">
      <c r="A827" s="207"/>
      <c r="B827" s="207"/>
      <c r="C827" s="207"/>
      <c r="D827" s="208"/>
      <c r="E827" s="208"/>
      <c r="F827" s="207"/>
      <c r="G827" s="209"/>
      <c r="H827" s="207"/>
      <c r="I827" s="210"/>
      <c r="J827" s="211"/>
      <c r="K827" s="201"/>
    </row>
    <row r="828" spans="1:11" ht="12.5" x14ac:dyDescent="0.25">
      <c r="A828" s="207"/>
      <c r="B828" s="207"/>
      <c r="C828" s="207"/>
      <c r="D828" s="208"/>
      <c r="E828" s="208"/>
      <c r="F828" s="207"/>
      <c r="G828" s="209"/>
      <c r="H828" s="207"/>
      <c r="I828" s="210"/>
      <c r="J828" s="211"/>
      <c r="K828" s="201"/>
    </row>
    <row r="829" spans="1:11" ht="12.5" x14ac:dyDescent="0.25">
      <c r="A829" s="207"/>
      <c r="B829" s="207"/>
      <c r="C829" s="207"/>
      <c r="D829" s="208"/>
      <c r="E829" s="208"/>
      <c r="F829" s="207"/>
      <c r="G829" s="209"/>
      <c r="H829" s="207"/>
      <c r="I829" s="210"/>
      <c r="J829" s="211"/>
      <c r="K829" s="201"/>
    </row>
    <row r="830" spans="1:11" ht="12.5" x14ac:dyDescent="0.25">
      <c r="A830" s="207"/>
      <c r="B830" s="207"/>
      <c r="C830" s="207"/>
      <c r="D830" s="208"/>
      <c r="E830" s="208"/>
      <c r="F830" s="207"/>
      <c r="G830" s="209"/>
      <c r="H830" s="207"/>
      <c r="I830" s="210"/>
      <c r="J830" s="211"/>
      <c r="K830" s="201"/>
    </row>
    <row r="831" spans="1:11" ht="12.5" x14ac:dyDescent="0.25">
      <c r="A831" s="207"/>
      <c r="B831" s="207"/>
      <c r="C831" s="207"/>
      <c r="D831" s="208"/>
      <c r="E831" s="208"/>
      <c r="F831" s="207"/>
      <c r="G831" s="209"/>
      <c r="H831" s="207"/>
      <c r="I831" s="210"/>
      <c r="J831" s="211"/>
      <c r="K831" s="201"/>
    </row>
    <row r="832" spans="1:11" ht="12.5" x14ac:dyDescent="0.25">
      <c r="A832" s="207"/>
      <c r="B832" s="207"/>
      <c r="C832" s="207"/>
      <c r="D832" s="208"/>
      <c r="E832" s="208"/>
      <c r="F832" s="207"/>
      <c r="G832" s="209"/>
      <c r="H832" s="207"/>
      <c r="I832" s="210"/>
      <c r="J832" s="211"/>
      <c r="K832" s="201"/>
    </row>
    <row r="833" spans="1:11" ht="12.5" x14ac:dyDescent="0.25">
      <c r="A833" s="207"/>
      <c r="B833" s="207"/>
      <c r="C833" s="207"/>
      <c r="D833" s="208"/>
      <c r="E833" s="208"/>
      <c r="F833" s="207"/>
      <c r="G833" s="209"/>
      <c r="H833" s="207"/>
      <c r="I833" s="210"/>
      <c r="J833" s="211"/>
      <c r="K833" s="201"/>
    </row>
    <row r="834" spans="1:11" ht="12.5" x14ac:dyDescent="0.25">
      <c r="A834" s="207"/>
      <c r="B834" s="207"/>
      <c r="C834" s="207"/>
      <c r="D834" s="208"/>
      <c r="E834" s="208"/>
      <c r="F834" s="207"/>
      <c r="G834" s="209"/>
      <c r="H834" s="207"/>
      <c r="I834" s="210"/>
      <c r="J834" s="211"/>
      <c r="K834" s="201"/>
    </row>
    <row r="835" spans="1:11" ht="12.5" x14ac:dyDescent="0.25">
      <c r="A835" s="207"/>
      <c r="B835" s="207"/>
      <c r="C835" s="207"/>
      <c r="D835" s="208"/>
      <c r="E835" s="208"/>
      <c r="F835" s="207"/>
      <c r="G835" s="209"/>
      <c r="H835" s="207"/>
      <c r="I835" s="210"/>
      <c r="J835" s="211"/>
      <c r="K835" s="201"/>
    </row>
    <row r="836" spans="1:11" ht="12.5" x14ac:dyDescent="0.25">
      <c r="A836" s="207"/>
      <c r="B836" s="207"/>
      <c r="C836" s="207"/>
      <c r="D836" s="208"/>
      <c r="E836" s="208"/>
      <c r="F836" s="207"/>
      <c r="G836" s="209"/>
      <c r="H836" s="207"/>
      <c r="I836" s="210"/>
      <c r="J836" s="211"/>
      <c r="K836" s="201"/>
    </row>
    <row r="837" spans="1:11" ht="12.5" x14ac:dyDescent="0.25">
      <c r="A837" s="207"/>
      <c r="B837" s="207"/>
      <c r="C837" s="207"/>
      <c r="D837" s="208"/>
      <c r="E837" s="208"/>
      <c r="F837" s="207"/>
      <c r="G837" s="209"/>
      <c r="H837" s="207"/>
      <c r="I837" s="210"/>
      <c r="J837" s="211"/>
      <c r="K837" s="201"/>
    </row>
    <row r="838" spans="1:11" ht="12.5" x14ac:dyDescent="0.25">
      <c r="A838" s="207"/>
      <c r="B838" s="207"/>
      <c r="C838" s="207"/>
      <c r="D838" s="208"/>
      <c r="E838" s="208"/>
      <c r="F838" s="207"/>
      <c r="G838" s="209"/>
      <c r="H838" s="207"/>
      <c r="I838" s="210"/>
      <c r="J838" s="211"/>
      <c r="K838" s="201"/>
    </row>
    <row r="839" spans="1:11" ht="12.5" x14ac:dyDescent="0.25">
      <c r="A839" s="207"/>
      <c r="B839" s="207"/>
      <c r="C839" s="207"/>
      <c r="D839" s="208"/>
      <c r="E839" s="208"/>
      <c r="F839" s="207"/>
      <c r="G839" s="209"/>
      <c r="H839" s="207"/>
      <c r="I839" s="210"/>
      <c r="J839" s="211"/>
      <c r="K839" s="201"/>
    </row>
    <row r="840" spans="1:11" ht="12.5" x14ac:dyDescent="0.25">
      <c r="A840" s="207"/>
      <c r="B840" s="207"/>
      <c r="C840" s="207"/>
      <c r="D840" s="208"/>
      <c r="E840" s="208"/>
      <c r="F840" s="207"/>
      <c r="G840" s="209"/>
      <c r="H840" s="207"/>
      <c r="I840" s="210"/>
      <c r="J840" s="211"/>
      <c r="K840" s="201"/>
    </row>
    <row r="841" spans="1:11" ht="12.5" x14ac:dyDescent="0.25">
      <c r="A841" s="207"/>
      <c r="B841" s="207"/>
      <c r="C841" s="207"/>
      <c r="D841" s="208"/>
      <c r="E841" s="208"/>
      <c r="F841" s="207"/>
      <c r="G841" s="209"/>
      <c r="H841" s="207"/>
      <c r="I841" s="210"/>
      <c r="J841" s="211"/>
      <c r="K841" s="201"/>
    </row>
    <row r="842" spans="1:11" ht="12.5" x14ac:dyDescent="0.25">
      <c r="A842" s="207"/>
      <c r="B842" s="207"/>
      <c r="C842" s="207"/>
      <c r="D842" s="208"/>
      <c r="E842" s="208"/>
      <c r="F842" s="207"/>
      <c r="G842" s="209"/>
      <c r="H842" s="207"/>
      <c r="I842" s="210"/>
      <c r="J842" s="211"/>
      <c r="K842" s="201"/>
    </row>
    <row r="843" spans="1:11" ht="12.5" x14ac:dyDescent="0.25">
      <c r="A843" s="207"/>
      <c r="B843" s="207"/>
      <c r="C843" s="207"/>
      <c r="D843" s="208"/>
      <c r="E843" s="208"/>
      <c r="F843" s="207"/>
      <c r="G843" s="209"/>
      <c r="H843" s="207"/>
      <c r="I843" s="210"/>
      <c r="J843" s="211"/>
      <c r="K843" s="201"/>
    </row>
    <row r="844" spans="1:11" ht="12.5" x14ac:dyDescent="0.25">
      <c r="A844" s="207"/>
      <c r="B844" s="207"/>
      <c r="C844" s="207"/>
      <c r="D844" s="208"/>
      <c r="E844" s="208"/>
      <c r="F844" s="207"/>
      <c r="G844" s="209"/>
      <c r="H844" s="207"/>
      <c r="I844" s="210"/>
      <c r="J844" s="211"/>
      <c r="K844" s="201"/>
    </row>
    <row r="845" spans="1:11" ht="12.5" x14ac:dyDescent="0.25">
      <c r="A845" s="207"/>
      <c r="B845" s="207"/>
      <c r="C845" s="207"/>
      <c r="D845" s="208"/>
      <c r="E845" s="208"/>
      <c r="F845" s="207"/>
      <c r="G845" s="209"/>
      <c r="H845" s="207"/>
      <c r="I845" s="210"/>
      <c r="J845" s="211"/>
      <c r="K845" s="201"/>
    </row>
    <row r="846" spans="1:11" ht="12.5" x14ac:dyDescent="0.25">
      <c r="A846" s="207"/>
      <c r="B846" s="207"/>
      <c r="C846" s="207"/>
      <c r="D846" s="208"/>
      <c r="E846" s="208"/>
      <c r="F846" s="207"/>
      <c r="G846" s="209"/>
      <c r="H846" s="207"/>
      <c r="I846" s="210"/>
      <c r="J846" s="211"/>
      <c r="K846" s="201"/>
    </row>
    <row r="847" spans="1:11" ht="12.5" x14ac:dyDescent="0.25">
      <c r="A847" s="207"/>
      <c r="B847" s="207"/>
      <c r="C847" s="207"/>
      <c r="D847" s="208"/>
      <c r="E847" s="208"/>
      <c r="F847" s="207"/>
      <c r="G847" s="209"/>
      <c r="H847" s="207"/>
      <c r="I847" s="210"/>
      <c r="J847" s="211"/>
      <c r="K847" s="201"/>
    </row>
    <row r="848" spans="1:11" ht="12.5" x14ac:dyDescent="0.25">
      <c r="A848" s="207"/>
      <c r="B848" s="207"/>
      <c r="C848" s="207"/>
      <c r="D848" s="208"/>
      <c r="E848" s="208"/>
      <c r="F848" s="207"/>
      <c r="G848" s="209"/>
      <c r="H848" s="207"/>
      <c r="I848" s="210"/>
      <c r="J848" s="211"/>
      <c r="K848" s="201"/>
    </row>
    <row r="849" spans="1:11" ht="12.5" x14ac:dyDescent="0.25">
      <c r="A849" s="207"/>
      <c r="B849" s="207"/>
      <c r="C849" s="207"/>
      <c r="D849" s="208"/>
      <c r="E849" s="208"/>
      <c r="F849" s="207"/>
      <c r="G849" s="209"/>
      <c r="H849" s="207"/>
      <c r="I849" s="210"/>
      <c r="J849" s="211"/>
      <c r="K849" s="201"/>
    </row>
    <row r="850" spans="1:11" ht="12.5" x14ac:dyDescent="0.25">
      <c r="A850" s="207"/>
      <c r="B850" s="207"/>
      <c r="C850" s="207"/>
      <c r="D850" s="208"/>
      <c r="E850" s="208"/>
      <c r="F850" s="207"/>
      <c r="G850" s="209"/>
      <c r="H850" s="207"/>
      <c r="I850" s="210"/>
      <c r="J850" s="211"/>
      <c r="K850" s="201"/>
    </row>
    <row r="851" spans="1:11" ht="12.5" x14ac:dyDescent="0.25">
      <c r="A851" s="207"/>
      <c r="B851" s="207"/>
      <c r="C851" s="207"/>
      <c r="D851" s="208"/>
      <c r="E851" s="208"/>
      <c r="F851" s="207"/>
      <c r="G851" s="209"/>
      <c r="H851" s="207"/>
      <c r="I851" s="210"/>
      <c r="J851" s="211"/>
      <c r="K851" s="201"/>
    </row>
    <row r="852" spans="1:11" ht="12.5" x14ac:dyDescent="0.25">
      <c r="A852" s="207"/>
      <c r="B852" s="207"/>
      <c r="C852" s="207"/>
      <c r="D852" s="208"/>
      <c r="E852" s="208"/>
      <c r="F852" s="207"/>
      <c r="G852" s="209"/>
      <c r="H852" s="207"/>
      <c r="I852" s="210"/>
      <c r="J852" s="211"/>
      <c r="K852" s="201"/>
    </row>
    <row r="853" spans="1:11" ht="12.5" x14ac:dyDescent="0.25">
      <c r="A853" s="207"/>
      <c r="B853" s="207"/>
      <c r="C853" s="207"/>
      <c r="D853" s="208"/>
      <c r="E853" s="208"/>
      <c r="F853" s="207"/>
      <c r="G853" s="209"/>
      <c r="H853" s="207"/>
      <c r="I853" s="210"/>
      <c r="J853" s="211"/>
      <c r="K853" s="201"/>
    </row>
    <row r="854" spans="1:11" ht="12.5" x14ac:dyDescent="0.25">
      <c r="A854" s="207"/>
      <c r="B854" s="207"/>
      <c r="C854" s="207"/>
      <c r="D854" s="208"/>
      <c r="E854" s="208"/>
      <c r="F854" s="207"/>
      <c r="G854" s="209"/>
      <c r="H854" s="207"/>
      <c r="I854" s="210"/>
      <c r="J854" s="211"/>
      <c r="K854" s="201"/>
    </row>
    <row r="855" spans="1:11" ht="12.5" x14ac:dyDescent="0.25">
      <c r="A855" s="207"/>
      <c r="B855" s="207"/>
      <c r="C855" s="207"/>
      <c r="D855" s="208"/>
      <c r="E855" s="208"/>
      <c r="F855" s="207"/>
      <c r="G855" s="209"/>
      <c r="H855" s="207"/>
      <c r="I855" s="210"/>
      <c r="J855" s="211"/>
      <c r="K855" s="201"/>
    </row>
    <row r="856" spans="1:11" ht="12.5" x14ac:dyDescent="0.25">
      <c r="A856" s="207"/>
      <c r="B856" s="207"/>
      <c r="C856" s="207"/>
      <c r="D856" s="208"/>
      <c r="E856" s="208"/>
      <c r="F856" s="207"/>
      <c r="G856" s="209"/>
      <c r="H856" s="207"/>
      <c r="I856" s="210"/>
      <c r="J856" s="211"/>
      <c r="K856" s="201"/>
    </row>
    <row r="857" spans="1:11" ht="12.5" x14ac:dyDescent="0.25">
      <c r="A857" s="207"/>
      <c r="B857" s="207"/>
      <c r="C857" s="207"/>
      <c r="D857" s="208"/>
      <c r="E857" s="208"/>
      <c r="F857" s="207"/>
      <c r="G857" s="209"/>
      <c r="H857" s="207"/>
      <c r="I857" s="210"/>
      <c r="J857" s="211"/>
      <c r="K857" s="201"/>
    </row>
    <row r="858" spans="1:11" ht="12.5" x14ac:dyDescent="0.25">
      <c r="A858" s="207"/>
      <c r="B858" s="207"/>
      <c r="C858" s="207"/>
      <c r="D858" s="208"/>
      <c r="E858" s="208"/>
      <c r="F858" s="207"/>
      <c r="G858" s="209"/>
      <c r="H858" s="207"/>
      <c r="I858" s="210"/>
      <c r="J858" s="211"/>
      <c r="K858" s="201"/>
    </row>
    <row r="859" spans="1:11" ht="12.5" x14ac:dyDescent="0.25">
      <c r="A859" s="207"/>
      <c r="B859" s="207"/>
      <c r="C859" s="207"/>
      <c r="D859" s="208"/>
      <c r="E859" s="208"/>
      <c r="F859" s="207"/>
      <c r="G859" s="209"/>
      <c r="H859" s="207"/>
      <c r="I859" s="210"/>
      <c r="J859" s="211"/>
      <c r="K859" s="201"/>
    </row>
    <row r="860" spans="1:11" ht="12.5" x14ac:dyDescent="0.25">
      <c r="A860" s="207"/>
      <c r="B860" s="207"/>
      <c r="C860" s="207"/>
      <c r="D860" s="208"/>
      <c r="E860" s="208"/>
      <c r="F860" s="207"/>
      <c r="G860" s="209"/>
      <c r="H860" s="207"/>
      <c r="I860" s="210"/>
      <c r="J860" s="211"/>
      <c r="K860" s="201"/>
    </row>
    <row r="861" spans="1:11" ht="12.5" x14ac:dyDescent="0.25">
      <c r="A861" s="207"/>
      <c r="B861" s="207"/>
      <c r="C861" s="207"/>
      <c r="D861" s="208"/>
      <c r="E861" s="208"/>
      <c r="F861" s="207"/>
      <c r="G861" s="209"/>
      <c r="H861" s="207"/>
      <c r="I861" s="210"/>
      <c r="J861" s="211"/>
      <c r="K861" s="201"/>
    </row>
    <row r="862" spans="1:11" ht="12.5" x14ac:dyDescent="0.25">
      <c r="A862" s="207"/>
      <c r="B862" s="207"/>
      <c r="C862" s="207"/>
      <c r="D862" s="208"/>
      <c r="E862" s="208"/>
      <c r="F862" s="207"/>
      <c r="G862" s="209"/>
      <c r="H862" s="207"/>
      <c r="I862" s="210"/>
      <c r="J862" s="211"/>
      <c r="K862" s="201"/>
    </row>
    <row r="863" spans="1:11" ht="12.5" x14ac:dyDescent="0.25">
      <c r="A863" s="207"/>
      <c r="B863" s="207"/>
      <c r="C863" s="207"/>
      <c r="D863" s="208"/>
      <c r="E863" s="208"/>
      <c r="F863" s="207"/>
      <c r="G863" s="209"/>
      <c r="H863" s="207"/>
      <c r="I863" s="210"/>
      <c r="J863" s="211"/>
      <c r="K863" s="201"/>
    </row>
    <row r="864" spans="1:11" ht="12.5" x14ac:dyDescent="0.25">
      <c r="A864" s="207"/>
      <c r="B864" s="207"/>
      <c r="C864" s="207"/>
      <c r="D864" s="208"/>
      <c r="E864" s="208"/>
      <c r="F864" s="207"/>
      <c r="G864" s="209"/>
      <c r="H864" s="207"/>
      <c r="I864" s="210"/>
      <c r="J864" s="211"/>
      <c r="K864" s="201"/>
    </row>
    <row r="865" spans="1:11" ht="12.5" x14ac:dyDescent="0.25">
      <c r="A865" s="207"/>
      <c r="B865" s="207"/>
      <c r="C865" s="207"/>
      <c r="D865" s="208"/>
      <c r="E865" s="208"/>
      <c r="F865" s="207"/>
      <c r="G865" s="209"/>
      <c r="H865" s="207"/>
      <c r="I865" s="210"/>
      <c r="J865" s="211"/>
      <c r="K865" s="201"/>
    </row>
    <row r="866" spans="1:11" ht="12.5" x14ac:dyDescent="0.25">
      <c r="A866" s="207"/>
      <c r="B866" s="207"/>
      <c r="C866" s="207"/>
      <c r="D866" s="208"/>
      <c r="E866" s="208"/>
      <c r="F866" s="207"/>
      <c r="G866" s="209"/>
      <c r="H866" s="207"/>
      <c r="I866" s="210"/>
      <c r="J866" s="211"/>
      <c r="K866" s="201"/>
    </row>
    <row r="867" spans="1:11" ht="12.5" x14ac:dyDescent="0.25">
      <c r="A867" s="207"/>
      <c r="B867" s="207"/>
      <c r="C867" s="207"/>
      <c r="D867" s="208"/>
      <c r="E867" s="208"/>
      <c r="F867" s="207"/>
      <c r="G867" s="209"/>
      <c r="H867" s="207"/>
      <c r="I867" s="210"/>
      <c r="J867" s="211"/>
      <c r="K867" s="201"/>
    </row>
    <row r="868" spans="1:11" ht="12.5" x14ac:dyDescent="0.25">
      <c r="A868" s="207"/>
      <c r="B868" s="207"/>
      <c r="C868" s="207"/>
      <c r="D868" s="208"/>
      <c r="E868" s="208"/>
      <c r="F868" s="207"/>
      <c r="G868" s="209"/>
      <c r="H868" s="207"/>
      <c r="I868" s="210"/>
      <c r="J868" s="211"/>
      <c r="K868" s="201"/>
    </row>
    <row r="869" spans="1:11" ht="12.5" x14ac:dyDescent="0.25">
      <c r="A869" s="207"/>
      <c r="B869" s="207"/>
      <c r="C869" s="207"/>
      <c r="D869" s="208"/>
      <c r="E869" s="208"/>
      <c r="F869" s="207"/>
      <c r="G869" s="209"/>
      <c r="H869" s="207"/>
      <c r="I869" s="210"/>
      <c r="J869" s="211"/>
      <c r="K869" s="201"/>
    </row>
    <row r="870" spans="1:11" ht="12.5" x14ac:dyDescent="0.25">
      <c r="A870" s="207"/>
      <c r="B870" s="207"/>
      <c r="C870" s="207"/>
      <c r="D870" s="208"/>
      <c r="E870" s="208"/>
      <c r="F870" s="207"/>
      <c r="G870" s="209"/>
      <c r="H870" s="207"/>
      <c r="I870" s="210"/>
      <c r="J870" s="211"/>
      <c r="K870" s="201"/>
    </row>
    <row r="871" spans="1:11" ht="12.5" x14ac:dyDescent="0.25">
      <c r="A871" s="207"/>
      <c r="B871" s="207"/>
      <c r="C871" s="207"/>
      <c r="D871" s="208"/>
      <c r="E871" s="208"/>
      <c r="F871" s="207"/>
      <c r="G871" s="209"/>
      <c r="H871" s="207"/>
      <c r="I871" s="210"/>
      <c r="J871" s="211"/>
      <c r="K871" s="201"/>
    </row>
    <row r="872" spans="1:11" ht="12.5" x14ac:dyDescent="0.25">
      <c r="A872" s="207"/>
      <c r="B872" s="207"/>
      <c r="C872" s="207"/>
      <c r="D872" s="208"/>
      <c r="E872" s="208"/>
      <c r="F872" s="207"/>
      <c r="G872" s="209"/>
      <c r="H872" s="207"/>
      <c r="I872" s="210"/>
      <c r="J872" s="211"/>
      <c r="K872" s="201"/>
    </row>
    <row r="873" spans="1:11" ht="12.5" x14ac:dyDescent="0.25">
      <c r="A873" s="207"/>
      <c r="B873" s="207"/>
      <c r="C873" s="207"/>
      <c r="D873" s="208"/>
      <c r="E873" s="208"/>
      <c r="F873" s="207"/>
      <c r="G873" s="209"/>
      <c r="H873" s="207"/>
      <c r="I873" s="210"/>
      <c r="J873" s="211"/>
      <c r="K873" s="201"/>
    </row>
    <row r="874" spans="1:11" ht="12.5" x14ac:dyDescent="0.25">
      <c r="A874" s="207"/>
      <c r="B874" s="207"/>
      <c r="C874" s="207"/>
      <c r="D874" s="208"/>
      <c r="E874" s="208"/>
      <c r="F874" s="207"/>
      <c r="G874" s="209"/>
      <c r="H874" s="207"/>
      <c r="I874" s="210"/>
      <c r="J874" s="211"/>
      <c r="K874" s="201"/>
    </row>
    <row r="875" spans="1:11" ht="12.5" x14ac:dyDescent="0.25">
      <c r="A875" s="207"/>
      <c r="B875" s="207"/>
      <c r="C875" s="207"/>
      <c r="D875" s="208"/>
      <c r="E875" s="208"/>
      <c r="F875" s="207"/>
      <c r="G875" s="209"/>
      <c r="H875" s="207"/>
      <c r="I875" s="210"/>
      <c r="J875" s="211"/>
      <c r="K875" s="201"/>
    </row>
    <row r="876" spans="1:11" ht="12.5" x14ac:dyDescent="0.25">
      <c r="A876" s="207"/>
      <c r="B876" s="207"/>
      <c r="C876" s="207"/>
      <c r="D876" s="208"/>
      <c r="E876" s="208"/>
      <c r="F876" s="207"/>
      <c r="G876" s="209"/>
      <c r="H876" s="207"/>
      <c r="I876" s="210"/>
      <c r="J876" s="211"/>
      <c r="K876" s="201"/>
    </row>
    <row r="877" spans="1:11" ht="12.5" x14ac:dyDescent="0.25">
      <c r="A877" s="207"/>
      <c r="B877" s="207"/>
      <c r="C877" s="207"/>
      <c r="D877" s="208"/>
      <c r="E877" s="208"/>
      <c r="F877" s="207"/>
      <c r="G877" s="209"/>
      <c r="H877" s="207"/>
      <c r="I877" s="210"/>
      <c r="J877" s="211"/>
      <c r="K877" s="201"/>
    </row>
    <row r="878" spans="1:11" ht="12.5" x14ac:dyDescent="0.25">
      <c r="A878" s="207"/>
      <c r="B878" s="207"/>
      <c r="C878" s="207"/>
      <c r="D878" s="208"/>
      <c r="E878" s="208"/>
      <c r="F878" s="207"/>
      <c r="G878" s="209"/>
      <c r="H878" s="207"/>
      <c r="I878" s="210"/>
      <c r="J878" s="211"/>
      <c r="K878" s="201"/>
    </row>
    <row r="879" spans="1:11" ht="12.5" x14ac:dyDescent="0.25">
      <c r="A879" s="207"/>
      <c r="B879" s="207"/>
      <c r="C879" s="207"/>
      <c r="D879" s="208"/>
      <c r="E879" s="208"/>
      <c r="F879" s="207"/>
      <c r="G879" s="209"/>
      <c r="H879" s="207"/>
      <c r="I879" s="210"/>
      <c r="J879" s="211"/>
      <c r="K879" s="201"/>
    </row>
    <row r="880" spans="1:11" ht="12.5" x14ac:dyDescent="0.25">
      <c r="A880" s="207"/>
      <c r="B880" s="207"/>
      <c r="C880" s="207"/>
      <c r="D880" s="208"/>
      <c r="E880" s="208"/>
      <c r="F880" s="207"/>
      <c r="G880" s="209"/>
      <c r="H880" s="207"/>
      <c r="I880" s="210"/>
      <c r="J880" s="211"/>
      <c r="K880" s="201"/>
    </row>
    <row r="881" spans="1:11" ht="12.5" x14ac:dyDescent="0.25">
      <c r="A881" s="207"/>
      <c r="B881" s="207"/>
      <c r="C881" s="207"/>
      <c r="D881" s="208"/>
      <c r="E881" s="208"/>
      <c r="F881" s="207"/>
      <c r="G881" s="209"/>
      <c r="H881" s="207"/>
      <c r="I881" s="210"/>
      <c r="J881" s="211"/>
      <c r="K881" s="201"/>
    </row>
    <row r="882" spans="1:11" ht="12.5" x14ac:dyDescent="0.25">
      <c r="A882" s="207"/>
      <c r="B882" s="207"/>
      <c r="C882" s="207"/>
      <c r="D882" s="208"/>
      <c r="E882" s="208"/>
      <c r="F882" s="207"/>
      <c r="G882" s="209"/>
      <c r="H882" s="207"/>
      <c r="I882" s="210"/>
      <c r="J882" s="211"/>
      <c r="K882" s="201"/>
    </row>
    <row r="883" spans="1:11" ht="12.5" x14ac:dyDescent="0.25">
      <c r="A883" s="207"/>
      <c r="B883" s="207"/>
      <c r="C883" s="207"/>
      <c r="D883" s="208"/>
      <c r="E883" s="208"/>
      <c r="F883" s="207"/>
      <c r="G883" s="209"/>
      <c r="H883" s="207"/>
      <c r="I883" s="210"/>
      <c r="J883" s="211"/>
      <c r="K883" s="201"/>
    </row>
    <row r="884" spans="1:11" ht="12.5" x14ac:dyDescent="0.25">
      <c r="A884" s="207"/>
      <c r="B884" s="207"/>
      <c r="C884" s="207"/>
      <c r="D884" s="208"/>
      <c r="E884" s="208"/>
      <c r="F884" s="207"/>
      <c r="G884" s="209"/>
      <c r="H884" s="207"/>
      <c r="I884" s="210"/>
      <c r="J884" s="211"/>
      <c r="K884" s="201"/>
    </row>
    <row r="885" spans="1:11" ht="12.5" x14ac:dyDescent="0.25">
      <c r="A885" s="207"/>
      <c r="B885" s="207"/>
      <c r="C885" s="207"/>
      <c r="D885" s="208"/>
      <c r="E885" s="208"/>
      <c r="F885" s="207"/>
      <c r="G885" s="209"/>
      <c r="H885" s="207"/>
      <c r="I885" s="210"/>
      <c r="J885" s="211"/>
      <c r="K885" s="201"/>
    </row>
    <row r="886" spans="1:11" ht="12.5" x14ac:dyDescent="0.25">
      <c r="A886" s="207"/>
      <c r="B886" s="207"/>
      <c r="C886" s="207"/>
      <c r="D886" s="208"/>
      <c r="E886" s="208"/>
      <c r="F886" s="207"/>
      <c r="G886" s="209"/>
      <c r="H886" s="207"/>
      <c r="I886" s="210"/>
      <c r="J886" s="211"/>
      <c r="K886" s="201"/>
    </row>
    <row r="887" spans="1:11" ht="12.5" x14ac:dyDescent="0.25">
      <c r="A887" s="207"/>
      <c r="B887" s="207"/>
      <c r="C887" s="207"/>
      <c r="D887" s="208"/>
      <c r="E887" s="208"/>
      <c r="F887" s="207"/>
      <c r="G887" s="209"/>
      <c r="H887" s="207"/>
      <c r="I887" s="210"/>
      <c r="J887" s="211"/>
      <c r="K887" s="201"/>
    </row>
    <row r="888" spans="1:11" ht="12.5" x14ac:dyDescent="0.25">
      <c r="A888" s="207"/>
      <c r="B888" s="207"/>
      <c r="C888" s="207"/>
      <c r="D888" s="208"/>
      <c r="E888" s="208"/>
      <c r="F888" s="207"/>
      <c r="G888" s="209"/>
      <c r="H888" s="207"/>
      <c r="I888" s="210"/>
      <c r="J888" s="211"/>
      <c r="K888" s="201"/>
    </row>
    <row r="889" spans="1:11" ht="12.5" x14ac:dyDescent="0.25">
      <c r="A889" s="207"/>
      <c r="B889" s="207"/>
      <c r="C889" s="207"/>
      <c r="D889" s="208"/>
      <c r="E889" s="208"/>
      <c r="F889" s="207"/>
      <c r="G889" s="209"/>
      <c r="H889" s="207"/>
      <c r="I889" s="210"/>
      <c r="J889" s="211"/>
      <c r="K889" s="201"/>
    </row>
    <row r="890" spans="1:11" ht="12.5" x14ac:dyDescent="0.25">
      <c r="A890" s="207"/>
      <c r="B890" s="207"/>
      <c r="C890" s="207"/>
      <c r="D890" s="208"/>
      <c r="E890" s="208"/>
      <c r="F890" s="207"/>
      <c r="G890" s="209"/>
      <c r="H890" s="207"/>
      <c r="I890" s="210"/>
      <c r="J890" s="211"/>
      <c r="K890" s="201"/>
    </row>
    <row r="891" spans="1:11" ht="12.5" x14ac:dyDescent="0.25">
      <c r="A891" s="207"/>
      <c r="B891" s="207"/>
      <c r="C891" s="207"/>
      <c r="D891" s="208"/>
      <c r="E891" s="208"/>
      <c r="F891" s="207"/>
      <c r="G891" s="209"/>
      <c r="H891" s="207"/>
      <c r="I891" s="210"/>
      <c r="J891" s="211"/>
      <c r="K891" s="201"/>
    </row>
    <row r="892" spans="1:11" ht="12.5" x14ac:dyDescent="0.25">
      <c r="A892" s="207"/>
      <c r="B892" s="207"/>
      <c r="C892" s="207"/>
      <c r="D892" s="208"/>
      <c r="E892" s="208"/>
      <c r="F892" s="207"/>
      <c r="G892" s="209"/>
      <c r="H892" s="207"/>
      <c r="I892" s="210"/>
      <c r="J892" s="211"/>
      <c r="K892" s="201"/>
    </row>
    <row r="893" spans="1:11" ht="12.5" x14ac:dyDescent="0.25">
      <c r="A893" s="207"/>
      <c r="B893" s="207"/>
      <c r="C893" s="207"/>
      <c r="D893" s="208"/>
      <c r="E893" s="208"/>
      <c r="F893" s="207"/>
      <c r="G893" s="209"/>
      <c r="H893" s="207"/>
      <c r="I893" s="210"/>
      <c r="J893" s="211"/>
      <c r="K893" s="201"/>
    </row>
    <row r="894" spans="1:11" ht="12.5" x14ac:dyDescent="0.25">
      <c r="A894" s="207"/>
      <c r="B894" s="207"/>
      <c r="C894" s="207"/>
      <c r="D894" s="208"/>
      <c r="E894" s="208"/>
      <c r="F894" s="207"/>
      <c r="G894" s="209"/>
      <c r="H894" s="207"/>
      <c r="I894" s="210"/>
      <c r="J894" s="211"/>
      <c r="K894" s="201"/>
    </row>
    <row r="895" spans="1:11" ht="12.5" x14ac:dyDescent="0.25">
      <c r="A895" s="207"/>
      <c r="B895" s="207"/>
      <c r="C895" s="207"/>
      <c r="D895" s="208"/>
      <c r="E895" s="208"/>
      <c r="F895" s="207"/>
      <c r="G895" s="209"/>
      <c r="H895" s="207"/>
      <c r="I895" s="210"/>
      <c r="J895" s="211"/>
      <c r="K895" s="201"/>
    </row>
    <row r="896" spans="1:11" ht="12.5" x14ac:dyDescent="0.25">
      <c r="A896" s="207"/>
      <c r="B896" s="207"/>
      <c r="C896" s="207"/>
      <c r="D896" s="208"/>
      <c r="E896" s="208"/>
      <c r="F896" s="207"/>
      <c r="G896" s="209"/>
      <c r="H896" s="207"/>
      <c r="I896" s="210"/>
      <c r="J896" s="211"/>
      <c r="K896" s="201"/>
    </row>
    <row r="897" spans="1:11" ht="12.5" x14ac:dyDescent="0.25">
      <c r="A897" s="207"/>
      <c r="B897" s="207"/>
      <c r="C897" s="207"/>
      <c r="D897" s="208"/>
      <c r="E897" s="208"/>
      <c r="F897" s="207"/>
      <c r="G897" s="209"/>
      <c r="H897" s="207"/>
      <c r="I897" s="210"/>
      <c r="J897" s="211"/>
      <c r="K897" s="201"/>
    </row>
    <row r="898" spans="1:11" ht="12.5" x14ac:dyDescent="0.25">
      <c r="A898" s="207"/>
      <c r="B898" s="207"/>
      <c r="C898" s="207"/>
      <c r="D898" s="208"/>
      <c r="E898" s="208"/>
      <c r="F898" s="207"/>
      <c r="G898" s="209"/>
      <c r="H898" s="207"/>
      <c r="I898" s="210"/>
      <c r="J898" s="211"/>
      <c r="K898" s="201"/>
    </row>
    <row r="899" spans="1:11" ht="12.5" x14ac:dyDescent="0.25">
      <c r="A899" s="207"/>
      <c r="B899" s="207"/>
      <c r="C899" s="207"/>
      <c r="D899" s="208"/>
      <c r="E899" s="208"/>
      <c r="F899" s="207"/>
      <c r="G899" s="209"/>
      <c r="H899" s="207"/>
      <c r="I899" s="210"/>
      <c r="J899" s="211"/>
      <c r="K899" s="201"/>
    </row>
    <row r="900" spans="1:11" ht="12.5" x14ac:dyDescent="0.25">
      <c r="A900" s="207"/>
      <c r="B900" s="207"/>
      <c r="C900" s="207"/>
      <c r="D900" s="208"/>
      <c r="E900" s="208"/>
      <c r="F900" s="207"/>
      <c r="G900" s="209"/>
      <c r="H900" s="207"/>
      <c r="I900" s="210"/>
      <c r="J900" s="211"/>
      <c r="K900" s="201"/>
    </row>
    <row r="901" spans="1:11" ht="12.5" x14ac:dyDescent="0.25">
      <c r="A901" s="207"/>
      <c r="B901" s="207"/>
      <c r="C901" s="207"/>
      <c r="D901" s="208"/>
      <c r="E901" s="208"/>
      <c r="F901" s="207"/>
      <c r="G901" s="209"/>
      <c r="H901" s="207"/>
      <c r="I901" s="210"/>
      <c r="J901" s="211"/>
      <c r="K901" s="201"/>
    </row>
    <row r="902" spans="1:11" ht="12.5" x14ac:dyDescent="0.25">
      <c r="A902" s="207"/>
      <c r="B902" s="207"/>
      <c r="C902" s="207"/>
      <c r="D902" s="208"/>
      <c r="E902" s="208"/>
      <c r="F902" s="207"/>
      <c r="G902" s="209"/>
      <c r="H902" s="207"/>
      <c r="I902" s="210"/>
      <c r="J902" s="211"/>
      <c r="K902" s="201"/>
    </row>
    <row r="903" spans="1:11" ht="12.5" x14ac:dyDescent="0.25">
      <c r="A903" s="207"/>
      <c r="B903" s="207"/>
      <c r="C903" s="207"/>
      <c r="D903" s="208"/>
      <c r="E903" s="208"/>
      <c r="F903" s="207"/>
      <c r="G903" s="209"/>
      <c r="H903" s="207"/>
      <c r="I903" s="210"/>
      <c r="J903" s="211"/>
      <c r="K903" s="201"/>
    </row>
    <row r="904" spans="1:11" ht="12.5" x14ac:dyDescent="0.25">
      <c r="A904" s="207"/>
      <c r="B904" s="207"/>
      <c r="C904" s="207"/>
      <c r="D904" s="208"/>
      <c r="E904" s="208"/>
      <c r="F904" s="207"/>
      <c r="G904" s="209"/>
      <c r="H904" s="207"/>
      <c r="I904" s="210"/>
      <c r="J904" s="211"/>
      <c r="K904" s="201"/>
    </row>
    <row r="905" spans="1:11" ht="12.5" x14ac:dyDescent="0.25">
      <c r="A905" s="207"/>
      <c r="B905" s="207"/>
      <c r="C905" s="207"/>
      <c r="D905" s="208"/>
      <c r="E905" s="208"/>
      <c r="F905" s="207"/>
      <c r="G905" s="209"/>
      <c r="H905" s="207"/>
      <c r="I905" s="210"/>
      <c r="J905" s="211"/>
      <c r="K905" s="201"/>
    </row>
    <row r="906" spans="1:11" ht="12.5" x14ac:dyDescent="0.25">
      <c r="A906" s="207"/>
      <c r="B906" s="207"/>
      <c r="C906" s="207"/>
      <c r="D906" s="208"/>
      <c r="E906" s="208"/>
      <c r="F906" s="207"/>
      <c r="G906" s="209"/>
      <c r="H906" s="207"/>
      <c r="I906" s="210"/>
      <c r="J906" s="211"/>
      <c r="K906" s="201"/>
    </row>
    <row r="907" spans="1:11" ht="12.5" x14ac:dyDescent="0.25">
      <c r="A907" s="207"/>
      <c r="B907" s="207"/>
      <c r="C907" s="207"/>
      <c r="D907" s="208"/>
      <c r="E907" s="208"/>
      <c r="F907" s="207"/>
      <c r="G907" s="209"/>
      <c r="H907" s="207"/>
      <c r="I907" s="210"/>
      <c r="J907" s="211"/>
      <c r="K907" s="201"/>
    </row>
    <row r="908" spans="1:11" ht="12.5" x14ac:dyDescent="0.25">
      <c r="A908" s="207"/>
      <c r="B908" s="207"/>
      <c r="C908" s="207"/>
      <c r="D908" s="208"/>
      <c r="E908" s="208"/>
      <c r="F908" s="207"/>
      <c r="G908" s="209"/>
      <c r="H908" s="207"/>
      <c r="I908" s="210"/>
      <c r="J908" s="211"/>
      <c r="K908" s="201"/>
    </row>
    <row r="909" spans="1:11" ht="12.5" x14ac:dyDescent="0.25">
      <c r="A909" s="207"/>
      <c r="B909" s="207"/>
      <c r="C909" s="207"/>
      <c r="D909" s="208"/>
      <c r="E909" s="208"/>
      <c r="F909" s="207"/>
      <c r="G909" s="209"/>
      <c r="H909" s="207"/>
      <c r="I909" s="210"/>
      <c r="J909" s="211"/>
      <c r="K909" s="201"/>
    </row>
    <row r="910" spans="1:11" ht="12.5" x14ac:dyDescent="0.25">
      <c r="A910" s="207"/>
      <c r="B910" s="207"/>
      <c r="C910" s="207"/>
      <c r="D910" s="208"/>
      <c r="E910" s="208"/>
      <c r="F910" s="207"/>
      <c r="G910" s="209"/>
      <c r="H910" s="207"/>
      <c r="I910" s="210"/>
      <c r="J910" s="211"/>
      <c r="K910" s="201"/>
    </row>
    <row r="911" spans="1:11" ht="12.5" x14ac:dyDescent="0.25">
      <c r="A911" s="207"/>
      <c r="B911" s="207"/>
      <c r="C911" s="207"/>
      <c r="D911" s="208"/>
      <c r="E911" s="208"/>
      <c r="F911" s="207"/>
      <c r="G911" s="209"/>
      <c r="H911" s="207"/>
      <c r="I911" s="210"/>
      <c r="J911" s="211"/>
      <c r="K911" s="201"/>
    </row>
    <row r="912" spans="1:11" ht="12.5" x14ac:dyDescent="0.25">
      <c r="A912" s="207"/>
      <c r="B912" s="207"/>
      <c r="C912" s="207"/>
      <c r="D912" s="208"/>
      <c r="E912" s="208"/>
      <c r="F912" s="207"/>
      <c r="G912" s="209"/>
      <c r="H912" s="207"/>
      <c r="I912" s="210"/>
      <c r="J912" s="211"/>
      <c r="K912" s="201"/>
    </row>
    <row r="913" spans="1:11" ht="12.5" x14ac:dyDescent="0.25">
      <c r="A913" s="207"/>
      <c r="B913" s="207"/>
      <c r="C913" s="207"/>
      <c r="D913" s="208"/>
      <c r="E913" s="208"/>
      <c r="F913" s="207"/>
      <c r="G913" s="209"/>
      <c r="H913" s="207"/>
      <c r="I913" s="210"/>
      <c r="J913" s="211"/>
      <c r="K913" s="201"/>
    </row>
    <row r="914" spans="1:11" ht="12.5" x14ac:dyDescent="0.25">
      <c r="A914" s="207"/>
      <c r="B914" s="207"/>
      <c r="C914" s="207"/>
      <c r="D914" s="208"/>
      <c r="E914" s="208"/>
      <c r="F914" s="207"/>
      <c r="G914" s="209"/>
      <c r="H914" s="207"/>
      <c r="I914" s="210"/>
      <c r="J914" s="211"/>
      <c r="K914" s="201"/>
    </row>
    <row r="915" spans="1:11" ht="12.5" x14ac:dyDescent="0.25">
      <c r="A915" s="207"/>
      <c r="B915" s="207"/>
      <c r="C915" s="207"/>
      <c r="D915" s="208"/>
      <c r="E915" s="208"/>
      <c r="F915" s="207"/>
      <c r="G915" s="209"/>
      <c r="H915" s="207"/>
      <c r="I915" s="210"/>
      <c r="J915" s="211"/>
      <c r="K915" s="201"/>
    </row>
    <row r="916" spans="1:11" ht="12.5" x14ac:dyDescent="0.25">
      <c r="A916" s="207"/>
      <c r="B916" s="207"/>
      <c r="C916" s="207"/>
      <c r="D916" s="208"/>
      <c r="E916" s="208"/>
      <c r="F916" s="207"/>
      <c r="G916" s="209"/>
      <c r="H916" s="207"/>
      <c r="I916" s="210"/>
      <c r="J916" s="211"/>
      <c r="K916" s="201"/>
    </row>
    <row r="917" spans="1:11" ht="12.5" x14ac:dyDescent="0.25">
      <c r="A917" s="207"/>
      <c r="B917" s="207"/>
      <c r="C917" s="207"/>
      <c r="D917" s="208"/>
      <c r="E917" s="208"/>
      <c r="F917" s="207"/>
      <c r="G917" s="209"/>
      <c r="H917" s="207"/>
      <c r="I917" s="210"/>
      <c r="J917" s="211"/>
      <c r="K917" s="201"/>
    </row>
    <row r="918" spans="1:11" ht="12.5" x14ac:dyDescent="0.25">
      <c r="A918" s="207"/>
      <c r="B918" s="207"/>
      <c r="C918" s="207"/>
      <c r="D918" s="208"/>
      <c r="E918" s="208"/>
      <c r="F918" s="207"/>
      <c r="G918" s="209"/>
      <c r="H918" s="207"/>
      <c r="I918" s="210"/>
      <c r="J918" s="211"/>
      <c r="K918" s="201"/>
    </row>
    <row r="919" spans="1:11" ht="12.5" x14ac:dyDescent="0.25">
      <c r="A919" s="207"/>
      <c r="B919" s="207"/>
      <c r="C919" s="207"/>
      <c r="D919" s="208"/>
      <c r="E919" s="208"/>
      <c r="F919" s="207"/>
      <c r="G919" s="209"/>
      <c r="H919" s="207"/>
      <c r="I919" s="210"/>
      <c r="J919" s="211"/>
      <c r="K919" s="201"/>
    </row>
    <row r="920" spans="1:11" ht="12.5" x14ac:dyDescent="0.25">
      <c r="A920" s="207"/>
      <c r="B920" s="207"/>
      <c r="C920" s="207"/>
      <c r="D920" s="208"/>
      <c r="E920" s="208"/>
      <c r="F920" s="207"/>
      <c r="G920" s="209"/>
      <c r="H920" s="207"/>
      <c r="I920" s="210"/>
      <c r="J920" s="211"/>
      <c r="K920" s="201"/>
    </row>
    <row r="921" spans="1:11" ht="12.5" x14ac:dyDescent="0.25">
      <c r="A921" s="207"/>
      <c r="B921" s="207"/>
      <c r="C921" s="207"/>
      <c r="D921" s="208"/>
      <c r="E921" s="208"/>
      <c r="F921" s="207"/>
      <c r="G921" s="209"/>
      <c r="H921" s="207"/>
      <c r="I921" s="210"/>
      <c r="J921" s="211"/>
      <c r="K921" s="201"/>
    </row>
    <row r="922" spans="1:11" ht="12.5" x14ac:dyDescent="0.25">
      <c r="A922" s="207"/>
      <c r="B922" s="207"/>
      <c r="C922" s="207"/>
      <c r="D922" s="208"/>
      <c r="E922" s="208"/>
      <c r="F922" s="207"/>
      <c r="G922" s="209"/>
      <c r="H922" s="207"/>
      <c r="I922" s="210"/>
      <c r="J922" s="211"/>
      <c r="K922" s="201"/>
    </row>
    <row r="923" spans="1:11" ht="12.5" x14ac:dyDescent="0.25">
      <c r="A923" s="207"/>
      <c r="B923" s="207"/>
      <c r="C923" s="207"/>
      <c r="D923" s="208"/>
      <c r="E923" s="208"/>
      <c r="F923" s="207"/>
      <c r="G923" s="209"/>
      <c r="H923" s="207"/>
      <c r="I923" s="210"/>
      <c r="J923" s="211"/>
      <c r="K923" s="201"/>
    </row>
    <row r="924" spans="1:11" ht="12.5" x14ac:dyDescent="0.25">
      <c r="A924" s="207"/>
      <c r="B924" s="207"/>
      <c r="C924" s="207"/>
      <c r="D924" s="208"/>
      <c r="E924" s="208"/>
      <c r="F924" s="207"/>
      <c r="G924" s="209"/>
      <c r="H924" s="207"/>
      <c r="I924" s="210"/>
      <c r="J924" s="211"/>
      <c r="K924" s="201"/>
    </row>
    <row r="925" spans="1:11" ht="12.5" x14ac:dyDescent="0.25">
      <c r="A925" s="207"/>
      <c r="B925" s="207"/>
      <c r="C925" s="207"/>
      <c r="D925" s="208"/>
      <c r="E925" s="208"/>
      <c r="F925" s="207"/>
      <c r="G925" s="209"/>
      <c r="H925" s="207"/>
      <c r="I925" s="210"/>
      <c r="J925" s="211"/>
      <c r="K925" s="201"/>
    </row>
    <row r="926" spans="1:11" ht="12.5" x14ac:dyDescent="0.25">
      <c r="A926" s="207"/>
      <c r="B926" s="207"/>
      <c r="C926" s="207"/>
      <c r="D926" s="208"/>
      <c r="E926" s="208"/>
      <c r="F926" s="207"/>
      <c r="G926" s="209"/>
      <c r="H926" s="207"/>
      <c r="I926" s="210"/>
      <c r="J926" s="211"/>
      <c r="K926" s="201"/>
    </row>
    <row r="927" spans="1:11" ht="12.5" x14ac:dyDescent="0.25">
      <c r="A927" s="207"/>
      <c r="B927" s="207"/>
      <c r="C927" s="207"/>
      <c r="D927" s="208"/>
      <c r="E927" s="208"/>
      <c r="F927" s="207"/>
      <c r="G927" s="209"/>
      <c r="H927" s="207"/>
      <c r="I927" s="210"/>
      <c r="J927" s="211"/>
      <c r="K927" s="201"/>
    </row>
    <row r="928" spans="1:11" ht="12.5" x14ac:dyDescent="0.25">
      <c r="A928" s="207"/>
      <c r="B928" s="207"/>
      <c r="C928" s="207"/>
      <c r="D928" s="208"/>
      <c r="E928" s="208"/>
      <c r="F928" s="207"/>
      <c r="G928" s="209"/>
      <c r="H928" s="207"/>
      <c r="I928" s="210"/>
      <c r="J928" s="211"/>
      <c r="K928" s="201"/>
    </row>
    <row r="929" spans="1:11" ht="12.5" x14ac:dyDescent="0.25">
      <c r="A929" s="207"/>
      <c r="B929" s="207"/>
      <c r="C929" s="207"/>
      <c r="D929" s="208"/>
      <c r="E929" s="208"/>
      <c r="F929" s="207"/>
      <c r="G929" s="209"/>
      <c r="H929" s="207"/>
      <c r="I929" s="210"/>
      <c r="J929" s="211"/>
      <c r="K929" s="201"/>
    </row>
    <row r="930" spans="1:11" ht="12.5" x14ac:dyDescent="0.25">
      <c r="A930" s="207"/>
      <c r="B930" s="207"/>
      <c r="C930" s="207"/>
      <c r="D930" s="208"/>
      <c r="E930" s="208"/>
      <c r="F930" s="207"/>
      <c r="G930" s="209"/>
      <c r="H930" s="207"/>
      <c r="I930" s="210"/>
      <c r="J930" s="211"/>
      <c r="K930" s="201"/>
    </row>
    <row r="931" spans="1:11" ht="12.5" x14ac:dyDescent="0.25">
      <c r="A931" s="207"/>
      <c r="B931" s="207"/>
      <c r="C931" s="207"/>
      <c r="D931" s="208"/>
      <c r="E931" s="208"/>
      <c r="F931" s="207"/>
      <c r="G931" s="209"/>
      <c r="H931" s="207"/>
      <c r="I931" s="210"/>
      <c r="J931" s="211"/>
      <c r="K931" s="201"/>
    </row>
    <row r="932" spans="1:11" ht="12.5" x14ac:dyDescent="0.25">
      <c r="A932" s="207"/>
      <c r="B932" s="207"/>
      <c r="C932" s="207"/>
      <c r="D932" s="208"/>
      <c r="E932" s="208"/>
      <c r="F932" s="207"/>
      <c r="G932" s="209"/>
      <c r="H932" s="207"/>
      <c r="I932" s="210"/>
      <c r="J932" s="211"/>
      <c r="K932" s="201"/>
    </row>
    <row r="933" spans="1:11" ht="12.5" x14ac:dyDescent="0.25">
      <c r="A933" s="207"/>
      <c r="B933" s="207"/>
      <c r="C933" s="207"/>
      <c r="D933" s="208"/>
      <c r="E933" s="208"/>
      <c r="F933" s="207"/>
      <c r="G933" s="209"/>
      <c r="H933" s="207"/>
      <c r="I933" s="210"/>
      <c r="J933" s="211"/>
      <c r="K933" s="201"/>
    </row>
    <row r="934" spans="1:11" ht="12.5" x14ac:dyDescent="0.25">
      <c r="A934" s="207"/>
      <c r="B934" s="207"/>
      <c r="C934" s="207"/>
      <c r="D934" s="208"/>
      <c r="E934" s="208"/>
      <c r="F934" s="207"/>
      <c r="G934" s="209"/>
      <c r="H934" s="207"/>
      <c r="I934" s="210"/>
      <c r="J934" s="211"/>
      <c r="K934" s="201"/>
    </row>
    <row r="935" spans="1:11" ht="12.5" x14ac:dyDescent="0.25">
      <c r="A935" s="207"/>
      <c r="B935" s="207"/>
      <c r="C935" s="207"/>
      <c r="D935" s="208"/>
      <c r="E935" s="208"/>
      <c r="F935" s="207"/>
      <c r="G935" s="209"/>
      <c r="H935" s="207"/>
      <c r="I935" s="210"/>
      <c r="J935" s="211"/>
      <c r="K935" s="201"/>
    </row>
    <row r="936" spans="1:11" ht="12.5" x14ac:dyDescent="0.25">
      <c r="A936" s="207"/>
      <c r="B936" s="207"/>
      <c r="C936" s="207"/>
      <c r="D936" s="208"/>
      <c r="E936" s="208"/>
      <c r="F936" s="207"/>
      <c r="G936" s="209"/>
      <c r="H936" s="207"/>
      <c r="I936" s="210"/>
      <c r="J936" s="211"/>
      <c r="K936" s="201"/>
    </row>
    <row r="937" spans="1:11" ht="12.5" x14ac:dyDescent="0.25">
      <c r="A937" s="207"/>
      <c r="B937" s="207"/>
      <c r="C937" s="207"/>
      <c r="D937" s="208"/>
      <c r="E937" s="208"/>
      <c r="F937" s="207"/>
      <c r="G937" s="209"/>
      <c r="H937" s="207"/>
      <c r="I937" s="210"/>
      <c r="J937" s="211"/>
      <c r="K937" s="201"/>
    </row>
    <row r="938" spans="1:11" ht="12.5" x14ac:dyDescent="0.25">
      <c r="A938" s="207"/>
      <c r="B938" s="207"/>
      <c r="C938" s="207"/>
      <c r="D938" s="208"/>
      <c r="E938" s="208"/>
      <c r="F938" s="207"/>
      <c r="G938" s="209"/>
      <c r="H938" s="207"/>
      <c r="I938" s="210"/>
      <c r="J938" s="211"/>
      <c r="K938" s="201"/>
    </row>
    <row r="939" spans="1:11" ht="12.5" x14ac:dyDescent="0.25">
      <c r="A939" s="207"/>
      <c r="B939" s="207"/>
      <c r="C939" s="207"/>
      <c r="D939" s="208"/>
      <c r="E939" s="208"/>
      <c r="F939" s="207"/>
      <c r="G939" s="209"/>
      <c r="H939" s="207"/>
      <c r="I939" s="210"/>
      <c r="J939" s="211"/>
      <c r="K939" s="201"/>
    </row>
    <row r="940" spans="1:11" ht="12.5" x14ac:dyDescent="0.25">
      <c r="A940" s="207"/>
      <c r="B940" s="207"/>
      <c r="C940" s="207"/>
      <c r="D940" s="208"/>
      <c r="E940" s="208"/>
      <c r="F940" s="207"/>
      <c r="G940" s="209"/>
      <c r="H940" s="207"/>
      <c r="I940" s="210"/>
      <c r="J940" s="211"/>
      <c r="K940" s="201"/>
    </row>
    <row r="941" spans="1:11" ht="12.5" x14ac:dyDescent="0.25">
      <c r="A941" s="207"/>
      <c r="B941" s="207"/>
      <c r="C941" s="207"/>
      <c r="D941" s="208"/>
      <c r="E941" s="208"/>
      <c r="F941" s="207"/>
      <c r="G941" s="209"/>
      <c r="H941" s="207"/>
      <c r="I941" s="210"/>
      <c r="J941" s="211"/>
      <c r="K941" s="201"/>
    </row>
    <row r="942" spans="1:11" ht="12.5" x14ac:dyDescent="0.25">
      <c r="A942" s="207"/>
      <c r="B942" s="207"/>
      <c r="C942" s="207"/>
      <c r="D942" s="208"/>
      <c r="E942" s="208"/>
      <c r="F942" s="207"/>
      <c r="G942" s="209"/>
      <c r="H942" s="207"/>
      <c r="I942" s="210"/>
      <c r="J942" s="211"/>
      <c r="K942" s="201"/>
    </row>
    <row r="943" spans="1:11" ht="12.5" x14ac:dyDescent="0.25">
      <c r="A943" s="207"/>
      <c r="B943" s="207"/>
      <c r="C943" s="207"/>
      <c r="D943" s="208"/>
      <c r="E943" s="208"/>
      <c r="F943" s="207"/>
      <c r="G943" s="209"/>
      <c r="H943" s="207"/>
      <c r="I943" s="210"/>
      <c r="J943" s="211"/>
      <c r="K943" s="201"/>
    </row>
    <row r="944" spans="1:11" ht="12.5" x14ac:dyDescent="0.25">
      <c r="A944" s="207"/>
      <c r="B944" s="207"/>
      <c r="C944" s="207"/>
      <c r="D944" s="208"/>
      <c r="E944" s="208"/>
      <c r="F944" s="207"/>
      <c r="G944" s="209"/>
      <c r="H944" s="207"/>
      <c r="I944" s="210"/>
      <c r="J944" s="211"/>
      <c r="K944" s="201"/>
    </row>
    <row r="945" spans="1:11" ht="12.5" x14ac:dyDescent="0.25">
      <c r="A945" s="207"/>
      <c r="B945" s="207"/>
      <c r="C945" s="207"/>
      <c r="D945" s="208"/>
      <c r="E945" s="208"/>
      <c r="F945" s="207"/>
      <c r="G945" s="209"/>
      <c r="H945" s="207"/>
      <c r="I945" s="210"/>
      <c r="J945" s="211"/>
      <c r="K945" s="201"/>
    </row>
    <row r="946" spans="1:11" ht="12.5" x14ac:dyDescent="0.25">
      <c r="A946" s="207"/>
      <c r="B946" s="207"/>
      <c r="C946" s="207"/>
      <c r="D946" s="208"/>
      <c r="E946" s="208"/>
      <c r="F946" s="207"/>
      <c r="G946" s="209"/>
      <c r="H946" s="207"/>
      <c r="I946" s="210"/>
      <c r="J946" s="211"/>
      <c r="K946" s="201"/>
    </row>
    <row r="947" spans="1:11" ht="12.5" x14ac:dyDescent="0.25">
      <c r="A947" s="207"/>
      <c r="B947" s="207"/>
      <c r="C947" s="207"/>
      <c r="D947" s="208"/>
      <c r="E947" s="208"/>
      <c r="F947" s="207"/>
      <c r="G947" s="209"/>
      <c r="H947" s="207"/>
      <c r="I947" s="210"/>
      <c r="J947" s="211"/>
      <c r="K947" s="201"/>
    </row>
    <row r="948" spans="1:11" ht="12.5" x14ac:dyDescent="0.25">
      <c r="A948" s="207"/>
      <c r="B948" s="207"/>
      <c r="C948" s="207"/>
      <c r="D948" s="208"/>
      <c r="E948" s="208"/>
      <c r="F948" s="207"/>
      <c r="G948" s="209"/>
      <c r="H948" s="207"/>
      <c r="I948" s="210"/>
      <c r="J948" s="211"/>
      <c r="K948" s="201"/>
    </row>
    <row r="949" spans="1:11" ht="12.5" x14ac:dyDescent="0.25">
      <c r="A949" s="207"/>
      <c r="B949" s="207"/>
      <c r="C949" s="207"/>
      <c r="D949" s="208"/>
      <c r="E949" s="208"/>
      <c r="F949" s="207"/>
      <c r="G949" s="209"/>
      <c r="H949" s="207"/>
      <c r="I949" s="210"/>
      <c r="J949" s="211"/>
      <c r="K949" s="201"/>
    </row>
    <row r="950" spans="1:11" ht="12.5" x14ac:dyDescent="0.25">
      <c r="A950" s="207"/>
      <c r="B950" s="207"/>
      <c r="C950" s="207"/>
      <c r="D950" s="208"/>
      <c r="E950" s="208"/>
      <c r="F950" s="207"/>
      <c r="G950" s="209"/>
      <c r="H950" s="207"/>
      <c r="I950" s="210"/>
      <c r="J950" s="211"/>
      <c r="K950" s="201"/>
    </row>
    <row r="951" spans="1:11" ht="12.5" x14ac:dyDescent="0.25">
      <c r="A951" s="207"/>
      <c r="B951" s="207"/>
      <c r="C951" s="207"/>
      <c r="D951" s="208"/>
      <c r="E951" s="208"/>
      <c r="F951" s="207"/>
      <c r="G951" s="209"/>
      <c r="H951" s="207"/>
      <c r="I951" s="210"/>
      <c r="J951" s="211"/>
      <c r="K951" s="201"/>
    </row>
    <row r="952" spans="1:11" ht="12.5" x14ac:dyDescent="0.25">
      <c r="A952" s="207"/>
      <c r="B952" s="207"/>
      <c r="C952" s="207"/>
      <c r="D952" s="208"/>
      <c r="E952" s="208"/>
      <c r="F952" s="207"/>
      <c r="G952" s="209"/>
      <c r="H952" s="207"/>
      <c r="I952" s="210"/>
      <c r="J952" s="211"/>
      <c r="K952" s="201"/>
    </row>
    <row r="953" spans="1:11" ht="12.5" x14ac:dyDescent="0.25">
      <c r="A953" s="207"/>
      <c r="B953" s="207"/>
      <c r="C953" s="207"/>
      <c r="D953" s="208"/>
      <c r="E953" s="208"/>
      <c r="F953" s="207"/>
      <c r="G953" s="209"/>
      <c r="H953" s="207"/>
      <c r="I953" s="210"/>
      <c r="J953" s="211"/>
      <c r="K953" s="201"/>
    </row>
    <row r="954" spans="1:11" ht="12.5" x14ac:dyDescent="0.25">
      <c r="A954" s="207"/>
      <c r="B954" s="207"/>
      <c r="C954" s="207"/>
      <c r="D954" s="208"/>
      <c r="E954" s="208"/>
      <c r="F954" s="207"/>
      <c r="G954" s="209"/>
      <c r="H954" s="207"/>
      <c r="I954" s="210"/>
      <c r="J954" s="211"/>
      <c r="K954" s="201"/>
    </row>
    <row r="955" spans="1:11" ht="12.5" x14ac:dyDescent="0.25">
      <c r="A955" s="207"/>
      <c r="B955" s="207"/>
      <c r="C955" s="207"/>
      <c r="D955" s="208"/>
      <c r="E955" s="208"/>
      <c r="F955" s="207"/>
      <c r="G955" s="209"/>
      <c r="H955" s="207"/>
      <c r="I955" s="210"/>
      <c r="J955" s="211"/>
      <c r="K955" s="201"/>
    </row>
    <row r="956" spans="1:11" ht="12.5" x14ac:dyDescent="0.25">
      <c r="A956" s="207"/>
      <c r="B956" s="207"/>
      <c r="C956" s="207"/>
      <c r="D956" s="208"/>
      <c r="E956" s="208"/>
      <c r="F956" s="207"/>
      <c r="G956" s="209"/>
      <c r="H956" s="207"/>
      <c r="I956" s="210"/>
      <c r="J956" s="211"/>
      <c r="K956" s="201"/>
    </row>
    <row r="957" spans="1:11" ht="12.5" x14ac:dyDescent="0.25">
      <c r="A957" s="207"/>
      <c r="B957" s="207"/>
      <c r="C957" s="207"/>
      <c r="D957" s="208"/>
      <c r="E957" s="208"/>
      <c r="F957" s="207"/>
      <c r="G957" s="209"/>
      <c r="H957" s="207"/>
      <c r="I957" s="210"/>
      <c r="J957" s="211"/>
      <c r="K957" s="201"/>
    </row>
    <row r="958" spans="1:11" ht="12.5" x14ac:dyDescent="0.25">
      <c r="A958" s="207"/>
      <c r="B958" s="207"/>
      <c r="C958" s="207"/>
      <c r="D958" s="208"/>
      <c r="E958" s="208"/>
      <c r="F958" s="207"/>
      <c r="G958" s="209"/>
      <c r="H958" s="207"/>
      <c r="I958" s="210"/>
      <c r="J958" s="211"/>
      <c r="K958" s="201"/>
    </row>
    <row r="959" spans="1:11" ht="12.5" x14ac:dyDescent="0.25">
      <c r="A959" s="207"/>
      <c r="B959" s="207"/>
      <c r="C959" s="207"/>
      <c r="D959" s="208"/>
      <c r="E959" s="208"/>
      <c r="F959" s="207"/>
      <c r="G959" s="209"/>
      <c r="H959" s="207"/>
      <c r="I959" s="210"/>
      <c r="J959" s="211"/>
      <c r="K959" s="201"/>
    </row>
    <row r="960" spans="1:11" ht="12.5" x14ac:dyDescent="0.25">
      <c r="A960" s="207"/>
      <c r="B960" s="207"/>
      <c r="C960" s="207"/>
      <c r="D960" s="208"/>
      <c r="E960" s="208"/>
      <c r="F960" s="207"/>
      <c r="G960" s="209"/>
      <c r="H960" s="207"/>
      <c r="I960" s="210"/>
      <c r="J960" s="211"/>
      <c r="K960" s="201"/>
    </row>
    <row r="961" spans="1:11" ht="12.5" x14ac:dyDescent="0.25">
      <c r="A961" s="207"/>
      <c r="B961" s="207"/>
      <c r="C961" s="207"/>
      <c r="D961" s="208"/>
      <c r="E961" s="208"/>
      <c r="F961" s="207"/>
      <c r="G961" s="209"/>
      <c r="H961" s="207"/>
      <c r="I961" s="210"/>
      <c r="J961" s="211"/>
      <c r="K961" s="201"/>
    </row>
    <row r="962" spans="1:11" ht="12.5" x14ac:dyDescent="0.25">
      <c r="A962" s="207"/>
      <c r="B962" s="207"/>
      <c r="C962" s="207"/>
      <c r="D962" s="208"/>
      <c r="E962" s="208"/>
      <c r="F962" s="207"/>
      <c r="G962" s="209"/>
      <c r="H962" s="207"/>
      <c r="I962" s="210"/>
      <c r="J962" s="211"/>
      <c r="K962" s="201"/>
    </row>
    <row r="963" spans="1:11" ht="12.5" x14ac:dyDescent="0.25">
      <c r="A963" s="207"/>
      <c r="B963" s="207"/>
      <c r="C963" s="207"/>
      <c r="D963" s="208"/>
      <c r="E963" s="208"/>
      <c r="F963" s="207"/>
      <c r="G963" s="209"/>
      <c r="H963" s="207"/>
      <c r="I963" s="210"/>
      <c r="J963" s="211"/>
      <c r="K963" s="201"/>
    </row>
    <row r="964" spans="1:11" ht="12.5" x14ac:dyDescent="0.25">
      <c r="A964" s="207"/>
      <c r="B964" s="207"/>
      <c r="C964" s="207"/>
      <c r="D964" s="208"/>
      <c r="E964" s="208"/>
      <c r="F964" s="207"/>
      <c r="G964" s="209"/>
      <c r="H964" s="207"/>
      <c r="I964" s="210"/>
      <c r="J964" s="211"/>
      <c r="K964" s="201"/>
    </row>
    <row r="965" spans="1:11" ht="12.5" x14ac:dyDescent="0.25">
      <c r="A965" s="207"/>
      <c r="B965" s="207"/>
      <c r="C965" s="207"/>
      <c r="D965" s="208"/>
      <c r="E965" s="208"/>
      <c r="F965" s="207"/>
      <c r="G965" s="209"/>
      <c r="H965" s="207"/>
      <c r="I965" s="210"/>
      <c r="J965" s="211"/>
      <c r="K965" s="201"/>
    </row>
    <row r="966" spans="1:11" ht="12.5" x14ac:dyDescent="0.25">
      <c r="A966" s="207"/>
      <c r="B966" s="207"/>
      <c r="C966" s="207"/>
      <c r="D966" s="208"/>
      <c r="E966" s="208"/>
      <c r="F966" s="207"/>
      <c r="G966" s="209"/>
      <c r="H966" s="207"/>
      <c r="I966" s="210"/>
      <c r="J966" s="211"/>
      <c r="K966" s="201"/>
    </row>
    <row r="967" spans="1:11" ht="12.5" x14ac:dyDescent="0.25">
      <c r="A967" s="207"/>
      <c r="B967" s="207"/>
      <c r="C967" s="207"/>
      <c r="D967" s="208"/>
      <c r="E967" s="208"/>
      <c r="F967" s="207"/>
      <c r="G967" s="209"/>
      <c r="H967" s="207"/>
      <c r="I967" s="210"/>
      <c r="J967" s="211"/>
      <c r="K967" s="201"/>
    </row>
    <row r="968" spans="1:11" ht="12.5" x14ac:dyDescent="0.25">
      <c r="A968" s="207"/>
      <c r="B968" s="207"/>
      <c r="C968" s="207"/>
      <c r="D968" s="208"/>
      <c r="E968" s="208"/>
      <c r="F968" s="207"/>
      <c r="G968" s="209"/>
      <c r="H968" s="207"/>
      <c r="I968" s="210"/>
      <c r="J968" s="211"/>
      <c r="K968" s="201"/>
    </row>
    <row r="969" spans="1:11" ht="12.5" x14ac:dyDescent="0.25">
      <c r="A969" s="207"/>
      <c r="B969" s="207"/>
      <c r="C969" s="207"/>
      <c r="D969" s="208"/>
      <c r="E969" s="208"/>
      <c r="F969" s="207"/>
      <c r="G969" s="209"/>
      <c r="H969" s="207"/>
      <c r="I969" s="210"/>
      <c r="J969" s="211"/>
      <c r="K969" s="201"/>
    </row>
    <row r="970" spans="1:11" ht="12.5" x14ac:dyDescent="0.25">
      <c r="A970" s="207"/>
      <c r="B970" s="207"/>
      <c r="C970" s="207"/>
      <c r="D970" s="208"/>
      <c r="E970" s="208"/>
      <c r="F970" s="207"/>
      <c r="G970" s="209"/>
      <c r="H970" s="207"/>
      <c r="I970" s="210"/>
      <c r="J970" s="211"/>
      <c r="K970" s="201"/>
    </row>
    <row r="971" spans="1:11" ht="12.5" x14ac:dyDescent="0.25">
      <c r="A971" s="207"/>
      <c r="B971" s="207"/>
      <c r="C971" s="207"/>
      <c r="D971" s="208"/>
      <c r="E971" s="208"/>
      <c r="F971" s="207"/>
      <c r="G971" s="209"/>
      <c r="H971" s="207"/>
      <c r="I971" s="210"/>
      <c r="J971" s="211"/>
      <c r="K971" s="201"/>
    </row>
    <row r="972" spans="1:11" ht="12.5" x14ac:dyDescent="0.25">
      <c r="A972" s="207"/>
      <c r="B972" s="207"/>
      <c r="C972" s="207"/>
      <c r="D972" s="208"/>
      <c r="E972" s="208"/>
      <c r="F972" s="207"/>
      <c r="G972" s="209"/>
      <c r="H972" s="207"/>
      <c r="I972" s="210"/>
      <c r="J972" s="211"/>
      <c r="K972" s="201"/>
    </row>
    <row r="973" spans="1:11" ht="12.5" x14ac:dyDescent="0.25">
      <c r="A973" s="207"/>
      <c r="B973" s="207"/>
      <c r="C973" s="207"/>
      <c r="D973" s="208"/>
      <c r="E973" s="208"/>
      <c r="F973" s="207"/>
      <c r="G973" s="209"/>
      <c r="H973" s="207"/>
      <c r="I973" s="210"/>
      <c r="J973" s="211"/>
      <c r="K973" s="201"/>
    </row>
    <row r="974" spans="1:11" ht="12.5" x14ac:dyDescent="0.25">
      <c r="A974" s="207"/>
      <c r="B974" s="207"/>
      <c r="C974" s="207"/>
      <c r="D974" s="208"/>
      <c r="E974" s="208"/>
      <c r="F974" s="207"/>
      <c r="G974" s="209"/>
      <c r="H974" s="207"/>
      <c r="I974" s="210"/>
      <c r="J974" s="211"/>
      <c r="K974" s="201"/>
    </row>
    <row r="975" spans="1:11" ht="12.5" x14ac:dyDescent="0.25">
      <c r="A975" s="207"/>
      <c r="B975" s="207"/>
      <c r="C975" s="207"/>
      <c r="D975" s="208"/>
      <c r="E975" s="208"/>
      <c r="F975" s="207"/>
      <c r="G975" s="209"/>
      <c r="H975" s="207"/>
      <c r="I975" s="210"/>
      <c r="J975" s="211"/>
      <c r="K975" s="201"/>
    </row>
    <row r="976" spans="1:11" ht="12.5" x14ac:dyDescent="0.25">
      <c r="A976" s="207"/>
      <c r="B976" s="207"/>
      <c r="C976" s="207"/>
      <c r="D976" s="208"/>
      <c r="E976" s="208"/>
      <c r="F976" s="207"/>
      <c r="G976" s="209"/>
      <c r="H976" s="207"/>
      <c r="I976" s="210"/>
      <c r="J976" s="211"/>
      <c r="K976" s="201"/>
    </row>
    <row r="977" spans="1:11" ht="12.5" x14ac:dyDescent="0.25">
      <c r="A977" s="207"/>
      <c r="B977" s="207"/>
      <c r="C977" s="207"/>
      <c r="D977" s="208"/>
      <c r="E977" s="208"/>
      <c r="F977" s="207"/>
      <c r="G977" s="209"/>
      <c r="H977" s="207"/>
      <c r="I977" s="210"/>
      <c r="J977" s="211"/>
      <c r="K977" s="201"/>
    </row>
    <row r="978" spans="1:11" ht="12.5" x14ac:dyDescent="0.25">
      <c r="A978" s="207"/>
      <c r="B978" s="207"/>
      <c r="C978" s="207"/>
      <c r="D978" s="208"/>
      <c r="E978" s="208"/>
      <c r="F978" s="207"/>
      <c r="G978" s="209"/>
      <c r="H978" s="207"/>
      <c r="I978" s="210"/>
      <c r="J978" s="211"/>
      <c r="K978" s="201"/>
    </row>
    <row r="979" spans="1:11" ht="12.5" x14ac:dyDescent="0.25">
      <c r="A979" s="207"/>
      <c r="B979" s="207"/>
      <c r="C979" s="207"/>
      <c r="D979" s="208"/>
      <c r="E979" s="208"/>
      <c r="F979" s="207"/>
      <c r="G979" s="209"/>
      <c r="H979" s="207"/>
      <c r="I979" s="210"/>
      <c r="J979" s="211"/>
      <c r="K979" s="201"/>
    </row>
    <row r="980" spans="1:11" ht="12.5" x14ac:dyDescent="0.25">
      <c r="A980" s="207"/>
      <c r="B980" s="207"/>
      <c r="C980" s="207"/>
      <c r="D980" s="208"/>
      <c r="E980" s="208"/>
      <c r="F980" s="207"/>
      <c r="G980" s="209"/>
      <c r="H980" s="207"/>
      <c r="I980" s="210"/>
      <c r="J980" s="211"/>
      <c r="K980" s="201"/>
    </row>
    <row r="981" spans="1:11" ht="12.5" x14ac:dyDescent="0.25">
      <c r="A981" s="207"/>
      <c r="B981" s="207"/>
      <c r="C981" s="207"/>
      <c r="D981" s="208"/>
      <c r="E981" s="208"/>
      <c r="F981" s="207"/>
      <c r="G981" s="209"/>
      <c r="H981" s="207"/>
      <c r="I981" s="210"/>
      <c r="J981" s="211"/>
      <c r="K981" s="201"/>
    </row>
    <row r="982" spans="1:11" ht="12.5" x14ac:dyDescent="0.25">
      <c r="A982" s="207"/>
      <c r="B982" s="207"/>
      <c r="C982" s="207"/>
      <c r="D982" s="208"/>
      <c r="E982" s="208"/>
      <c r="F982" s="207"/>
      <c r="G982" s="209"/>
      <c r="H982" s="207"/>
      <c r="I982" s="210"/>
      <c r="J982" s="211"/>
      <c r="K982" s="201"/>
    </row>
    <row r="983" spans="1:11" ht="12.5" x14ac:dyDescent="0.25">
      <c r="A983" s="207"/>
      <c r="B983" s="207"/>
      <c r="C983" s="207"/>
      <c r="D983" s="208"/>
      <c r="E983" s="208"/>
      <c r="F983" s="207"/>
      <c r="G983" s="209"/>
      <c r="H983" s="207"/>
      <c r="I983" s="210"/>
      <c r="J983" s="211"/>
      <c r="K983" s="201"/>
    </row>
    <row r="984" spans="1:11" ht="12.5" x14ac:dyDescent="0.25">
      <c r="A984" s="207"/>
      <c r="B984" s="207"/>
      <c r="C984" s="207"/>
      <c r="D984" s="208"/>
      <c r="E984" s="208"/>
      <c r="F984" s="207"/>
      <c r="G984" s="209"/>
      <c r="H984" s="207"/>
      <c r="I984" s="210"/>
      <c r="J984" s="211"/>
      <c r="K984" s="201"/>
    </row>
    <row r="985" spans="1:11" ht="12.5" x14ac:dyDescent="0.25">
      <c r="A985" s="207"/>
      <c r="B985" s="207"/>
      <c r="C985" s="207"/>
      <c r="D985" s="208"/>
      <c r="E985" s="208"/>
      <c r="F985" s="207"/>
      <c r="G985" s="209"/>
      <c r="H985" s="207"/>
      <c r="I985" s="210"/>
      <c r="J985" s="211"/>
      <c r="K985" s="201"/>
    </row>
    <row r="986" spans="1:11" ht="12.5" x14ac:dyDescent="0.25">
      <c r="A986" s="207"/>
      <c r="B986" s="207"/>
      <c r="C986" s="207"/>
      <c r="D986" s="208"/>
      <c r="E986" s="208"/>
      <c r="F986" s="207"/>
      <c r="G986" s="209"/>
      <c r="H986" s="207"/>
      <c r="I986" s="210"/>
      <c r="J986" s="211"/>
      <c r="K986" s="201"/>
    </row>
    <row r="987" spans="1:11" ht="12.5" x14ac:dyDescent="0.25">
      <c r="A987" s="207"/>
      <c r="B987" s="207"/>
      <c r="C987" s="207"/>
      <c r="D987" s="208"/>
      <c r="E987" s="208"/>
      <c r="F987" s="207"/>
      <c r="G987" s="209"/>
      <c r="H987" s="207"/>
      <c r="I987" s="210"/>
      <c r="J987" s="211"/>
      <c r="K987" s="201"/>
    </row>
    <row r="988" spans="1:11" ht="12.5" x14ac:dyDescent="0.25">
      <c r="A988" s="207"/>
      <c r="B988" s="207"/>
      <c r="C988" s="207"/>
      <c r="D988" s="208"/>
      <c r="E988" s="208"/>
      <c r="F988" s="207"/>
      <c r="G988" s="209"/>
      <c r="H988" s="207"/>
      <c r="I988" s="210"/>
      <c r="J988" s="211"/>
      <c r="K988" s="201"/>
    </row>
    <row r="989" spans="1:11" ht="12.5" x14ac:dyDescent="0.25">
      <c r="A989" s="207"/>
      <c r="B989" s="207"/>
      <c r="C989" s="207"/>
      <c r="D989" s="208"/>
      <c r="E989" s="208"/>
      <c r="F989" s="207"/>
      <c r="G989" s="209"/>
      <c r="H989" s="207"/>
      <c r="I989" s="210"/>
      <c r="J989" s="211"/>
      <c r="K989" s="201"/>
    </row>
    <row r="990" spans="1:11" ht="12.5" x14ac:dyDescent="0.25">
      <c r="A990" s="207"/>
      <c r="B990" s="207"/>
      <c r="C990" s="207"/>
      <c r="D990" s="208"/>
      <c r="E990" s="208"/>
      <c r="F990" s="207"/>
      <c r="G990" s="209"/>
      <c r="H990" s="207"/>
      <c r="I990" s="210"/>
      <c r="J990" s="211"/>
      <c r="K990" s="201"/>
    </row>
    <row r="991" spans="1:11" ht="12.5" x14ac:dyDescent="0.25">
      <c r="A991" s="207"/>
      <c r="B991" s="207"/>
      <c r="C991" s="207"/>
      <c r="D991" s="208"/>
      <c r="E991" s="208"/>
      <c r="F991" s="207"/>
      <c r="G991" s="209"/>
      <c r="H991" s="207"/>
      <c r="I991" s="210"/>
      <c r="J991" s="211"/>
      <c r="K991" s="201"/>
    </row>
    <row r="992" spans="1:11" ht="12.5" x14ac:dyDescent="0.25">
      <c r="A992" s="207"/>
      <c r="B992" s="207"/>
      <c r="C992" s="207"/>
      <c r="D992" s="208"/>
      <c r="E992" s="208"/>
      <c r="F992" s="207"/>
      <c r="G992" s="209"/>
      <c r="H992" s="207"/>
      <c r="I992" s="210"/>
      <c r="J992" s="211"/>
      <c r="K992" s="201"/>
    </row>
    <row r="993" spans="1:11" ht="12.5" x14ac:dyDescent="0.25">
      <c r="A993" s="207"/>
      <c r="B993" s="207"/>
      <c r="C993" s="207"/>
      <c r="D993" s="208"/>
      <c r="E993" s="208"/>
      <c r="F993" s="207"/>
      <c r="G993" s="209"/>
      <c r="H993" s="207"/>
      <c r="I993" s="210"/>
      <c r="J993" s="211"/>
      <c r="K993" s="201"/>
    </row>
    <row r="994" spans="1:11" ht="12.5" x14ac:dyDescent="0.25">
      <c r="A994" s="207"/>
      <c r="B994" s="207"/>
      <c r="C994" s="207"/>
      <c r="D994" s="208"/>
      <c r="E994" s="208"/>
      <c r="F994" s="207"/>
      <c r="G994" s="209"/>
      <c r="H994" s="207"/>
      <c r="I994" s="210"/>
      <c r="J994" s="211"/>
      <c r="K994" s="201"/>
    </row>
    <row r="995" spans="1:11" ht="12.5" x14ac:dyDescent="0.25">
      <c r="A995" s="207"/>
      <c r="B995" s="207"/>
      <c r="C995" s="207"/>
      <c r="D995" s="208"/>
      <c r="E995" s="208"/>
      <c r="F995" s="207"/>
      <c r="G995" s="209"/>
      <c r="H995" s="207"/>
      <c r="I995" s="210"/>
      <c r="J995" s="211"/>
      <c r="K995" s="201"/>
    </row>
    <row r="996" spans="1:11" ht="12.5" x14ac:dyDescent="0.25">
      <c r="A996" s="207"/>
      <c r="B996" s="207"/>
      <c r="C996" s="207"/>
      <c r="D996" s="208"/>
      <c r="E996" s="208"/>
      <c r="F996" s="207"/>
      <c r="G996" s="209"/>
      <c r="H996" s="207"/>
      <c r="I996" s="210"/>
      <c r="J996" s="211"/>
      <c r="K996" s="201"/>
    </row>
    <row r="997" spans="1:11" ht="12.5" x14ac:dyDescent="0.25">
      <c r="A997" s="207"/>
      <c r="B997" s="207"/>
      <c r="C997" s="207"/>
      <c r="D997" s="208"/>
      <c r="E997" s="208"/>
      <c r="F997" s="207"/>
      <c r="G997" s="209"/>
      <c r="H997" s="207"/>
      <c r="I997" s="210"/>
      <c r="J997" s="211"/>
      <c r="K997" s="201"/>
    </row>
    <row r="998" spans="1:11" ht="12.5" x14ac:dyDescent="0.25">
      <c r="A998" s="207"/>
      <c r="B998" s="207"/>
      <c r="C998" s="207"/>
      <c r="D998" s="208"/>
      <c r="E998" s="208"/>
      <c r="F998" s="207"/>
      <c r="G998" s="209"/>
      <c r="H998" s="207"/>
      <c r="I998" s="210"/>
      <c r="J998" s="211"/>
      <c r="K998" s="201"/>
    </row>
    <row r="999" spans="1:11" ht="12.5" x14ac:dyDescent="0.25">
      <c r="A999" s="207"/>
      <c r="B999" s="207"/>
      <c r="C999" s="207"/>
      <c r="D999" s="208"/>
      <c r="E999" s="208"/>
      <c r="F999" s="207"/>
      <c r="G999" s="209"/>
      <c r="H999" s="207"/>
      <c r="I999" s="210"/>
      <c r="J999" s="211"/>
      <c r="K999" s="201"/>
    </row>
    <row r="1000" spans="1:11" ht="12.5" x14ac:dyDescent="0.25">
      <c r="A1000" s="207"/>
      <c r="B1000" s="207"/>
      <c r="C1000" s="207"/>
      <c r="D1000" s="208"/>
      <c r="E1000" s="208"/>
      <c r="F1000" s="207"/>
      <c r="G1000" s="209"/>
      <c r="H1000" s="207"/>
      <c r="I1000" s="210"/>
      <c r="J1000" s="211"/>
      <c r="K1000" s="201"/>
    </row>
    <row r="1001" spans="1:11" ht="12.5" x14ac:dyDescent="0.25">
      <c r="A1001" s="207"/>
      <c r="B1001" s="207"/>
      <c r="C1001" s="207"/>
      <c r="D1001" s="208"/>
      <c r="E1001" s="208"/>
      <c r="F1001" s="207"/>
      <c r="G1001" s="209"/>
      <c r="H1001" s="207"/>
      <c r="I1001" s="210"/>
      <c r="J1001" s="211"/>
      <c r="K1001" s="201"/>
    </row>
    <row r="1002" spans="1:11" ht="12.5" x14ac:dyDescent="0.25">
      <c r="A1002" s="207"/>
      <c r="B1002" s="207"/>
      <c r="C1002" s="207"/>
      <c r="D1002" s="208"/>
      <c r="E1002" s="208"/>
      <c r="F1002" s="207"/>
      <c r="G1002" s="209"/>
      <c r="H1002" s="207"/>
      <c r="I1002" s="210"/>
      <c r="J1002" s="211"/>
      <c r="K1002" s="201"/>
    </row>
    <row r="1003" spans="1:11" ht="12.5" x14ac:dyDescent="0.25">
      <c r="A1003" s="207"/>
      <c r="B1003" s="207"/>
      <c r="C1003" s="207"/>
      <c r="D1003" s="208"/>
      <c r="E1003" s="208"/>
      <c r="F1003" s="207"/>
      <c r="G1003" s="209"/>
      <c r="H1003" s="207"/>
      <c r="I1003" s="210"/>
      <c r="J1003" s="211"/>
      <c r="K1003" s="201"/>
    </row>
    <row r="1004" spans="1:11" ht="12.5" x14ac:dyDescent="0.25">
      <c r="A1004" s="207"/>
      <c r="B1004" s="207"/>
      <c r="C1004" s="207"/>
      <c r="D1004" s="208"/>
      <c r="E1004" s="208"/>
      <c r="F1004" s="207"/>
      <c r="G1004" s="209"/>
      <c r="H1004" s="207"/>
      <c r="I1004" s="210"/>
      <c r="J1004" s="211"/>
      <c r="K1004" s="201"/>
    </row>
    <row r="1005" spans="1:11" ht="12.5" x14ac:dyDescent="0.25">
      <c r="A1005" s="207"/>
      <c r="B1005" s="207"/>
      <c r="C1005" s="207"/>
      <c r="D1005" s="208"/>
      <c r="E1005" s="208"/>
      <c r="F1005" s="207"/>
      <c r="G1005" s="209"/>
      <c r="H1005" s="207"/>
      <c r="I1005" s="210"/>
      <c r="J1005" s="211"/>
      <c r="K1005" s="201"/>
    </row>
    <row r="1006" spans="1:11" ht="12.5" x14ac:dyDescent="0.25">
      <c r="A1006" s="207"/>
      <c r="B1006" s="207"/>
      <c r="C1006" s="207"/>
      <c r="D1006" s="208"/>
      <c r="E1006" s="208"/>
      <c r="F1006" s="207"/>
      <c r="G1006" s="209"/>
      <c r="H1006" s="207"/>
      <c r="I1006" s="210"/>
      <c r="J1006" s="211"/>
      <c r="K1006" s="201"/>
    </row>
    <row r="1007" spans="1:11" ht="12.5" x14ac:dyDescent="0.25">
      <c r="A1007" s="207"/>
      <c r="B1007" s="207"/>
      <c r="C1007" s="207"/>
      <c r="D1007" s="208"/>
      <c r="E1007" s="208"/>
      <c r="F1007" s="207"/>
      <c r="G1007" s="209"/>
      <c r="H1007" s="207"/>
      <c r="I1007" s="210"/>
      <c r="J1007" s="211"/>
      <c r="K1007" s="201"/>
    </row>
    <row r="1008" spans="1:11" ht="12.5" x14ac:dyDescent="0.25">
      <c r="A1008" s="207"/>
      <c r="B1008" s="207"/>
      <c r="C1008" s="207"/>
      <c r="D1008" s="208"/>
      <c r="E1008" s="208"/>
      <c r="F1008" s="207"/>
      <c r="G1008" s="209"/>
      <c r="H1008" s="207"/>
      <c r="I1008" s="210"/>
      <c r="J1008" s="211"/>
      <c r="K1008" s="201"/>
    </row>
    <row r="1009" spans="1:11" ht="12.5" x14ac:dyDescent="0.25">
      <c r="A1009" s="207"/>
      <c r="B1009" s="207"/>
      <c r="C1009" s="207"/>
      <c r="D1009" s="208"/>
      <c r="E1009" s="208"/>
      <c r="F1009" s="207"/>
      <c r="G1009" s="209"/>
      <c r="H1009" s="207"/>
      <c r="I1009" s="210"/>
      <c r="J1009" s="211"/>
      <c r="K1009" s="201"/>
    </row>
    <row r="1010" spans="1:11" ht="12.5" x14ac:dyDescent="0.25">
      <c r="A1010" s="207"/>
      <c r="B1010" s="207"/>
      <c r="C1010" s="207"/>
      <c r="D1010" s="208"/>
      <c r="E1010" s="208"/>
      <c r="F1010" s="207"/>
      <c r="G1010" s="209"/>
      <c r="H1010" s="207"/>
      <c r="I1010" s="210"/>
      <c r="J1010" s="211"/>
      <c r="K1010" s="201"/>
    </row>
    <row r="1011" spans="1:11" ht="12.5" x14ac:dyDescent="0.25">
      <c r="A1011" s="207"/>
      <c r="B1011" s="207"/>
      <c r="C1011" s="207"/>
      <c r="D1011" s="208"/>
      <c r="E1011" s="208"/>
      <c r="F1011" s="207"/>
      <c r="G1011" s="209"/>
      <c r="H1011" s="207"/>
      <c r="I1011" s="210"/>
      <c r="J1011" s="211"/>
      <c r="K1011" s="201"/>
    </row>
    <row r="1012" spans="1:11" ht="12.5" x14ac:dyDescent="0.25">
      <c r="A1012" s="207"/>
      <c r="B1012" s="207"/>
      <c r="C1012" s="207"/>
      <c r="D1012" s="208"/>
      <c r="E1012" s="208"/>
      <c r="F1012" s="207"/>
      <c r="G1012" s="209"/>
      <c r="H1012" s="207"/>
      <c r="I1012" s="210"/>
      <c r="J1012" s="211"/>
      <c r="K1012" s="201"/>
    </row>
    <row r="1013" spans="1:11" ht="12.5" x14ac:dyDescent="0.25">
      <c r="A1013" s="207"/>
      <c r="B1013" s="207"/>
      <c r="C1013" s="207"/>
      <c r="D1013" s="208"/>
      <c r="E1013" s="208"/>
      <c r="F1013" s="207"/>
      <c r="G1013" s="209"/>
      <c r="H1013" s="207"/>
      <c r="I1013" s="210"/>
      <c r="J1013" s="211"/>
      <c r="K1013" s="201"/>
    </row>
    <row r="1014" spans="1:11" ht="12.5" x14ac:dyDescent="0.25">
      <c r="A1014" s="207"/>
      <c r="B1014" s="207"/>
      <c r="C1014" s="207"/>
      <c r="D1014" s="208"/>
      <c r="E1014" s="208"/>
      <c r="F1014" s="207"/>
      <c r="G1014" s="209"/>
      <c r="H1014" s="207"/>
      <c r="I1014" s="210"/>
      <c r="J1014" s="211"/>
      <c r="K1014" s="201"/>
    </row>
    <row r="1015" spans="1:11" ht="12.5" x14ac:dyDescent="0.25">
      <c r="A1015" s="207"/>
      <c r="B1015" s="207"/>
      <c r="C1015" s="207"/>
      <c r="D1015" s="208"/>
      <c r="E1015" s="208"/>
      <c r="F1015" s="207"/>
      <c r="G1015" s="209"/>
      <c r="H1015" s="207"/>
      <c r="I1015" s="210"/>
      <c r="J1015" s="211"/>
      <c r="K1015" s="201"/>
    </row>
    <row r="1016" spans="1:11" ht="12.5" x14ac:dyDescent="0.25">
      <c r="A1016" s="207"/>
      <c r="B1016" s="207"/>
      <c r="C1016" s="207"/>
      <c r="D1016" s="208"/>
      <c r="E1016" s="208"/>
      <c r="F1016" s="207"/>
      <c r="G1016" s="209"/>
      <c r="H1016" s="207"/>
      <c r="I1016" s="210"/>
      <c r="J1016" s="211"/>
      <c r="K1016" s="201"/>
    </row>
    <row r="1017" spans="1:11" ht="12.5" x14ac:dyDescent="0.25">
      <c r="A1017" s="207"/>
      <c r="B1017" s="207"/>
      <c r="C1017" s="207"/>
      <c r="D1017" s="208"/>
      <c r="E1017" s="208"/>
      <c r="F1017" s="207"/>
      <c r="G1017" s="209"/>
      <c r="H1017" s="207"/>
      <c r="I1017" s="210"/>
      <c r="J1017" s="211"/>
      <c r="K1017" s="201"/>
    </row>
    <row r="1018" spans="1:11" ht="12.5" x14ac:dyDescent="0.25">
      <c r="A1018" s="207"/>
      <c r="B1018" s="207"/>
      <c r="C1018" s="207"/>
      <c r="D1018" s="208"/>
      <c r="E1018" s="208"/>
      <c r="F1018" s="207"/>
      <c r="G1018" s="209"/>
      <c r="H1018" s="207"/>
      <c r="I1018" s="210"/>
      <c r="J1018" s="211"/>
      <c r="K1018" s="201"/>
    </row>
    <row r="1019" spans="1:11" ht="12.5" x14ac:dyDescent="0.25">
      <c r="A1019" s="207"/>
      <c r="B1019" s="207"/>
      <c r="C1019" s="207"/>
      <c r="D1019" s="208"/>
      <c r="E1019" s="208"/>
      <c r="F1019" s="207"/>
      <c r="G1019" s="209"/>
      <c r="H1019" s="207"/>
      <c r="I1019" s="210"/>
      <c r="J1019" s="211"/>
      <c r="K1019" s="201"/>
    </row>
    <row r="1020" spans="1:11" ht="12.5" x14ac:dyDescent="0.25">
      <c r="A1020" s="207"/>
      <c r="B1020" s="207"/>
      <c r="C1020" s="207"/>
      <c r="D1020" s="208"/>
      <c r="E1020" s="208"/>
      <c r="F1020" s="207"/>
      <c r="G1020" s="209"/>
      <c r="H1020" s="207"/>
      <c r="I1020" s="210"/>
      <c r="J1020" s="211"/>
      <c r="K1020" s="201"/>
    </row>
    <row r="1021" spans="1:11" ht="12.5" x14ac:dyDescent="0.25">
      <c r="A1021" s="207"/>
      <c r="B1021" s="207"/>
      <c r="C1021" s="207"/>
      <c r="D1021" s="208"/>
      <c r="E1021" s="208"/>
      <c r="F1021" s="207"/>
      <c r="G1021" s="209"/>
      <c r="H1021" s="207"/>
      <c r="I1021" s="210"/>
      <c r="J1021" s="211"/>
      <c r="K1021" s="201"/>
    </row>
    <row r="1022" spans="1:11" ht="12.5" x14ac:dyDescent="0.25">
      <c r="A1022" s="207"/>
      <c r="B1022" s="207"/>
      <c r="C1022" s="207"/>
      <c r="D1022" s="208"/>
      <c r="E1022" s="208"/>
      <c r="F1022" s="207"/>
      <c r="G1022" s="209"/>
      <c r="H1022" s="207"/>
      <c r="I1022" s="210"/>
      <c r="J1022" s="211"/>
      <c r="K1022" s="201"/>
    </row>
    <row r="1023" spans="1:11" ht="12.5" x14ac:dyDescent="0.25">
      <c r="A1023" s="207"/>
      <c r="B1023" s="207"/>
      <c r="C1023" s="207"/>
      <c r="D1023" s="208"/>
      <c r="E1023" s="208"/>
      <c r="F1023" s="207"/>
      <c r="G1023" s="209"/>
      <c r="H1023" s="207"/>
      <c r="I1023" s="210"/>
      <c r="J1023" s="211"/>
      <c r="K1023" s="201"/>
    </row>
    <row r="1024" spans="1:11" ht="12.5" x14ac:dyDescent="0.25">
      <c r="A1024" s="207"/>
      <c r="B1024" s="207"/>
      <c r="C1024" s="207"/>
      <c r="D1024" s="208"/>
      <c r="E1024" s="208"/>
      <c r="F1024" s="207"/>
      <c r="G1024" s="209"/>
      <c r="H1024" s="207"/>
      <c r="I1024" s="210"/>
      <c r="J1024" s="211"/>
      <c r="K1024" s="201"/>
    </row>
    <row r="1025" spans="1:11" ht="12.5" x14ac:dyDescent="0.25">
      <c r="A1025" s="207"/>
      <c r="B1025" s="207"/>
      <c r="C1025" s="207"/>
      <c r="D1025" s="208"/>
      <c r="E1025" s="208"/>
      <c r="F1025" s="207"/>
      <c r="G1025" s="209"/>
      <c r="H1025" s="207"/>
      <c r="I1025" s="210"/>
      <c r="J1025" s="211"/>
      <c r="K1025" s="201"/>
    </row>
    <row r="1026" spans="1:11" ht="12.5" x14ac:dyDescent="0.25">
      <c r="A1026" s="207"/>
      <c r="B1026" s="207"/>
      <c r="C1026" s="207"/>
      <c r="D1026" s="208"/>
      <c r="E1026" s="208"/>
      <c r="F1026" s="207"/>
      <c r="G1026" s="209"/>
      <c r="H1026" s="207"/>
      <c r="I1026" s="210"/>
      <c r="J1026" s="211"/>
      <c r="K1026" s="201"/>
    </row>
    <row r="1027" spans="1:11" ht="12.5" x14ac:dyDescent="0.25">
      <c r="A1027" s="207"/>
      <c r="B1027" s="207"/>
      <c r="C1027" s="207"/>
      <c r="D1027" s="208"/>
      <c r="E1027" s="208"/>
      <c r="F1027" s="207"/>
      <c r="G1027" s="209"/>
      <c r="H1027" s="207"/>
      <c r="I1027" s="210"/>
      <c r="J1027" s="211"/>
      <c r="K1027" s="201"/>
    </row>
    <row r="1028" spans="1:11" ht="12.5" x14ac:dyDescent="0.25">
      <c r="A1028" s="207"/>
      <c r="B1028" s="207"/>
      <c r="C1028" s="207"/>
      <c r="D1028" s="208"/>
      <c r="E1028" s="208"/>
      <c r="F1028" s="207"/>
      <c r="G1028" s="209"/>
      <c r="H1028" s="207"/>
      <c r="I1028" s="210"/>
      <c r="J1028" s="211"/>
      <c r="K1028" s="201"/>
    </row>
    <row r="1029" spans="1:11" ht="12.5" x14ac:dyDescent="0.25">
      <c r="A1029" s="207"/>
      <c r="B1029" s="207"/>
      <c r="C1029" s="207"/>
      <c r="D1029" s="208"/>
      <c r="E1029" s="208"/>
      <c r="F1029" s="207"/>
      <c r="G1029" s="209"/>
      <c r="H1029" s="207"/>
      <c r="I1029" s="210"/>
      <c r="J1029" s="211"/>
      <c r="K1029" s="201"/>
    </row>
    <row r="1030" spans="1:11" ht="12.5" x14ac:dyDescent="0.25">
      <c r="A1030" s="207"/>
      <c r="B1030" s="207"/>
      <c r="C1030" s="207"/>
      <c r="D1030" s="208"/>
      <c r="E1030" s="208"/>
      <c r="F1030" s="207"/>
      <c r="G1030" s="209"/>
      <c r="H1030" s="207"/>
      <c r="I1030" s="210"/>
      <c r="J1030" s="211"/>
      <c r="K1030" s="201"/>
    </row>
    <row r="1031" spans="1:11" ht="12.5" x14ac:dyDescent="0.25">
      <c r="A1031" s="207"/>
      <c r="B1031" s="207"/>
      <c r="C1031" s="207"/>
      <c r="D1031" s="208"/>
      <c r="E1031" s="208"/>
      <c r="F1031" s="207"/>
      <c r="G1031" s="209"/>
      <c r="H1031" s="207"/>
      <c r="I1031" s="210"/>
      <c r="J1031" s="211"/>
      <c r="K1031" s="201"/>
    </row>
    <row r="1032" spans="1:11" ht="12.5" x14ac:dyDescent="0.25">
      <c r="A1032" s="207"/>
      <c r="B1032" s="207"/>
      <c r="C1032" s="207"/>
      <c r="D1032" s="208"/>
      <c r="E1032" s="208"/>
      <c r="F1032" s="207"/>
      <c r="G1032" s="209"/>
      <c r="H1032" s="207"/>
      <c r="I1032" s="210"/>
      <c r="J1032" s="211"/>
      <c r="K1032" s="201"/>
    </row>
    <row r="1033" spans="1:11" ht="12.5" x14ac:dyDescent="0.25">
      <c r="A1033" s="207"/>
      <c r="B1033" s="207"/>
      <c r="C1033" s="207"/>
      <c r="D1033" s="208"/>
      <c r="E1033" s="208"/>
      <c r="F1033" s="207"/>
      <c r="G1033" s="209"/>
      <c r="H1033" s="207"/>
      <c r="I1033" s="210"/>
      <c r="J1033" s="211"/>
      <c r="K1033" s="201"/>
    </row>
    <row r="1034" spans="1:11" ht="12.5" x14ac:dyDescent="0.25">
      <c r="A1034" s="207"/>
      <c r="B1034" s="207"/>
      <c r="C1034" s="207"/>
      <c r="D1034" s="208"/>
      <c r="E1034" s="208"/>
      <c r="F1034" s="207"/>
      <c r="G1034" s="209"/>
      <c r="H1034" s="207"/>
      <c r="I1034" s="210"/>
      <c r="J1034" s="211"/>
      <c r="K1034" s="201"/>
    </row>
    <row r="1035" spans="1:11" ht="12.5" x14ac:dyDescent="0.25">
      <c r="A1035" s="207"/>
      <c r="B1035" s="207"/>
      <c r="C1035" s="207"/>
      <c r="D1035" s="208"/>
      <c r="E1035" s="208"/>
      <c r="F1035" s="207"/>
      <c r="G1035" s="209"/>
      <c r="H1035" s="207"/>
      <c r="I1035" s="210"/>
      <c r="J1035" s="211"/>
      <c r="K1035" s="201"/>
    </row>
    <row r="1036" spans="1:11" ht="12.5" x14ac:dyDescent="0.25">
      <c r="A1036" s="207"/>
      <c r="B1036" s="207"/>
      <c r="C1036" s="207"/>
      <c r="D1036" s="208"/>
      <c r="E1036" s="208"/>
      <c r="F1036" s="207"/>
      <c r="G1036" s="209"/>
      <c r="H1036" s="207"/>
      <c r="I1036" s="210"/>
      <c r="J1036" s="211"/>
      <c r="K1036" s="201"/>
    </row>
    <row r="1037" spans="1:11" ht="12.5" x14ac:dyDescent="0.25">
      <c r="A1037" s="207"/>
      <c r="B1037" s="207"/>
      <c r="C1037" s="207"/>
      <c r="D1037" s="208"/>
      <c r="E1037" s="208"/>
      <c r="F1037" s="207"/>
      <c r="G1037" s="209"/>
      <c r="H1037" s="207"/>
      <c r="I1037" s="210"/>
      <c r="J1037" s="211"/>
      <c r="K1037" s="201"/>
    </row>
    <row r="1038" spans="1:11" ht="12.5" x14ac:dyDescent="0.25">
      <c r="A1038" s="207"/>
      <c r="B1038" s="207"/>
      <c r="C1038" s="207"/>
      <c r="D1038" s="208"/>
      <c r="E1038" s="208"/>
      <c r="F1038" s="207"/>
      <c r="G1038" s="209"/>
      <c r="H1038" s="207"/>
      <c r="I1038" s="210"/>
      <c r="J1038" s="211"/>
      <c r="K1038" s="201"/>
    </row>
    <row r="1039" spans="1:11" ht="12.5" x14ac:dyDescent="0.25">
      <c r="A1039" s="207"/>
      <c r="B1039" s="207"/>
      <c r="C1039" s="207"/>
      <c r="D1039" s="208"/>
      <c r="E1039" s="208"/>
      <c r="F1039" s="207"/>
      <c r="G1039" s="209"/>
      <c r="H1039" s="207"/>
      <c r="I1039" s="210"/>
      <c r="J1039" s="211"/>
      <c r="K1039" s="201"/>
    </row>
    <row r="1040" spans="1:11" ht="12.5" x14ac:dyDescent="0.25">
      <c r="A1040" s="207"/>
      <c r="B1040" s="207"/>
      <c r="C1040" s="207"/>
      <c r="D1040" s="208"/>
      <c r="E1040" s="208"/>
      <c r="F1040" s="207"/>
      <c r="G1040" s="209"/>
      <c r="H1040" s="207"/>
      <c r="I1040" s="210"/>
      <c r="J1040" s="211"/>
      <c r="K1040" s="201"/>
    </row>
    <row r="1041" spans="1:11" ht="12.5" x14ac:dyDescent="0.25">
      <c r="A1041" s="207"/>
      <c r="B1041" s="207"/>
      <c r="C1041" s="207"/>
      <c r="D1041" s="208"/>
      <c r="E1041" s="208"/>
      <c r="F1041" s="207"/>
      <c r="G1041" s="209"/>
      <c r="H1041" s="207"/>
      <c r="I1041" s="210"/>
      <c r="J1041" s="211"/>
      <c r="K1041" s="201"/>
    </row>
    <row r="1042" spans="1:11" ht="12.5" x14ac:dyDescent="0.25">
      <c r="A1042" s="207"/>
      <c r="B1042" s="207"/>
      <c r="C1042" s="207"/>
      <c r="D1042" s="208"/>
      <c r="E1042" s="208"/>
      <c r="F1042" s="207"/>
      <c r="G1042" s="209"/>
      <c r="H1042" s="207"/>
      <c r="I1042" s="210"/>
      <c r="J1042" s="211"/>
      <c r="K1042" s="201"/>
    </row>
    <row r="1043" spans="1:11" ht="12.5" x14ac:dyDescent="0.25">
      <c r="A1043" s="207"/>
      <c r="B1043" s="207"/>
      <c r="C1043" s="207"/>
      <c r="D1043" s="208"/>
      <c r="E1043" s="208"/>
      <c r="F1043" s="207"/>
      <c r="G1043" s="209"/>
      <c r="H1043" s="207"/>
      <c r="I1043" s="210"/>
      <c r="J1043" s="211"/>
      <c r="K1043" s="201"/>
    </row>
    <row r="1044" spans="1:11" ht="12.5" x14ac:dyDescent="0.25">
      <c r="A1044" s="207"/>
      <c r="B1044" s="207"/>
      <c r="C1044" s="207"/>
      <c r="D1044" s="208"/>
      <c r="E1044" s="208"/>
      <c r="F1044" s="207"/>
      <c r="G1044" s="209"/>
      <c r="H1044" s="207"/>
      <c r="I1044" s="210"/>
      <c r="J1044" s="211"/>
      <c r="K1044" s="201"/>
    </row>
    <row r="1045" spans="1:11" ht="12.5" x14ac:dyDescent="0.25">
      <c r="A1045" s="207"/>
      <c r="B1045" s="207"/>
      <c r="C1045" s="207"/>
      <c r="D1045" s="208"/>
      <c r="E1045" s="208"/>
      <c r="F1045" s="207"/>
      <c r="G1045" s="209"/>
      <c r="H1045" s="207"/>
      <c r="I1045" s="210"/>
      <c r="J1045" s="211"/>
      <c r="K1045" s="201"/>
    </row>
    <row r="1046" spans="1:11" ht="12.5" x14ac:dyDescent="0.25">
      <c r="A1046" s="207"/>
      <c r="B1046" s="207"/>
      <c r="C1046" s="207"/>
      <c r="D1046" s="208"/>
      <c r="E1046" s="208"/>
      <c r="F1046" s="207"/>
      <c r="G1046" s="209"/>
      <c r="H1046" s="207"/>
      <c r="I1046" s="210"/>
      <c r="J1046" s="211"/>
      <c r="K1046" s="201"/>
    </row>
    <row r="1047" spans="1:11" ht="12.5" x14ac:dyDescent="0.25">
      <c r="A1047" s="207"/>
      <c r="B1047" s="207"/>
      <c r="C1047" s="207"/>
      <c r="D1047" s="208"/>
      <c r="E1047" s="208"/>
      <c r="F1047" s="207"/>
      <c r="G1047" s="209"/>
      <c r="H1047" s="207"/>
      <c r="I1047" s="210"/>
      <c r="J1047" s="211"/>
      <c r="K1047" s="201"/>
    </row>
    <row r="1048" spans="1:11" ht="12.5" x14ac:dyDescent="0.25">
      <c r="A1048" s="207"/>
      <c r="B1048" s="207"/>
      <c r="C1048" s="207"/>
      <c r="D1048" s="208"/>
      <c r="E1048" s="208"/>
      <c r="F1048" s="207"/>
      <c r="G1048" s="209"/>
      <c r="H1048" s="207"/>
      <c r="I1048" s="210"/>
      <c r="J1048" s="211"/>
      <c r="K1048" s="201"/>
    </row>
    <row r="1049" spans="1:11" ht="12.5" x14ac:dyDescent="0.25">
      <c r="A1049" s="207"/>
      <c r="B1049" s="207"/>
      <c r="C1049" s="207"/>
      <c r="D1049" s="208"/>
      <c r="E1049" s="208"/>
      <c r="F1049" s="207"/>
      <c r="G1049" s="209"/>
      <c r="H1049" s="207"/>
      <c r="I1049" s="210"/>
      <c r="J1049" s="211"/>
      <c r="K1049" s="201"/>
    </row>
    <row r="1050" spans="1:11" ht="12.5" x14ac:dyDescent="0.25">
      <c r="A1050" s="207"/>
      <c r="B1050" s="207"/>
      <c r="C1050" s="207"/>
      <c r="D1050" s="208"/>
      <c r="E1050" s="208"/>
      <c r="F1050" s="207"/>
      <c r="G1050" s="209"/>
      <c r="H1050" s="207"/>
      <c r="I1050" s="210"/>
      <c r="J1050" s="211"/>
      <c r="K1050" s="201"/>
    </row>
    <row r="1051" spans="1:11" ht="12.5" x14ac:dyDescent="0.25">
      <c r="A1051" s="207"/>
      <c r="B1051" s="207"/>
      <c r="C1051" s="207"/>
      <c r="D1051" s="208"/>
      <c r="E1051" s="208"/>
      <c r="F1051" s="207"/>
      <c r="G1051" s="209"/>
      <c r="H1051" s="207"/>
      <c r="I1051" s="210"/>
      <c r="J1051" s="211"/>
      <c r="K1051" s="201"/>
    </row>
    <row r="1052" spans="1:11" ht="12.5" x14ac:dyDescent="0.25">
      <c r="A1052" s="207"/>
      <c r="B1052" s="207"/>
      <c r="C1052" s="207"/>
      <c r="D1052" s="208"/>
      <c r="E1052" s="208"/>
      <c r="F1052" s="207"/>
      <c r="G1052" s="209"/>
      <c r="H1052" s="207"/>
      <c r="I1052" s="210"/>
      <c r="J1052" s="211"/>
      <c r="K1052" s="201"/>
    </row>
    <row r="1053" spans="1:11" ht="12.5" x14ac:dyDescent="0.25">
      <c r="A1053" s="207"/>
      <c r="B1053" s="209"/>
      <c r="C1053" s="209"/>
      <c r="D1053" s="208"/>
      <c r="E1053" s="208"/>
      <c r="F1053" s="209"/>
      <c r="G1053" s="209"/>
      <c r="H1053" s="209"/>
      <c r="I1053" s="210"/>
      <c r="J1053" s="211"/>
      <c r="K1053" s="201"/>
    </row>
    <row r="1054" spans="1:11" ht="12.5" x14ac:dyDescent="0.25">
      <c r="A1054" s="207"/>
      <c r="B1054" s="209"/>
      <c r="C1054" s="209"/>
      <c r="D1054" s="208"/>
      <c r="E1054" s="208"/>
      <c r="F1054" s="209"/>
      <c r="G1054" s="209"/>
      <c r="H1054" s="209"/>
      <c r="I1054" s="210"/>
      <c r="J1054" s="211"/>
      <c r="K1054" s="201"/>
    </row>
    <row r="1055" spans="1:11" ht="12.5" x14ac:dyDescent="0.25">
      <c r="A1055" s="209"/>
      <c r="B1055" s="209"/>
      <c r="C1055" s="209"/>
      <c r="D1055" s="208"/>
      <c r="E1055" s="208"/>
      <c r="F1055" s="209"/>
      <c r="G1055" s="209"/>
      <c r="H1055" s="209"/>
      <c r="I1055" s="210"/>
      <c r="J1055" s="211"/>
      <c r="K1055" s="201"/>
    </row>
    <row r="1056" spans="1:11" ht="12.5" x14ac:dyDescent="0.25">
      <c r="A1056" s="209"/>
      <c r="B1056" s="209"/>
      <c r="C1056" s="209"/>
      <c r="D1056" s="208"/>
      <c r="E1056" s="208"/>
      <c r="F1056" s="209"/>
      <c r="G1056" s="209"/>
      <c r="H1056" s="209"/>
      <c r="I1056" s="210"/>
      <c r="J1056" s="211"/>
      <c r="K1056" s="201"/>
    </row>
    <row r="1057" spans="1:11" ht="12.5" x14ac:dyDescent="0.25">
      <c r="A1057" s="209"/>
      <c r="B1057" s="209"/>
      <c r="C1057" s="209"/>
      <c r="D1057" s="208"/>
      <c r="E1057" s="208"/>
      <c r="F1057" s="209"/>
      <c r="G1057" s="209"/>
      <c r="H1057" s="209"/>
      <c r="I1057" s="210"/>
      <c r="J1057" s="211"/>
      <c r="K1057" s="201"/>
    </row>
    <row r="1058" spans="1:11" ht="12.5" x14ac:dyDescent="0.25">
      <c r="A1058" s="209"/>
      <c r="B1058" s="209"/>
      <c r="C1058" s="209"/>
      <c r="D1058" s="208"/>
      <c r="E1058" s="208"/>
      <c r="F1058" s="209"/>
      <c r="G1058" s="209"/>
      <c r="H1058" s="209"/>
      <c r="I1058" s="210"/>
      <c r="J1058" s="211"/>
      <c r="K1058" s="201"/>
    </row>
    <row r="1059" spans="1:11" ht="12.5" x14ac:dyDescent="0.25">
      <c r="A1059" s="209"/>
      <c r="B1059" s="209"/>
      <c r="C1059" s="209"/>
      <c r="D1059" s="208"/>
      <c r="E1059" s="208"/>
      <c r="F1059" s="209"/>
      <c r="G1059" s="209"/>
      <c r="H1059" s="209"/>
      <c r="I1059" s="210"/>
      <c r="J1059" s="211"/>
      <c r="K1059" s="201"/>
    </row>
    <row r="1060" spans="1:11" ht="12.5" x14ac:dyDescent="0.25">
      <c r="A1060" s="209"/>
      <c r="B1060" s="209"/>
      <c r="C1060" s="209"/>
      <c r="D1060" s="208"/>
      <c r="E1060" s="208"/>
      <c r="F1060" s="209"/>
      <c r="G1060" s="209"/>
      <c r="H1060" s="209"/>
      <c r="I1060" s="210"/>
      <c r="J1060" s="211"/>
      <c r="K1060" s="201"/>
    </row>
    <row r="1061" spans="1:11" ht="12.5" x14ac:dyDescent="0.25">
      <c r="A1061" s="209"/>
      <c r="B1061" s="209"/>
      <c r="C1061" s="209"/>
      <c r="D1061" s="208"/>
      <c r="E1061" s="208"/>
      <c r="F1061" s="209"/>
      <c r="G1061" s="209"/>
      <c r="H1061" s="209"/>
      <c r="I1061" s="210"/>
      <c r="J1061" s="211"/>
      <c r="K1061" s="201"/>
    </row>
    <row r="1062" spans="1:11" ht="12.5" x14ac:dyDescent="0.25">
      <c r="A1062" s="209"/>
      <c r="B1062" s="209"/>
      <c r="C1062" s="209"/>
      <c r="D1062" s="208"/>
      <c r="E1062" s="208"/>
      <c r="F1062" s="209"/>
      <c r="G1062" s="209"/>
      <c r="H1062" s="209"/>
      <c r="I1062" s="210"/>
      <c r="J1062" s="211"/>
      <c r="K1062" s="201"/>
    </row>
    <row r="1063" spans="1:11" ht="12.5" x14ac:dyDescent="0.25">
      <c r="A1063" s="209"/>
      <c r="B1063" s="209"/>
      <c r="C1063" s="209"/>
      <c r="D1063" s="208"/>
      <c r="E1063" s="208"/>
      <c r="F1063" s="209"/>
      <c r="G1063" s="209"/>
      <c r="H1063" s="209"/>
      <c r="I1063" s="210"/>
      <c r="J1063" s="211"/>
      <c r="K1063" s="201"/>
    </row>
    <row r="1064" spans="1:11" ht="12.5" x14ac:dyDescent="0.25">
      <c r="A1064" s="209"/>
      <c r="B1064" s="209"/>
      <c r="C1064" s="209"/>
      <c r="D1064" s="208"/>
      <c r="E1064" s="208"/>
      <c r="F1064" s="209"/>
      <c r="G1064" s="209"/>
      <c r="H1064" s="209"/>
      <c r="I1064" s="210"/>
      <c r="J1064" s="211"/>
      <c r="K1064" s="201"/>
    </row>
    <row r="1065" spans="1:11" ht="12.5" x14ac:dyDescent="0.25">
      <c r="A1065" s="209"/>
      <c r="B1065" s="209"/>
      <c r="C1065" s="209"/>
      <c r="D1065" s="208"/>
      <c r="E1065" s="208"/>
      <c r="F1065" s="209"/>
      <c r="G1065" s="209"/>
      <c r="H1065" s="209"/>
      <c r="I1065" s="210"/>
      <c r="J1065" s="211"/>
      <c r="K1065" s="201"/>
    </row>
    <row r="1066" spans="1:11" ht="12.5" x14ac:dyDescent="0.25">
      <c r="A1066" s="209"/>
      <c r="B1066" s="209"/>
      <c r="C1066" s="209"/>
      <c r="D1066" s="208"/>
      <c r="E1066" s="208"/>
      <c r="F1066" s="209"/>
      <c r="G1066" s="209"/>
      <c r="H1066" s="209"/>
      <c r="I1066" s="210"/>
      <c r="J1066" s="211"/>
      <c r="K1066" s="201"/>
    </row>
    <row r="1067" spans="1:11" ht="12.5" x14ac:dyDescent="0.25">
      <c r="A1067" s="207"/>
      <c r="B1067" s="209"/>
      <c r="C1067" s="209"/>
      <c r="D1067" s="208"/>
      <c r="E1067" s="208"/>
      <c r="F1067" s="209"/>
      <c r="G1067" s="209"/>
      <c r="H1067" s="209"/>
      <c r="I1067" s="210"/>
      <c r="J1067" s="211"/>
      <c r="K1067" s="201"/>
    </row>
    <row r="1068" spans="1:11" ht="12.5" x14ac:dyDescent="0.25">
      <c r="A1068" s="207"/>
      <c r="B1068" s="209"/>
      <c r="C1068" s="209"/>
      <c r="D1068" s="208"/>
      <c r="E1068" s="208"/>
      <c r="F1068" s="209"/>
      <c r="G1068" s="209"/>
      <c r="H1068" s="209"/>
      <c r="I1068" s="210"/>
      <c r="J1068" s="211"/>
      <c r="K1068" s="201"/>
    </row>
    <row r="1069" spans="1:11" ht="12.5" x14ac:dyDescent="0.25">
      <c r="A1069" s="207"/>
      <c r="B1069" s="209"/>
      <c r="C1069" s="209"/>
      <c r="D1069" s="208"/>
      <c r="E1069" s="208"/>
      <c r="F1069" s="209"/>
      <c r="G1069" s="209"/>
      <c r="H1069" s="209"/>
      <c r="I1069" s="210"/>
      <c r="J1069" s="211"/>
      <c r="K1069" s="201"/>
    </row>
    <row r="1070" spans="1:11" ht="12.5" x14ac:dyDescent="0.25">
      <c r="A1070" s="207"/>
      <c r="B1070" s="209"/>
      <c r="C1070" s="209"/>
      <c r="D1070" s="208"/>
      <c r="E1070" s="208"/>
      <c r="F1070" s="209"/>
      <c r="G1070" s="209"/>
      <c r="H1070" s="209"/>
      <c r="I1070" s="210"/>
      <c r="J1070" s="211"/>
      <c r="K1070" s="201"/>
    </row>
    <row r="1071" spans="1:11" ht="12.5" x14ac:dyDescent="0.25">
      <c r="A1071" s="207"/>
      <c r="B1071" s="209"/>
      <c r="C1071" s="209"/>
      <c r="D1071" s="208"/>
      <c r="E1071" s="208"/>
      <c r="F1071" s="209"/>
      <c r="G1071" s="209"/>
      <c r="H1071" s="209"/>
      <c r="I1071" s="210"/>
      <c r="J1071" s="211"/>
      <c r="K1071" s="201"/>
    </row>
    <row r="1072" spans="1:11" ht="12.5" x14ac:dyDescent="0.25">
      <c r="A1072" s="207"/>
      <c r="B1072" s="209"/>
      <c r="C1072" s="209"/>
      <c r="D1072" s="208"/>
      <c r="E1072" s="208"/>
      <c r="F1072" s="209"/>
      <c r="G1072" s="209"/>
      <c r="H1072" s="209"/>
      <c r="I1072" s="210"/>
      <c r="J1072" s="211"/>
      <c r="K1072" s="201"/>
    </row>
    <row r="1073" spans="1:11" ht="12.5" x14ac:dyDescent="0.25">
      <c r="A1073" s="207"/>
      <c r="B1073" s="209"/>
      <c r="C1073" s="209"/>
      <c r="D1073" s="208"/>
      <c r="E1073" s="208"/>
      <c r="F1073" s="209"/>
      <c r="G1073" s="209"/>
      <c r="H1073" s="209"/>
      <c r="I1073" s="210"/>
      <c r="J1073" s="211"/>
      <c r="K1073" s="201"/>
    </row>
    <row r="1074" spans="1:11" ht="12.5" x14ac:dyDescent="0.25">
      <c r="A1074" s="207"/>
      <c r="B1074" s="209"/>
      <c r="C1074" s="209"/>
      <c r="D1074" s="208"/>
      <c r="E1074" s="208"/>
      <c r="F1074" s="209"/>
      <c r="G1074" s="209"/>
      <c r="H1074" s="209"/>
      <c r="I1074" s="210"/>
      <c r="J1074" s="211"/>
      <c r="K1074" s="201"/>
    </row>
    <row r="1075" spans="1:11" ht="12.5" x14ac:dyDescent="0.25">
      <c r="A1075" s="207"/>
      <c r="B1075" s="209"/>
      <c r="C1075" s="209"/>
      <c r="D1075" s="208"/>
      <c r="E1075" s="208"/>
      <c r="F1075" s="209"/>
      <c r="G1075" s="209"/>
      <c r="H1075" s="209"/>
      <c r="I1075" s="210"/>
      <c r="J1075" s="211"/>
      <c r="K1075" s="201"/>
    </row>
    <row r="1076" spans="1:11" ht="12.5" x14ac:dyDescent="0.25">
      <c r="A1076" s="207"/>
      <c r="B1076" s="209"/>
      <c r="C1076" s="209"/>
      <c r="D1076" s="208"/>
      <c r="E1076" s="208"/>
      <c r="F1076" s="209"/>
      <c r="G1076" s="209"/>
      <c r="H1076" s="209"/>
      <c r="I1076" s="210"/>
      <c r="J1076" s="211"/>
      <c r="K1076" s="201"/>
    </row>
    <row r="1077" spans="1:11" ht="12.5" x14ac:dyDescent="0.25">
      <c r="A1077" s="207"/>
      <c r="B1077" s="209"/>
      <c r="C1077" s="209"/>
      <c r="D1077" s="208"/>
      <c r="E1077" s="208"/>
      <c r="F1077" s="209"/>
      <c r="G1077" s="209"/>
      <c r="H1077" s="209"/>
      <c r="I1077" s="210"/>
      <c r="J1077" s="211"/>
      <c r="K1077" s="201"/>
    </row>
    <row r="1078" spans="1:11" ht="12.5" x14ac:dyDescent="0.25">
      <c r="A1078" s="207"/>
      <c r="B1078" s="209"/>
      <c r="C1078" s="209"/>
      <c r="D1078" s="208"/>
      <c r="E1078" s="208"/>
      <c r="F1078" s="209"/>
      <c r="G1078" s="209"/>
      <c r="H1078" s="209"/>
      <c r="I1078" s="210"/>
      <c r="J1078" s="211"/>
      <c r="K1078" s="201"/>
    </row>
    <row r="1079" spans="1:11" ht="12.5" x14ac:dyDescent="0.25">
      <c r="A1079" s="207"/>
      <c r="B1079" s="209"/>
      <c r="C1079" s="209"/>
      <c r="D1079" s="208"/>
      <c r="E1079" s="208"/>
      <c r="F1079" s="209"/>
      <c r="G1079" s="209"/>
      <c r="H1079" s="209"/>
      <c r="I1079" s="210"/>
      <c r="J1079" s="211"/>
      <c r="K1079" s="201"/>
    </row>
    <row r="1080" spans="1:11" ht="12.5" x14ac:dyDescent="0.25">
      <c r="A1080" s="207"/>
      <c r="B1080" s="209"/>
      <c r="C1080" s="209"/>
      <c r="D1080" s="208"/>
      <c r="E1080" s="208"/>
      <c r="F1080" s="209"/>
      <c r="G1080" s="209"/>
      <c r="H1080" s="209"/>
      <c r="I1080" s="210"/>
      <c r="J1080" s="211"/>
      <c r="K1080" s="201"/>
    </row>
    <row r="1081" spans="1:11" ht="12.5" x14ac:dyDescent="0.25">
      <c r="A1081" s="207"/>
      <c r="B1081" s="209"/>
      <c r="C1081" s="209"/>
      <c r="D1081" s="208"/>
      <c r="E1081" s="208"/>
      <c r="F1081" s="209"/>
      <c r="G1081" s="209"/>
      <c r="H1081" s="209"/>
      <c r="I1081" s="210"/>
      <c r="J1081" s="211"/>
      <c r="K1081" s="201"/>
    </row>
    <row r="1082" spans="1:11" ht="12.5" x14ac:dyDescent="0.25">
      <c r="A1082" s="207"/>
      <c r="B1082" s="209"/>
      <c r="C1082" s="209"/>
      <c r="D1082" s="208"/>
      <c r="E1082" s="208"/>
      <c r="F1082" s="209"/>
      <c r="G1082" s="209"/>
      <c r="H1082" s="209"/>
      <c r="I1082" s="210"/>
      <c r="J1082" s="211"/>
      <c r="K1082" s="201"/>
    </row>
    <row r="1083" spans="1:11" ht="12.5" x14ac:dyDescent="0.25">
      <c r="A1083" s="207"/>
      <c r="B1083" s="207"/>
      <c r="C1083" s="207"/>
      <c r="D1083" s="208"/>
      <c r="E1083" s="208"/>
      <c r="F1083" s="207"/>
      <c r="G1083" s="209"/>
      <c r="H1083" s="207"/>
      <c r="I1083" s="210"/>
      <c r="J1083" s="211"/>
      <c r="K1083" s="201"/>
    </row>
    <row r="1084" spans="1:11" ht="12.5" x14ac:dyDescent="0.25">
      <c r="A1084" s="207"/>
      <c r="B1084" s="207"/>
      <c r="C1084" s="207"/>
      <c r="D1084" s="208"/>
      <c r="E1084" s="208"/>
      <c r="F1084" s="207"/>
      <c r="G1084" s="209"/>
      <c r="H1084" s="207"/>
      <c r="I1084" s="210"/>
      <c r="J1084" s="211"/>
      <c r="K1084" s="201"/>
    </row>
    <row r="1085" spans="1:11" ht="12.5" x14ac:dyDescent="0.25">
      <c r="A1085" s="207"/>
      <c r="B1085" s="207"/>
      <c r="C1085" s="207"/>
      <c r="D1085" s="208"/>
      <c r="E1085" s="208"/>
      <c r="F1085" s="207"/>
      <c r="G1085" s="209"/>
      <c r="H1085" s="207"/>
      <c r="I1085" s="210"/>
      <c r="J1085" s="211"/>
      <c r="K1085" s="201"/>
    </row>
    <row r="1086" spans="1:11" ht="12.5" x14ac:dyDescent="0.25">
      <c r="A1086" s="207"/>
      <c r="B1086" s="207"/>
      <c r="C1086" s="207"/>
      <c r="D1086" s="208"/>
      <c r="E1086" s="208"/>
      <c r="F1086" s="207"/>
      <c r="G1086" s="209"/>
      <c r="H1086" s="207"/>
      <c r="I1086" s="210"/>
      <c r="J1086" s="211"/>
      <c r="K1086" s="201"/>
    </row>
    <row r="1087" spans="1:11" ht="12.5" x14ac:dyDescent="0.25">
      <c r="A1087" s="207"/>
      <c r="B1087" s="207"/>
      <c r="C1087" s="207"/>
      <c r="D1087" s="208"/>
      <c r="E1087" s="208"/>
      <c r="F1087" s="207"/>
      <c r="G1087" s="209"/>
      <c r="H1087" s="207"/>
      <c r="I1087" s="210"/>
      <c r="J1087" s="211"/>
      <c r="K1087" s="201"/>
    </row>
    <row r="1088" spans="1:11" ht="12.5" x14ac:dyDescent="0.25">
      <c r="A1088" s="207"/>
      <c r="B1088" s="207"/>
      <c r="C1088" s="207"/>
      <c r="D1088" s="208"/>
      <c r="E1088" s="208"/>
      <c r="F1088" s="207"/>
      <c r="G1088" s="209"/>
      <c r="H1088" s="207"/>
      <c r="I1088" s="210"/>
      <c r="J1088" s="211"/>
      <c r="K1088" s="201"/>
    </row>
    <row r="1089" spans="1:11" ht="12.5" x14ac:dyDescent="0.25">
      <c r="A1089" s="207"/>
      <c r="B1089" s="207"/>
      <c r="C1089" s="207"/>
      <c r="D1089" s="208"/>
      <c r="E1089" s="208"/>
      <c r="F1089" s="207"/>
      <c r="G1089" s="209"/>
      <c r="H1089" s="207"/>
      <c r="I1089" s="210"/>
      <c r="J1089" s="211"/>
      <c r="K1089" s="201"/>
    </row>
    <row r="1090" spans="1:11" ht="12.5" x14ac:dyDescent="0.25">
      <c r="A1090" s="207"/>
      <c r="B1090" s="207"/>
      <c r="C1090" s="207"/>
      <c r="D1090" s="208"/>
      <c r="E1090" s="208"/>
      <c r="F1090" s="207"/>
      <c r="G1090" s="209"/>
      <c r="H1090" s="207"/>
      <c r="I1090" s="210"/>
      <c r="J1090" s="211"/>
      <c r="K1090" s="201"/>
    </row>
    <row r="1091" spans="1:11" ht="12.5" x14ac:dyDescent="0.25">
      <c r="A1091" s="207"/>
      <c r="B1091" s="207"/>
      <c r="C1091" s="207"/>
      <c r="D1091" s="208"/>
      <c r="E1091" s="208"/>
      <c r="F1091" s="207"/>
      <c r="G1091" s="209"/>
      <c r="H1091" s="207"/>
      <c r="I1091" s="210"/>
      <c r="J1091" s="211"/>
      <c r="K1091" s="201"/>
    </row>
    <row r="1092" spans="1:11" ht="12.5" x14ac:dyDescent="0.25">
      <c r="A1092" s="207"/>
      <c r="B1092" s="207"/>
      <c r="C1092" s="207"/>
      <c r="D1092" s="208"/>
      <c r="E1092" s="208"/>
      <c r="F1092" s="207"/>
      <c r="G1092" s="209"/>
      <c r="H1092" s="207"/>
      <c r="I1092" s="210"/>
      <c r="J1092" s="211"/>
      <c r="K1092" s="201"/>
    </row>
    <row r="1093" spans="1:11" ht="12.5" x14ac:dyDescent="0.25">
      <c r="A1093" s="207"/>
      <c r="B1093" s="207"/>
      <c r="C1093" s="207"/>
      <c r="D1093" s="208"/>
      <c r="E1093" s="208"/>
      <c r="F1093" s="207"/>
      <c r="G1093" s="209"/>
      <c r="H1093" s="207"/>
      <c r="I1093" s="210"/>
      <c r="J1093" s="211"/>
      <c r="K1093" s="201"/>
    </row>
    <row r="1094" spans="1:11" ht="12.5" x14ac:dyDescent="0.25">
      <c r="A1094" s="207"/>
      <c r="B1094" s="207"/>
      <c r="C1094" s="207"/>
      <c r="D1094" s="208"/>
      <c r="E1094" s="208"/>
      <c r="F1094" s="207"/>
      <c r="G1094" s="209"/>
      <c r="H1094" s="207"/>
      <c r="I1094" s="210"/>
      <c r="J1094" s="211"/>
      <c r="K1094" s="201"/>
    </row>
    <row r="1095" spans="1:11" ht="12.5" x14ac:dyDescent="0.25">
      <c r="A1095" s="207"/>
      <c r="B1095" s="207"/>
      <c r="C1095" s="207"/>
      <c r="D1095" s="208"/>
      <c r="E1095" s="208"/>
      <c r="F1095" s="207"/>
      <c r="G1095" s="209"/>
      <c r="H1095" s="207"/>
      <c r="I1095" s="210"/>
      <c r="J1095" s="211"/>
      <c r="K1095" s="201"/>
    </row>
    <row r="1096" spans="1:11" ht="12.5" x14ac:dyDescent="0.25">
      <c r="A1096" s="207"/>
      <c r="B1096" s="207"/>
      <c r="C1096" s="207"/>
      <c r="D1096" s="208"/>
      <c r="E1096" s="208"/>
      <c r="F1096" s="207"/>
      <c r="G1096" s="209"/>
      <c r="H1096" s="207"/>
      <c r="I1096" s="210"/>
      <c r="J1096" s="211"/>
      <c r="K1096" s="201"/>
    </row>
    <row r="1097" spans="1:11" ht="12.5" x14ac:dyDescent="0.25">
      <c r="A1097" s="207"/>
      <c r="B1097" s="207"/>
      <c r="C1097" s="207"/>
      <c r="D1097" s="208"/>
      <c r="E1097" s="208"/>
      <c r="F1097" s="207"/>
      <c r="G1097" s="209"/>
      <c r="H1097" s="207"/>
      <c r="I1097" s="210"/>
      <c r="J1097" s="211"/>
      <c r="K1097" s="201"/>
    </row>
    <row r="1098" spans="1:11" ht="12.5" x14ac:dyDescent="0.25">
      <c r="A1098" s="207"/>
      <c r="B1098" s="207"/>
      <c r="C1098" s="207"/>
      <c r="D1098" s="208"/>
      <c r="E1098" s="208"/>
      <c r="F1098" s="207"/>
      <c r="G1098" s="209"/>
      <c r="H1098" s="207"/>
      <c r="I1098" s="210"/>
      <c r="J1098" s="211"/>
      <c r="K1098" s="201"/>
    </row>
    <row r="1099" spans="1:11" ht="12.5" x14ac:dyDescent="0.25">
      <c r="A1099" s="207"/>
      <c r="B1099" s="207"/>
      <c r="C1099" s="207"/>
      <c r="D1099" s="208"/>
      <c r="E1099" s="208"/>
      <c r="F1099" s="207"/>
      <c r="G1099" s="209"/>
      <c r="H1099" s="207"/>
      <c r="I1099" s="210"/>
      <c r="J1099" s="211"/>
      <c r="K1099" s="201"/>
    </row>
    <row r="1100" spans="1:11" ht="12.5" x14ac:dyDescent="0.25">
      <c r="A1100" s="207"/>
      <c r="B1100" s="207"/>
      <c r="C1100" s="207"/>
      <c r="D1100" s="208"/>
      <c r="E1100" s="208"/>
      <c r="F1100" s="207"/>
      <c r="G1100" s="209"/>
      <c r="H1100" s="207"/>
      <c r="I1100" s="210"/>
      <c r="J1100" s="211"/>
      <c r="K1100" s="201"/>
    </row>
    <row r="1101" spans="1:11" ht="12.5" x14ac:dyDescent="0.25">
      <c r="A1101" s="207"/>
      <c r="B1101" s="207"/>
      <c r="C1101" s="207"/>
      <c r="D1101" s="208"/>
      <c r="E1101" s="208"/>
      <c r="F1101" s="207"/>
      <c r="G1101" s="209"/>
      <c r="H1101" s="207"/>
      <c r="I1101" s="210"/>
      <c r="J1101" s="211"/>
      <c r="K1101" s="201"/>
    </row>
    <row r="1102" spans="1:11" ht="12.5" x14ac:dyDescent="0.25">
      <c r="A1102" s="207"/>
      <c r="B1102" s="207"/>
      <c r="C1102" s="207"/>
      <c r="D1102" s="208"/>
      <c r="E1102" s="208"/>
      <c r="F1102" s="207"/>
      <c r="G1102" s="209"/>
      <c r="H1102" s="207"/>
      <c r="I1102" s="210"/>
      <c r="J1102" s="211"/>
      <c r="K1102" s="201"/>
    </row>
    <row r="1103" spans="1:11" ht="12.5" x14ac:dyDescent="0.25">
      <c r="A1103" s="207"/>
      <c r="B1103" s="207"/>
      <c r="C1103" s="207"/>
      <c r="D1103" s="208"/>
      <c r="E1103" s="208"/>
      <c r="F1103" s="207"/>
      <c r="G1103" s="209"/>
      <c r="H1103" s="207"/>
      <c r="I1103" s="210"/>
      <c r="J1103" s="211"/>
      <c r="K1103" s="201"/>
    </row>
    <row r="1104" spans="1:11" ht="12.5" x14ac:dyDescent="0.25">
      <c r="A1104" s="207"/>
      <c r="B1104" s="207"/>
      <c r="C1104" s="207"/>
      <c r="D1104" s="208"/>
      <c r="E1104" s="208"/>
      <c r="F1104" s="207"/>
      <c r="G1104" s="209"/>
      <c r="H1104" s="207"/>
      <c r="I1104" s="210"/>
      <c r="J1104" s="211"/>
      <c r="K1104" s="201"/>
    </row>
    <row r="1105" spans="1:11" ht="12.5" x14ac:dyDescent="0.25">
      <c r="A1105" s="207"/>
      <c r="B1105" s="207"/>
      <c r="C1105" s="207"/>
      <c r="D1105" s="208"/>
      <c r="E1105" s="208"/>
      <c r="F1105" s="207"/>
      <c r="G1105" s="209"/>
      <c r="H1105" s="207"/>
      <c r="I1105" s="210"/>
      <c r="J1105" s="211"/>
      <c r="K1105" s="201"/>
    </row>
    <row r="1106" spans="1:11" ht="12.5" x14ac:dyDescent="0.25">
      <c r="A1106" s="207"/>
      <c r="B1106" s="207"/>
      <c r="C1106" s="207"/>
      <c r="D1106" s="208"/>
      <c r="E1106" s="208"/>
      <c r="F1106" s="207"/>
      <c r="G1106" s="209"/>
      <c r="H1106" s="207"/>
      <c r="I1106" s="210"/>
      <c r="J1106" s="211"/>
      <c r="K1106" s="201"/>
    </row>
    <row r="1107" spans="1:11" ht="12.5" x14ac:dyDescent="0.25">
      <c r="A1107" s="207"/>
      <c r="B1107" s="207"/>
      <c r="C1107" s="207"/>
      <c r="D1107" s="208"/>
      <c r="E1107" s="208"/>
      <c r="F1107" s="207"/>
      <c r="G1107" s="209"/>
      <c r="H1107" s="207"/>
      <c r="I1107" s="210"/>
      <c r="J1107" s="211"/>
      <c r="K1107" s="201"/>
    </row>
    <row r="1108" spans="1:11" ht="12.5" x14ac:dyDescent="0.25">
      <c r="A1108" s="207"/>
      <c r="B1108" s="207"/>
      <c r="C1108" s="207"/>
      <c r="D1108" s="208"/>
      <c r="E1108" s="208"/>
      <c r="F1108" s="207"/>
      <c r="G1108" s="209"/>
      <c r="H1108" s="207"/>
      <c r="I1108" s="210"/>
      <c r="J1108" s="211"/>
      <c r="K1108" s="201"/>
    </row>
    <row r="1109" spans="1:11" ht="12.5" x14ac:dyDescent="0.25">
      <c r="A1109" s="207"/>
      <c r="B1109" s="207"/>
      <c r="C1109" s="207"/>
      <c r="D1109" s="208"/>
      <c r="E1109" s="208"/>
      <c r="F1109" s="207"/>
      <c r="G1109" s="209"/>
      <c r="H1109" s="207"/>
      <c r="I1109" s="210"/>
      <c r="J1109" s="211"/>
      <c r="K1109" s="201"/>
    </row>
    <row r="1110" spans="1:11" ht="12.5" x14ac:dyDescent="0.25">
      <c r="A1110" s="207"/>
      <c r="B1110" s="209"/>
      <c r="C1110" s="209"/>
      <c r="D1110" s="208"/>
      <c r="E1110" s="208"/>
      <c r="F1110" s="207"/>
      <c r="G1110" s="209"/>
      <c r="H1110" s="209"/>
      <c r="I1110" s="210"/>
      <c r="J1110" s="211"/>
      <c r="K1110" s="201"/>
    </row>
    <row r="1111" spans="1:11" ht="12.5" x14ac:dyDescent="0.25">
      <c r="A1111" s="207"/>
      <c r="B1111" s="207"/>
      <c r="C1111" s="207"/>
      <c r="D1111" s="208"/>
      <c r="E1111" s="208"/>
      <c r="F1111" s="207"/>
      <c r="G1111" s="209"/>
      <c r="H1111" s="207"/>
      <c r="I1111" s="210"/>
      <c r="J1111" s="211"/>
      <c r="K1111" s="201"/>
    </row>
    <row r="1112" spans="1:11" ht="12.5" x14ac:dyDescent="0.25">
      <c r="A1112" s="209"/>
      <c r="B1112" s="209"/>
      <c r="C1112" s="209"/>
      <c r="D1112" s="208"/>
      <c r="E1112" s="208"/>
      <c r="F1112" s="209"/>
      <c r="G1112" s="209"/>
      <c r="H1112" s="209"/>
      <c r="I1112" s="210"/>
      <c r="J1112" s="211"/>
      <c r="K1112" s="201"/>
    </row>
    <row r="1113" spans="1:11" ht="12.5" x14ac:dyDescent="0.25">
      <c r="A1113" s="209"/>
      <c r="B1113" s="209"/>
      <c r="C1113" s="209"/>
      <c r="D1113" s="208"/>
      <c r="E1113" s="208"/>
      <c r="F1113" s="209"/>
      <c r="G1113" s="209"/>
      <c r="H1113" s="209"/>
      <c r="I1113" s="210"/>
      <c r="J1113" s="211"/>
      <c r="K1113" s="201"/>
    </row>
    <row r="1114" spans="1:11" ht="12.5" x14ac:dyDescent="0.25">
      <c r="A1114" s="207"/>
      <c r="B1114" s="209"/>
      <c r="C1114" s="209"/>
      <c r="D1114" s="208"/>
      <c r="E1114" s="208"/>
      <c r="F1114" s="207"/>
      <c r="G1114" s="209"/>
      <c r="H1114" s="207"/>
      <c r="I1114" s="210"/>
      <c r="J1114" s="211"/>
      <c r="K1114" s="201"/>
    </row>
    <row r="1115" spans="1:11" ht="12.5" x14ac:dyDescent="0.25">
      <c r="A1115" s="207"/>
      <c r="B1115" s="207"/>
      <c r="C1115" s="207"/>
      <c r="D1115" s="208"/>
      <c r="E1115" s="208"/>
      <c r="F1115" s="207"/>
      <c r="G1115" s="209"/>
      <c r="H1115" s="207"/>
      <c r="I1115" s="210"/>
      <c r="J1115" s="211"/>
      <c r="K1115" s="201"/>
    </row>
    <row r="1116" spans="1:11" ht="12.5" x14ac:dyDescent="0.25">
      <c r="A1116" s="207"/>
      <c r="B1116" s="207"/>
      <c r="C1116" s="207"/>
      <c r="D1116" s="208"/>
      <c r="E1116" s="208"/>
      <c r="F1116" s="207"/>
      <c r="G1116" s="209"/>
      <c r="H1116" s="207"/>
      <c r="I1116" s="210"/>
      <c r="J1116" s="211"/>
      <c r="K1116" s="201"/>
    </row>
    <row r="1117" spans="1:11" ht="12.5" x14ac:dyDescent="0.25">
      <c r="A1117" s="207"/>
      <c r="B1117" s="207"/>
      <c r="C1117" s="207"/>
      <c r="D1117" s="208"/>
      <c r="E1117" s="208"/>
      <c r="F1117" s="207"/>
      <c r="G1117" s="209"/>
      <c r="H1117" s="207"/>
      <c r="I1117" s="210"/>
      <c r="J1117" s="211"/>
      <c r="K1117" s="201"/>
    </row>
    <row r="1118" spans="1:11" ht="12.5" x14ac:dyDescent="0.25">
      <c r="A1118" s="207"/>
      <c r="B1118" s="207"/>
      <c r="C1118" s="207"/>
      <c r="D1118" s="208"/>
      <c r="E1118" s="208"/>
      <c r="F1118" s="207"/>
      <c r="G1118" s="209"/>
      <c r="H1118" s="207"/>
      <c r="I1118" s="210"/>
      <c r="J1118" s="211"/>
      <c r="K1118" s="201"/>
    </row>
    <row r="1119" spans="1:11" ht="12.5" x14ac:dyDescent="0.25">
      <c r="A1119" s="207"/>
      <c r="B1119" s="207"/>
      <c r="C1119" s="207"/>
      <c r="D1119" s="208"/>
      <c r="E1119" s="208"/>
      <c r="F1119" s="207"/>
      <c r="G1119" s="209"/>
      <c r="H1119" s="207"/>
      <c r="I1119" s="210"/>
      <c r="J1119" s="211"/>
      <c r="K1119" s="201"/>
    </row>
    <row r="1120" spans="1:11" ht="12.5" x14ac:dyDescent="0.25">
      <c r="A1120" s="207"/>
      <c r="B1120" s="207"/>
      <c r="C1120" s="207"/>
      <c r="D1120" s="208"/>
      <c r="E1120" s="208"/>
      <c r="F1120" s="207"/>
      <c r="G1120" s="209"/>
      <c r="H1120" s="207"/>
      <c r="I1120" s="210"/>
      <c r="J1120" s="211"/>
      <c r="K1120" s="201"/>
    </row>
    <row r="1121" spans="1:11" ht="12.5" x14ac:dyDescent="0.25">
      <c r="A1121" s="207"/>
      <c r="B1121" s="207"/>
      <c r="C1121" s="207"/>
      <c r="D1121" s="208"/>
      <c r="E1121" s="208"/>
      <c r="F1121" s="207"/>
      <c r="G1121" s="209"/>
      <c r="H1121" s="207"/>
      <c r="I1121" s="210"/>
      <c r="J1121" s="211"/>
      <c r="K1121" s="201"/>
    </row>
    <row r="1122" spans="1:11" ht="12.5" x14ac:dyDescent="0.25">
      <c r="A1122" s="207"/>
      <c r="B1122" s="207"/>
      <c r="C1122" s="207"/>
      <c r="D1122" s="208"/>
      <c r="E1122" s="208"/>
      <c r="F1122" s="207"/>
      <c r="G1122" s="209"/>
      <c r="H1122" s="207"/>
      <c r="I1122" s="210"/>
      <c r="J1122" s="211"/>
      <c r="K1122" s="201"/>
    </row>
    <row r="1123" spans="1:11" ht="12.5" x14ac:dyDescent="0.25">
      <c r="A1123" s="207"/>
      <c r="B1123" s="207"/>
      <c r="C1123" s="207"/>
      <c r="D1123" s="208"/>
      <c r="E1123" s="208"/>
      <c r="F1123" s="207"/>
      <c r="G1123" s="209"/>
      <c r="H1123" s="207"/>
      <c r="I1123" s="210"/>
      <c r="J1123" s="211"/>
      <c r="K1123" s="201"/>
    </row>
    <row r="1124" spans="1:11" ht="12.5" x14ac:dyDescent="0.25">
      <c r="A1124" s="207"/>
      <c r="B1124" s="207"/>
      <c r="C1124" s="207"/>
      <c r="D1124" s="208"/>
      <c r="E1124" s="208"/>
      <c r="F1124" s="207"/>
      <c r="G1124" s="209"/>
      <c r="H1124" s="207"/>
      <c r="I1124" s="210"/>
      <c r="J1124" s="211"/>
      <c r="K1124" s="201"/>
    </row>
    <row r="1125" spans="1:11" ht="12.5" x14ac:dyDescent="0.25">
      <c r="A1125" s="207"/>
      <c r="B1125" s="207"/>
      <c r="C1125" s="207"/>
      <c r="D1125" s="208"/>
      <c r="E1125" s="208"/>
      <c r="F1125" s="207"/>
      <c r="G1125" s="209"/>
      <c r="H1125" s="207"/>
      <c r="I1125" s="210"/>
      <c r="J1125" s="211"/>
      <c r="K1125" s="201"/>
    </row>
    <row r="1126" spans="1:11" ht="12.5" x14ac:dyDescent="0.25">
      <c r="A1126" s="207"/>
      <c r="B1126" s="207"/>
      <c r="C1126" s="207"/>
      <c r="D1126" s="208"/>
      <c r="E1126" s="208"/>
      <c r="F1126" s="207"/>
      <c r="G1126" s="209"/>
      <c r="H1126" s="207"/>
      <c r="I1126" s="210"/>
      <c r="J1126" s="211"/>
      <c r="K1126" s="201"/>
    </row>
    <row r="1127" spans="1:11" ht="12.5" x14ac:dyDescent="0.25">
      <c r="A1127" s="207"/>
      <c r="B1127" s="209"/>
      <c r="C1127" s="209"/>
      <c r="D1127" s="208"/>
      <c r="E1127" s="208"/>
      <c r="F1127" s="209"/>
      <c r="G1127" s="209"/>
      <c r="H1127" s="209"/>
      <c r="I1127" s="210"/>
      <c r="J1127" s="211"/>
      <c r="K1127" s="201"/>
    </row>
    <row r="1128" spans="1:11" ht="12.5" x14ac:dyDescent="0.25">
      <c r="A1128" s="207"/>
      <c r="B1128" s="209"/>
      <c r="C1128" s="209"/>
      <c r="D1128" s="208"/>
      <c r="E1128" s="208"/>
      <c r="F1128" s="209"/>
      <c r="G1128" s="209"/>
      <c r="H1128" s="209"/>
      <c r="I1128" s="210"/>
      <c r="J1128" s="211"/>
      <c r="K1128" s="201"/>
    </row>
    <row r="1129" spans="1:11" ht="12.5" x14ac:dyDescent="0.25">
      <c r="A1129" s="207"/>
      <c r="B1129" s="209"/>
      <c r="C1129" s="209"/>
      <c r="D1129" s="208"/>
      <c r="E1129" s="208"/>
      <c r="F1129" s="209"/>
      <c r="G1129" s="209"/>
      <c r="H1129" s="209"/>
      <c r="I1129" s="210"/>
      <c r="J1129" s="211"/>
      <c r="K1129" s="201"/>
    </row>
    <row r="1130" spans="1:11" ht="12.5" x14ac:dyDescent="0.25">
      <c r="A1130" s="207"/>
      <c r="B1130" s="209"/>
      <c r="C1130" s="209"/>
      <c r="D1130" s="208"/>
      <c r="E1130" s="208"/>
      <c r="F1130" s="209"/>
      <c r="G1130" s="209"/>
      <c r="H1130" s="209"/>
      <c r="I1130" s="210"/>
      <c r="J1130" s="211"/>
      <c r="K1130" s="201"/>
    </row>
    <row r="1131" spans="1:11" ht="12.5" x14ac:dyDescent="0.25">
      <c r="A1131" s="207"/>
      <c r="B1131" s="209"/>
      <c r="C1131" s="209"/>
      <c r="D1131" s="208"/>
      <c r="E1131" s="208"/>
      <c r="F1131" s="209"/>
      <c r="G1131" s="209"/>
      <c r="H1131" s="209"/>
      <c r="I1131" s="210"/>
      <c r="J1131" s="211"/>
      <c r="K1131" s="201"/>
    </row>
    <row r="1132" spans="1:11" ht="12.5" x14ac:dyDescent="0.25">
      <c r="A1132" s="207"/>
      <c r="B1132" s="209"/>
      <c r="C1132" s="209"/>
      <c r="D1132" s="208"/>
      <c r="E1132" s="208"/>
      <c r="F1132" s="207"/>
      <c r="G1132" s="209"/>
      <c r="H1132" s="209"/>
      <c r="I1132" s="210"/>
      <c r="J1132" s="211"/>
      <c r="K1132" s="201"/>
    </row>
    <row r="1133" spans="1:11" ht="12.5" x14ac:dyDescent="0.25">
      <c r="A1133" s="207"/>
      <c r="B1133" s="209"/>
      <c r="C1133" s="209"/>
      <c r="D1133" s="208"/>
      <c r="E1133" s="208"/>
      <c r="F1133" s="207"/>
      <c r="G1133" s="209"/>
      <c r="H1133" s="209"/>
      <c r="I1133" s="210"/>
      <c r="J1133" s="211"/>
      <c r="K1133" s="201"/>
    </row>
    <row r="1134" spans="1:11" ht="12.5" x14ac:dyDescent="0.25">
      <c r="A1134" s="207"/>
      <c r="B1134" s="209"/>
      <c r="C1134" s="209"/>
      <c r="D1134" s="208"/>
      <c r="E1134" s="208"/>
      <c r="F1134" s="207"/>
      <c r="G1134" s="209"/>
      <c r="H1134" s="209"/>
      <c r="I1134" s="210"/>
      <c r="J1134" s="211"/>
      <c r="K1134" s="201"/>
    </row>
    <row r="1135" spans="1:11" ht="12.5" x14ac:dyDescent="0.25">
      <c r="A1135" s="207"/>
      <c r="B1135" s="209"/>
      <c r="C1135" s="209"/>
      <c r="D1135" s="208"/>
      <c r="E1135" s="208"/>
      <c r="F1135" s="207"/>
      <c r="G1135" s="209"/>
      <c r="H1135" s="209"/>
      <c r="I1135" s="210"/>
      <c r="J1135" s="211"/>
      <c r="K1135" s="201"/>
    </row>
    <row r="1136" spans="1:11" ht="12.5" x14ac:dyDescent="0.25">
      <c r="A1136" s="207"/>
      <c r="B1136" s="209"/>
      <c r="C1136" s="209"/>
      <c r="D1136" s="208"/>
      <c r="E1136" s="208"/>
      <c r="F1136" s="207"/>
      <c r="G1136" s="209"/>
      <c r="H1136" s="209"/>
      <c r="I1136" s="210"/>
      <c r="J1136" s="211"/>
      <c r="K1136" s="201"/>
    </row>
    <row r="1137" spans="1:11" ht="12.5" x14ac:dyDescent="0.25">
      <c r="A1137" s="207"/>
      <c r="B1137" s="209"/>
      <c r="C1137" s="209"/>
      <c r="D1137" s="208"/>
      <c r="E1137" s="208"/>
      <c r="F1137" s="209"/>
      <c r="G1137" s="209"/>
      <c r="H1137" s="209"/>
      <c r="I1137" s="210"/>
      <c r="J1137" s="211"/>
      <c r="K1137" s="201"/>
    </row>
    <row r="1138" spans="1:11" ht="12.5" x14ac:dyDescent="0.25">
      <c r="A1138" s="207"/>
      <c r="B1138" s="209"/>
      <c r="C1138" s="209"/>
      <c r="D1138" s="208"/>
      <c r="E1138" s="208"/>
      <c r="F1138" s="207"/>
      <c r="G1138" s="209"/>
      <c r="H1138" s="209"/>
      <c r="I1138" s="210"/>
      <c r="J1138" s="211"/>
      <c r="K1138" s="201"/>
    </row>
    <row r="1139" spans="1:11" ht="12.5" x14ac:dyDescent="0.25">
      <c r="A1139" s="207"/>
      <c r="B1139" s="209"/>
      <c r="C1139" s="209"/>
      <c r="D1139" s="208"/>
      <c r="E1139" s="208"/>
      <c r="F1139" s="207"/>
      <c r="G1139" s="209"/>
      <c r="H1139" s="209"/>
      <c r="I1139" s="210"/>
      <c r="J1139" s="211"/>
      <c r="K1139" s="201"/>
    </row>
    <row r="1140" spans="1:11" ht="12.5" x14ac:dyDescent="0.25">
      <c r="A1140" s="207"/>
      <c r="B1140" s="209"/>
      <c r="C1140" s="209"/>
      <c r="D1140" s="208"/>
      <c r="E1140" s="208"/>
      <c r="F1140" s="207"/>
      <c r="G1140" s="209"/>
      <c r="H1140" s="209"/>
      <c r="I1140" s="210"/>
      <c r="J1140" s="211"/>
      <c r="K1140" s="201"/>
    </row>
    <row r="1141" spans="1:11" ht="12.5" x14ac:dyDescent="0.25">
      <c r="A1141" s="207"/>
      <c r="B1141" s="209"/>
      <c r="C1141" s="209"/>
      <c r="D1141" s="208"/>
      <c r="E1141" s="208"/>
      <c r="F1141" s="207"/>
      <c r="G1141" s="209"/>
      <c r="H1141" s="209"/>
      <c r="I1141" s="210"/>
      <c r="J1141" s="211"/>
      <c r="K1141" s="201"/>
    </row>
    <row r="1142" spans="1:11" ht="12.5" x14ac:dyDescent="0.25">
      <c r="A1142" s="207"/>
      <c r="B1142" s="209"/>
      <c r="C1142" s="209"/>
      <c r="D1142" s="208"/>
      <c r="E1142" s="208"/>
      <c r="F1142" s="207"/>
      <c r="G1142" s="209"/>
      <c r="H1142" s="209"/>
      <c r="I1142" s="210"/>
      <c r="J1142" s="211"/>
      <c r="K1142" s="201"/>
    </row>
    <row r="1143" spans="1:11" ht="12.5" x14ac:dyDescent="0.25">
      <c r="A1143" s="207"/>
      <c r="B1143" s="209"/>
      <c r="C1143" s="209"/>
      <c r="D1143" s="208"/>
      <c r="E1143" s="208"/>
      <c r="F1143" s="207"/>
      <c r="G1143" s="209"/>
      <c r="H1143" s="209"/>
      <c r="I1143" s="210"/>
      <c r="J1143" s="211"/>
      <c r="K1143" s="201"/>
    </row>
    <row r="1144" spans="1:11" ht="12.5" x14ac:dyDescent="0.25">
      <c r="A1144" s="207"/>
      <c r="B1144" s="209"/>
      <c r="C1144" s="209"/>
      <c r="D1144" s="208"/>
      <c r="E1144" s="208"/>
      <c r="F1144" s="207"/>
      <c r="G1144" s="209"/>
      <c r="H1144" s="209"/>
      <c r="I1144" s="210"/>
      <c r="J1144" s="211"/>
      <c r="K1144" s="201"/>
    </row>
    <row r="1145" spans="1:11" ht="12.5" x14ac:dyDescent="0.25">
      <c r="A1145" s="207"/>
      <c r="B1145" s="209"/>
      <c r="C1145" s="209"/>
      <c r="D1145" s="208"/>
      <c r="E1145" s="208"/>
      <c r="F1145" s="207"/>
      <c r="G1145" s="209"/>
      <c r="H1145" s="209"/>
      <c r="I1145" s="210"/>
      <c r="J1145" s="211"/>
      <c r="K1145" s="201"/>
    </row>
    <row r="1146" spans="1:11" ht="12.5" x14ac:dyDescent="0.25">
      <c r="A1146" s="207"/>
      <c r="B1146" s="209"/>
      <c r="C1146" s="209"/>
      <c r="D1146" s="208"/>
      <c r="E1146" s="208"/>
      <c r="F1146" s="207"/>
      <c r="G1146" s="209"/>
      <c r="H1146" s="209"/>
      <c r="I1146" s="210"/>
      <c r="J1146" s="211"/>
      <c r="K1146" s="201"/>
    </row>
    <row r="1147" spans="1:11" ht="12.5" x14ac:dyDescent="0.25">
      <c r="A1147" s="207"/>
      <c r="B1147" s="209"/>
      <c r="C1147" s="209"/>
      <c r="D1147" s="208"/>
      <c r="E1147" s="208"/>
      <c r="F1147" s="207"/>
      <c r="G1147" s="209"/>
      <c r="H1147" s="209"/>
      <c r="I1147" s="210"/>
      <c r="J1147" s="211"/>
      <c r="K1147" s="201"/>
    </row>
    <row r="1148" spans="1:11" ht="12.5" x14ac:dyDescent="0.25">
      <c r="A1148" s="207"/>
      <c r="B1148" s="209"/>
      <c r="C1148" s="209"/>
      <c r="D1148" s="208"/>
      <c r="E1148" s="208"/>
      <c r="F1148" s="207"/>
      <c r="G1148" s="209"/>
      <c r="H1148" s="209"/>
      <c r="I1148" s="210"/>
      <c r="J1148" s="211"/>
      <c r="K1148" s="201"/>
    </row>
    <row r="1149" spans="1:11" ht="12.5" x14ac:dyDescent="0.25">
      <c r="A1149" s="207"/>
      <c r="B1149" s="209"/>
      <c r="C1149" s="209"/>
      <c r="D1149" s="208"/>
      <c r="E1149" s="208"/>
      <c r="F1149" s="209"/>
      <c r="G1149" s="209"/>
      <c r="H1149" s="209"/>
      <c r="I1149" s="210"/>
      <c r="J1149" s="211"/>
      <c r="K1149" s="201"/>
    </row>
    <row r="1150" spans="1:11" ht="12.5" x14ac:dyDescent="0.25">
      <c r="A1150" s="207"/>
      <c r="B1150" s="209"/>
      <c r="C1150" s="209"/>
      <c r="D1150" s="208"/>
      <c r="E1150" s="208"/>
      <c r="F1150" s="209"/>
      <c r="G1150" s="209"/>
      <c r="H1150" s="209"/>
      <c r="I1150" s="210"/>
      <c r="J1150" s="211"/>
      <c r="K1150" s="201"/>
    </row>
    <row r="1151" spans="1:11" ht="12.5" x14ac:dyDescent="0.25">
      <c r="A1151" s="207"/>
      <c r="B1151" s="209"/>
      <c r="C1151" s="209"/>
      <c r="D1151" s="208"/>
      <c r="E1151" s="208"/>
      <c r="F1151" s="209"/>
      <c r="G1151" s="209"/>
      <c r="H1151" s="209"/>
      <c r="I1151" s="210"/>
      <c r="J1151" s="211"/>
      <c r="K1151" s="201"/>
    </row>
    <row r="1152" spans="1:11" ht="12.5" x14ac:dyDescent="0.25">
      <c r="A1152" s="207"/>
      <c r="B1152" s="209"/>
      <c r="C1152" s="209"/>
      <c r="D1152" s="208"/>
      <c r="E1152" s="208"/>
      <c r="F1152" s="207"/>
      <c r="G1152" s="209"/>
      <c r="H1152" s="209"/>
      <c r="I1152" s="210"/>
      <c r="J1152" s="211"/>
      <c r="K1152" s="201"/>
    </row>
    <row r="1153" spans="1:11" ht="12.5" x14ac:dyDescent="0.25">
      <c r="A1153" s="207"/>
      <c r="B1153" s="209"/>
      <c r="C1153" s="209"/>
      <c r="D1153" s="208"/>
      <c r="E1153" s="208"/>
      <c r="F1153" s="209"/>
      <c r="G1153" s="209"/>
      <c r="H1153" s="209"/>
      <c r="I1153" s="210"/>
      <c r="J1153" s="211"/>
      <c r="K1153" s="201"/>
    </row>
    <row r="1154" spans="1:11" ht="12.5" x14ac:dyDescent="0.25">
      <c r="A1154" s="207"/>
      <c r="B1154" s="209"/>
      <c r="C1154" s="209"/>
      <c r="D1154" s="208"/>
      <c r="E1154" s="208"/>
      <c r="F1154" s="209"/>
      <c r="G1154" s="209"/>
      <c r="H1154" s="209"/>
      <c r="I1154" s="210"/>
      <c r="J1154" s="211"/>
      <c r="K1154" s="201"/>
    </row>
    <row r="1155" spans="1:11" ht="12.5" x14ac:dyDescent="0.25">
      <c r="A1155" s="207"/>
      <c r="B1155" s="209"/>
      <c r="C1155" s="209"/>
      <c r="D1155" s="208"/>
      <c r="E1155" s="208"/>
      <c r="F1155" s="209"/>
      <c r="G1155" s="209"/>
      <c r="H1155" s="209"/>
      <c r="I1155" s="210"/>
      <c r="J1155" s="211"/>
      <c r="K1155" s="201"/>
    </row>
    <row r="1156" spans="1:11" ht="12.5" x14ac:dyDescent="0.25">
      <c r="A1156" s="207"/>
      <c r="B1156" s="209"/>
      <c r="C1156" s="209"/>
      <c r="D1156" s="208"/>
      <c r="E1156" s="208"/>
      <c r="F1156" s="209"/>
      <c r="G1156" s="209"/>
      <c r="H1156" s="209"/>
      <c r="I1156" s="210"/>
      <c r="J1156" s="211"/>
      <c r="K1156" s="201"/>
    </row>
    <row r="1157" spans="1:11" ht="12.5" x14ac:dyDescent="0.25">
      <c r="A1157" s="207"/>
      <c r="B1157" s="209"/>
      <c r="C1157" s="209"/>
      <c r="D1157" s="208"/>
      <c r="E1157" s="208"/>
      <c r="F1157" s="209"/>
      <c r="G1157" s="209"/>
      <c r="H1157" s="209"/>
      <c r="I1157" s="210"/>
      <c r="J1157" s="211"/>
      <c r="K1157" s="201"/>
    </row>
    <row r="1158" spans="1:11" ht="12.5" x14ac:dyDescent="0.25">
      <c r="A1158" s="207"/>
      <c r="B1158" s="209"/>
      <c r="C1158" s="209"/>
      <c r="D1158" s="208"/>
      <c r="E1158" s="208"/>
      <c r="F1158" s="209"/>
      <c r="G1158" s="209"/>
      <c r="H1158" s="209"/>
      <c r="I1158" s="210"/>
      <c r="J1158" s="211"/>
      <c r="K1158" s="201"/>
    </row>
    <row r="1159" spans="1:11" ht="12.5" x14ac:dyDescent="0.25">
      <c r="A1159" s="207"/>
      <c r="B1159" s="209"/>
      <c r="C1159" s="209"/>
      <c r="D1159" s="208"/>
      <c r="E1159" s="208"/>
      <c r="F1159" s="209"/>
      <c r="G1159" s="209"/>
      <c r="H1159" s="209"/>
      <c r="I1159" s="210"/>
      <c r="J1159" s="211"/>
      <c r="K1159" s="201"/>
    </row>
    <row r="1160" spans="1:11" ht="12.5" x14ac:dyDescent="0.25">
      <c r="A1160" s="207"/>
      <c r="B1160" s="209"/>
      <c r="C1160" s="209"/>
      <c r="D1160" s="208"/>
      <c r="E1160" s="208"/>
      <c r="F1160" s="209"/>
      <c r="G1160" s="209"/>
      <c r="H1160" s="209"/>
      <c r="I1160" s="210"/>
      <c r="J1160" s="211"/>
      <c r="K1160" s="201"/>
    </row>
    <row r="1161" spans="1:11" ht="12.5" x14ac:dyDescent="0.25">
      <c r="A1161" s="207"/>
      <c r="B1161" s="209"/>
      <c r="C1161" s="209"/>
      <c r="D1161" s="208"/>
      <c r="E1161" s="208"/>
      <c r="F1161" s="209"/>
      <c r="G1161" s="209"/>
      <c r="H1161" s="209"/>
      <c r="I1161" s="210"/>
      <c r="J1161" s="211"/>
      <c r="K1161" s="201"/>
    </row>
    <row r="1162" spans="1:11" ht="12.5" x14ac:dyDescent="0.25">
      <c r="A1162" s="207"/>
      <c r="B1162" s="209"/>
      <c r="C1162" s="209"/>
      <c r="D1162" s="208"/>
      <c r="E1162" s="208"/>
      <c r="F1162" s="209"/>
      <c r="G1162" s="209"/>
      <c r="H1162" s="209"/>
      <c r="I1162" s="210"/>
      <c r="J1162" s="211"/>
      <c r="K1162" s="201"/>
    </row>
    <row r="1163" spans="1:11" ht="12.5" x14ac:dyDescent="0.25">
      <c r="A1163" s="207"/>
      <c r="B1163" s="209"/>
      <c r="C1163" s="209"/>
      <c r="D1163" s="208"/>
      <c r="E1163" s="208"/>
      <c r="F1163" s="209"/>
      <c r="G1163" s="209"/>
      <c r="H1163" s="209"/>
      <c r="I1163" s="210"/>
      <c r="J1163" s="211"/>
      <c r="K1163" s="201"/>
    </row>
    <row r="1164" spans="1:11" ht="12.5" x14ac:dyDescent="0.25">
      <c r="A1164" s="207"/>
      <c r="B1164" s="209"/>
      <c r="C1164" s="209"/>
      <c r="D1164" s="208"/>
      <c r="E1164" s="208"/>
      <c r="F1164" s="209"/>
      <c r="G1164" s="209"/>
      <c r="H1164" s="209"/>
      <c r="I1164" s="210"/>
      <c r="J1164" s="211"/>
      <c r="K1164" s="201"/>
    </row>
    <row r="1165" spans="1:11" ht="12.5" x14ac:dyDescent="0.25">
      <c r="A1165" s="207"/>
      <c r="B1165" s="209"/>
      <c r="C1165" s="209"/>
      <c r="D1165" s="208"/>
      <c r="E1165" s="208"/>
      <c r="F1165" s="209"/>
      <c r="G1165" s="209"/>
      <c r="H1165" s="209"/>
      <c r="I1165" s="210"/>
      <c r="J1165" s="211"/>
      <c r="K1165" s="201"/>
    </row>
    <row r="1166" spans="1:11" ht="12.5" x14ac:dyDescent="0.25">
      <c r="A1166" s="207"/>
      <c r="B1166" s="209"/>
      <c r="C1166" s="209"/>
      <c r="D1166" s="208"/>
      <c r="E1166" s="208"/>
      <c r="F1166" s="209"/>
      <c r="G1166" s="209"/>
      <c r="H1166" s="209"/>
      <c r="I1166" s="210"/>
      <c r="J1166" s="211"/>
      <c r="K1166" s="201"/>
    </row>
    <row r="1167" spans="1:11" ht="12.5" x14ac:dyDescent="0.25">
      <c r="A1167" s="207"/>
      <c r="B1167" s="209"/>
      <c r="C1167" s="209"/>
      <c r="D1167" s="208"/>
      <c r="E1167" s="208"/>
      <c r="F1167" s="209"/>
      <c r="G1167" s="209"/>
      <c r="H1167" s="209"/>
      <c r="I1167" s="210"/>
      <c r="J1167" s="211"/>
      <c r="K1167" s="201"/>
    </row>
    <row r="1168" spans="1:11" ht="12.5" x14ac:dyDescent="0.25">
      <c r="A1168" s="207"/>
      <c r="B1168" s="209"/>
      <c r="C1168" s="209"/>
      <c r="D1168" s="208"/>
      <c r="E1168" s="208"/>
      <c r="F1168" s="209"/>
      <c r="G1168" s="209"/>
      <c r="H1168" s="209"/>
      <c r="I1168" s="210"/>
      <c r="J1168" s="211"/>
      <c r="K1168" s="201"/>
    </row>
    <row r="1169" spans="1:11" ht="12.5" x14ac:dyDescent="0.25">
      <c r="A1169" s="207"/>
      <c r="B1169" s="209"/>
      <c r="C1169" s="209"/>
      <c r="D1169" s="208"/>
      <c r="E1169" s="208"/>
      <c r="F1169" s="209"/>
      <c r="G1169" s="209"/>
      <c r="H1169" s="209"/>
      <c r="I1169" s="210"/>
      <c r="J1169" s="211"/>
      <c r="K1169" s="201"/>
    </row>
    <row r="1170" spans="1:11" ht="12.5" x14ac:dyDescent="0.25">
      <c r="A1170" s="207"/>
      <c r="B1170" s="209"/>
      <c r="C1170" s="209"/>
      <c r="D1170" s="208"/>
      <c r="E1170" s="208"/>
      <c r="F1170" s="209"/>
      <c r="G1170" s="209"/>
      <c r="H1170" s="209"/>
      <c r="I1170" s="210"/>
      <c r="J1170" s="211"/>
      <c r="K1170" s="201"/>
    </row>
    <row r="1171" spans="1:11" ht="12.5" x14ac:dyDescent="0.25">
      <c r="A1171" s="207"/>
      <c r="B1171" s="209"/>
      <c r="C1171" s="209"/>
      <c r="D1171" s="208"/>
      <c r="E1171" s="208"/>
      <c r="F1171" s="209"/>
      <c r="G1171" s="209"/>
      <c r="H1171" s="209"/>
      <c r="I1171" s="210"/>
      <c r="J1171" s="211"/>
      <c r="K1171" s="201"/>
    </row>
    <row r="1172" spans="1:11" ht="12.5" x14ac:dyDescent="0.25">
      <c r="A1172" s="207"/>
      <c r="B1172" s="209"/>
      <c r="C1172" s="209"/>
      <c r="D1172" s="208"/>
      <c r="E1172" s="208"/>
      <c r="F1172" s="209"/>
      <c r="G1172" s="209"/>
      <c r="H1172" s="209"/>
      <c r="I1172" s="210"/>
      <c r="J1172" s="211"/>
      <c r="K1172" s="201"/>
    </row>
    <row r="1173" spans="1:11" ht="12.5" x14ac:dyDescent="0.25">
      <c r="A1173" s="207"/>
      <c r="B1173" s="209"/>
      <c r="C1173" s="209"/>
      <c r="D1173" s="208"/>
      <c r="E1173" s="208"/>
      <c r="F1173" s="209"/>
      <c r="G1173" s="209"/>
      <c r="H1173" s="209"/>
      <c r="I1173" s="210"/>
      <c r="J1173" s="211"/>
      <c r="K1173" s="201"/>
    </row>
    <row r="1174" spans="1:11" ht="12.5" x14ac:dyDescent="0.25">
      <c r="A1174" s="207"/>
      <c r="B1174" s="209"/>
      <c r="C1174" s="209"/>
      <c r="D1174" s="208"/>
      <c r="E1174" s="208"/>
      <c r="F1174" s="209"/>
      <c r="G1174" s="209"/>
      <c r="H1174" s="209"/>
      <c r="I1174" s="210"/>
      <c r="J1174" s="211"/>
      <c r="K1174" s="201"/>
    </row>
    <row r="1175" spans="1:11" ht="12.5" x14ac:dyDescent="0.25">
      <c r="A1175" s="207"/>
      <c r="B1175" s="209"/>
      <c r="C1175" s="209"/>
      <c r="D1175" s="208"/>
      <c r="E1175" s="208"/>
      <c r="F1175" s="209"/>
      <c r="G1175" s="209"/>
      <c r="H1175" s="209"/>
      <c r="I1175" s="210"/>
      <c r="J1175" s="211"/>
      <c r="K1175" s="201"/>
    </row>
    <row r="1176" spans="1:11" ht="12.5" x14ac:dyDescent="0.25">
      <c r="A1176" s="207"/>
      <c r="B1176" s="209"/>
      <c r="C1176" s="209"/>
      <c r="D1176" s="208"/>
      <c r="E1176" s="208"/>
      <c r="F1176" s="209"/>
      <c r="G1176" s="209"/>
      <c r="H1176" s="209"/>
      <c r="I1176" s="210"/>
      <c r="J1176" s="211"/>
      <c r="K1176" s="201"/>
    </row>
    <row r="1177" spans="1:11" ht="12.5" x14ac:dyDescent="0.25">
      <c r="A1177" s="207"/>
      <c r="B1177" s="209"/>
      <c r="C1177" s="209"/>
      <c r="D1177" s="208"/>
      <c r="E1177" s="208"/>
      <c r="F1177" s="209"/>
      <c r="G1177" s="209"/>
      <c r="H1177" s="209"/>
      <c r="I1177" s="210"/>
      <c r="J1177" s="211"/>
      <c r="K1177" s="201"/>
    </row>
    <row r="1178" spans="1:11" ht="12.5" x14ac:dyDescent="0.25">
      <c r="A1178" s="207"/>
      <c r="B1178" s="209"/>
      <c r="C1178" s="209"/>
      <c r="D1178" s="208"/>
      <c r="E1178" s="208"/>
      <c r="F1178" s="209"/>
      <c r="G1178" s="209"/>
      <c r="H1178" s="209"/>
      <c r="I1178" s="210"/>
      <c r="J1178" s="211"/>
      <c r="K1178" s="201"/>
    </row>
    <row r="1179" spans="1:11" ht="12.5" x14ac:dyDescent="0.25">
      <c r="A1179" s="207"/>
      <c r="B1179" s="209"/>
      <c r="C1179" s="209"/>
      <c r="D1179" s="208"/>
      <c r="E1179" s="208"/>
      <c r="F1179" s="209"/>
      <c r="G1179" s="209"/>
      <c r="H1179" s="209"/>
      <c r="I1179" s="210"/>
      <c r="J1179" s="211"/>
      <c r="K1179" s="201"/>
    </row>
    <row r="1180" spans="1:11" ht="12.5" x14ac:dyDescent="0.25">
      <c r="A1180" s="207"/>
      <c r="B1180" s="209"/>
      <c r="C1180" s="209"/>
      <c r="D1180" s="208"/>
      <c r="E1180" s="208"/>
      <c r="F1180" s="209"/>
      <c r="G1180" s="209"/>
      <c r="H1180" s="209"/>
      <c r="I1180" s="210"/>
      <c r="J1180" s="211"/>
      <c r="K1180" s="201"/>
    </row>
    <row r="1181" spans="1:11" ht="12.5" x14ac:dyDescent="0.25">
      <c r="A1181" s="207"/>
      <c r="B1181" s="209"/>
      <c r="C1181" s="209"/>
      <c r="D1181" s="208"/>
      <c r="E1181" s="208"/>
      <c r="F1181" s="209"/>
      <c r="G1181" s="209"/>
      <c r="H1181" s="209"/>
      <c r="I1181" s="210"/>
      <c r="J1181" s="211"/>
      <c r="K1181" s="201"/>
    </row>
    <row r="1182" spans="1:11" ht="12.5" x14ac:dyDescent="0.25">
      <c r="A1182" s="207"/>
      <c r="B1182" s="209"/>
      <c r="C1182" s="209"/>
      <c r="D1182" s="208"/>
      <c r="E1182" s="208"/>
      <c r="F1182" s="209"/>
      <c r="G1182" s="209"/>
      <c r="H1182" s="209"/>
      <c r="I1182" s="210"/>
      <c r="J1182" s="211"/>
      <c r="K1182" s="201"/>
    </row>
    <row r="1183" spans="1:11" ht="12.5" x14ac:dyDescent="0.25">
      <c r="A1183" s="207"/>
      <c r="B1183" s="209"/>
      <c r="C1183" s="209"/>
      <c r="D1183" s="208"/>
      <c r="E1183" s="208"/>
      <c r="F1183" s="209"/>
      <c r="G1183" s="209"/>
      <c r="H1183" s="209"/>
      <c r="I1183" s="210"/>
      <c r="J1183" s="211"/>
      <c r="K1183" s="201"/>
    </row>
    <row r="1184" spans="1:11" ht="12.5" x14ac:dyDescent="0.25">
      <c r="A1184" s="207"/>
      <c r="B1184" s="209"/>
      <c r="C1184" s="209"/>
      <c r="D1184" s="208"/>
      <c r="E1184" s="208"/>
      <c r="F1184" s="209"/>
      <c r="G1184" s="209"/>
      <c r="H1184" s="209"/>
      <c r="I1184" s="210"/>
      <c r="J1184" s="211"/>
      <c r="K1184" s="201"/>
    </row>
    <row r="1185" spans="1:11" ht="12.5" x14ac:dyDescent="0.25">
      <c r="A1185" s="207"/>
      <c r="B1185" s="209"/>
      <c r="C1185" s="209"/>
      <c r="D1185" s="208"/>
      <c r="E1185" s="208"/>
      <c r="F1185" s="209"/>
      <c r="G1185" s="209"/>
      <c r="H1185" s="209"/>
      <c r="I1185" s="210"/>
      <c r="J1185" s="211"/>
      <c r="K1185" s="201"/>
    </row>
    <row r="1186" spans="1:11" ht="12.5" x14ac:dyDescent="0.25">
      <c r="A1186" s="207"/>
      <c r="B1186" s="209"/>
      <c r="C1186" s="209"/>
      <c r="D1186" s="208"/>
      <c r="E1186" s="208"/>
      <c r="F1186" s="209"/>
      <c r="G1186" s="209"/>
      <c r="H1186" s="209"/>
      <c r="I1186" s="210"/>
      <c r="J1186" s="211"/>
      <c r="K1186" s="201"/>
    </row>
    <row r="1187" spans="1:11" ht="12.5" x14ac:dyDescent="0.25">
      <c r="A1187" s="207"/>
      <c r="B1187" s="209"/>
      <c r="C1187" s="209"/>
      <c r="D1187" s="208"/>
      <c r="E1187" s="208"/>
      <c r="F1187" s="209"/>
      <c r="G1187" s="209"/>
      <c r="H1187" s="209"/>
      <c r="I1187" s="210"/>
      <c r="J1187" s="211"/>
      <c r="K1187" s="201"/>
    </row>
    <row r="1188" spans="1:11" ht="12.5" x14ac:dyDescent="0.25">
      <c r="A1188" s="207"/>
      <c r="B1188" s="209"/>
      <c r="C1188" s="209"/>
      <c r="D1188" s="208"/>
      <c r="E1188" s="208"/>
      <c r="F1188" s="209"/>
      <c r="G1188" s="209"/>
      <c r="H1188" s="209"/>
      <c r="I1188" s="210"/>
      <c r="J1188" s="211"/>
      <c r="K1188" s="201"/>
    </row>
    <row r="1189" spans="1:11" ht="12.5" x14ac:dyDescent="0.25">
      <c r="A1189" s="207"/>
      <c r="B1189" s="209"/>
      <c r="C1189" s="209"/>
      <c r="D1189" s="208"/>
      <c r="E1189" s="208"/>
      <c r="F1189" s="209"/>
      <c r="G1189" s="209"/>
      <c r="H1189" s="209"/>
      <c r="I1189" s="210"/>
      <c r="J1189" s="211"/>
      <c r="K1189" s="201"/>
    </row>
    <row r="1190" spans="1:11" ht="12.5" x14ac:dyDescent="0.25">
      <c r="A1190" s="207"/>
      <c r="B1190" s="209"/>
      <c r="C1190" s="209"/>
      <c r="D1190" s="208"/>
      <c r="E1190" s="208"/>
      <c r="F1190" s="209"/>
      <c r="G1190" s="209"/>
      <c r="H1190" s="209"/>
      <c r="I1190" s="210"/>
      <c r="J1190" s="211"/>
      <c r="K1190" s="201"/>
    </row>
    <row r="1191" spans="1:11" ht="12.5" x14ac:dyDescent="0.25">
      <c r="A1191" s="207"/>
      <c r="B1191" s="209"/>
      <c r="C1191" s="209"/>
      <c r="D1191" s="208"/>
      <c r="E1191" s="208"/>
      <c r="F1191" s="209"/>
      <c r="G1191" s="209"/>
      <c r="H1191" s="209"/>
      <c r="I1191" s="210"/>
      <c r="J1191" s="211"/>
      <c r="K1191" s="201"/>
    </row>
    <row r="1192" spans="1:11" ht="12.5" x14ac:dyDescent="0.25">
      <c r="A1192" s="207"/>
      <c r="B1192" s="209"/>
      <c r="C1192" s="209"/>
      <c r="D1192" s="208"/>
      <c r="E1192" s="208"/>
      <c r="F1192" s="209"/>
      <c r="G1192" s="209"/>
      <c r="H1192" s="209"/>
      <c r="I1192" s="210"/>
      <c r="J1192" s="211"/>
      <c r="K1192" s="201"/>
    </row>
    <row r="1193" spans="1:11" ht="12.5" x14ac:dyDescent="0.25">
      <c r="A1193" s="207"/>
      <c r="B1193" s="209"/>
      <c r="C1193" s="209"/>
      <c r="D1193" s="208"/>
      <c r="E1193" s="208"/>
      <c r="F1193" s="209"/>
      <c r="G1193" s="209"/>
      <c r="H1193" s="209"/>
      <c r="I1193" s="210"/>
      <c r="J1193" s="211"/>
      <c r="K1193" s="201"/>
    </row>
    <row r="1194" spans="1:11" ht="12.5" x14ac:dyDescent="0.25">
      <c r="A1194" s="207"/>
      <c r="B1194" s="209"/>
      <c r="C1194" s="209"/>
      <c r="D1194" s="208"/>
      <c r="E1194" s="208"/>
      <c r="F1194" s="209"/>
      <c r="G1194" s="209"/>
      <c r="H1194" s="209"/>
      <c r="I1194" s="210"/>
      <c r="J1194" s="211"/>
      <c r="K1194" s="201"/>
    </row>
    <row r="1195" spans="1:11" ht="12.5" x14ac:dyDescent="0.25">
      <c r="A1195" s="207"/>
      <c r="B1195" s="209"/>
      <c r="C1195" s="209"/>
      <c r="D1195" s="208"/>
      <c r="E1195" s="208"/>
      <c r="F1195" s="209"/>
      <c r="G1195" s="209"/>
      <c r="H1195" s="209"/>
      <c r="I1195" s="210"/>
      <c r="J1195" s="211"/>
      <c r="K1195" s="201"/>
    </row>
    <row r="1196" spans="1:11" ht="12.5" x14ac:dyDescent="0.25">
      <c r="A1196" s="207"/>
      <c r="B1196" s="209"/>
      <c r="C1196" s="209"/>
      <c r="D1196" s="208"/>
      <c r="E1196" s="208"/>
      <c r="F1196" s="209"/>
      <c r="G1196" s="209"/>
      <c r="H1196" s="209"/>
      <c r="I1196" s="210"/>
      <c r="J1196" s="211"/>
      <c r="K1196" s="201"/>
    </row>
    <row r="1197" spans="1:11" ht="12.5" x14ac:dyDescent="0.25">
      <c r="A1197" s="207"/>
      <c r="B1197" s="209"/>
      <c r="C1197" s="209"/>
      <c r="D1197" s="208"/>
      <c r="E1197" s="208"/>
      <c r="F1197" s="209"/>
      <c r="G1197" s="209"/>
      <c r="H1197" s="209"/>
      <c r="I1197" s="210"/>
      <c r="J1197" s="211"/>
      <c r="K1197" s="201"/>
    </row>
    <row r="1198" spans="1:11" ht="12.5" x14ac:dyDescent="0.25">
      <c r="A1198" s="207"/>
      <c r="B1198" s="209"/>
      <c r="C1198" s="209"/>
      <c r="D1198" s="208"/>
      <c r="E1198" s="208"/>
      <c r="F1198" s="209"/>
      <c r="G1198" s="209"/>
      <c r="H1198" s="209"/>
      <c r="I1198" s="210"/>
      <c r="J1198" s="211"/>
      <c r="K1198" s="201"/>
    </row>
    <row r="1199" spans="1:11" ht="12.5" x14ac:dyDescent="0.25">
      <c r="A1199" s="207"/>
      <c r="B1199" s="209"/>
      <c r="C1199" s="209"/>
      <c r="D1199" s="208"/>
      <c r="E1199" s="208"/>
      <c r="F1199" s="209"/>
      <c r="G1199" s="209"/>
      <c r="H1199" s="209"/>
      <c r="I1199" s="210"/>
      <c r="J1199" s="211"/>
      <c r="K1199" s="201"/>
    </row>
    <row r="1200" spans="1:11" ht="12.5" x14ac:dyDescent="0.25">
      <c r="A1200" s="207"/>
      <c r="B1200" s="209"/>
      <c r="C1200" s="209"/>
      <c r="D1200" s="208"/>
      <c r="E1200" s="208"/>
      <c r="F1200" s="209"/>
      <c r="G1200" s="209"/>
      <c r="H1200" s="209"/>
      <c r="I1200" s="210"/>
      <c r="J1200" s="211"/>
      <c r="K1200" s="201"/>
    </row>
    <row r="1201" spans="1:11" ht="12.5" x14ac:dyDescent="0.25">
      <c r="A1201" s="207"/>
      <c r="B1201" s="209"/>
      <c r="C1201" s="209"/>
      <c r="D1201" s="208"/>
      <c r="E1201" s="208"/>
      <c r="F1201" s="209"/>
      <c r="G1201" s="209"/>
      <c r="H1201" s="209"/>
      <c r="I1201" s="210"/>
      <c r="J1201" s="211"/>
      <c r="K1201" s="201"/>
    </row>
    <row r="1202" spans="1:11" ht="12.5" x14ac:dyDescent="0.25">
      <c r="A1202" s="207"/>
      <c r="B1202" s="209"/>
      <c r="C1202" s="209"/>
      <c r="D1202" s="208"/>
      <c r="E1202" s="208"/>
      <c r="F1202" s="209"/>
      <c r="G1202" s="209"/>
      <c r="H1202" s="209"/>
      <c r="I1202" s="210"/>
      <c r="J1202" s="211"/>
      <c r="K1202" s="201"/>
    </row>
    <row r="1203" spans="1:11" ht="12.5" x14ac:dyDescent="0.25">
      <c r="A1203" s="207"/>
      <c r="B1203" s="209"/>
      <c r="C1203" s="209"/>
      <c r="D1203" s="208"/>
      <c r="E1203" s="208"/>
      <c r="F1203" s="209"/>
      <c r="G1203" s="209"/>
      <c r="H1203" s="209"/>
      <c r="I1203" s="210"/>
      <c r="J1203" s="211"/>
      <c r="K1203" s="201"/>
    </row>
    <row r="1204" spans="1:11" ht="12.5" x14ac:dyDescent="0.25">
      <c r="A1204" s="207"/>
      <c r="B1204" s="209"/>
      <c r="C1204" s="209"/>
      <c r="D1204" s="208"/>
      <c r="E1204" s="208"/>
      <c r="F1204" s="209"/>
      <c r="G1204" s="209"/>
      <c r="H1204" s="209"/>
      <c r="I1204" s="210"/>
      <c r="J1204" s="211"/>
      <c r="K1204" s="201"/>
    </row>
    <row r="1205" spans="1:11" ht="12.5" x14ac:dyDescent="0.25">
      <c r="A1205" s="207"/>
      <c r="B1205" s="209"/>
      <c r="C1205" s="209"/>
      <c r="D1205" s="208"/>
      <c r="E1205" s="208"/>
      <c r="F1205" s="209"/>
      <c r="G1205" s="209"/>
      <c r="H1205" s="209"/>
      <c r="I1205" s="210"/>
      <c r="J1205" s="211"/>
      <c r="K1205" s="201"/>
    </row>
    <row r="1206" spans="1:11" ht="12.5" x14ac:dyDescent="0.25">
      <c r="A1206" s="207"/>
      <c r="B1206" s="209"/>
      <c r="C1206" s="209"/>
      <c r="D1206" s="208"/>
      <c r="E1206" s="208"/>
      <c r="F1206" s="209"/>
      <c r="G1206" s="209"/>
      <c r="H1206" s="209"/>
      <c r="I1206" s="210"/>
      <c r="J1206" s="211"/>
      <c r="K1206" s="201"/>
    </row>
    <row r="1207" spans="1:11" ht="12.5" x14ac:dyDescent="0.25">
      <c r="A1207" s="207"/>
      <c r="B1207" s="209"/>
      <c r="C1207" s="209"/>
      <c r="D1207" s="208"/>
      <c r="E1207" s="208"/>
      <c r="F1207" s="209"/>
      <c r="G1207" s="209"/>
      <c r="H1207" s="209"/>
      <c r="I1207" s="210"/>
      <c r="J1207" s="211"/>
      <c r="K1207" s="201"/>
    </row>
    <row r="1208" spans="1:11" ht="12.5" x14ac:dyDescent="0.25">
      <c r="A1208" s="207"/>
      <c r="B1208" s="209"/>
      <c r="C1208" s="209"/>
      <c r="D1208" s="208"/>
      <c r="E1208" s="208"/>
      <c r="F1208" s="209"/>
      <c r="G1208" s="209"/>
      <c r="H1208" s="209"/>
      <c r="I1208" s="210"/>
      <c r="J1208" s="211"/>
      <c r="K1208" s="201"/>
    </row>
    <row r="1209" spans="1:11" ht="12.5" x14ac:dyDescent="0.25">
      <c r="A1209" s="207"/>
      <c r="B1209" s="209"/>
      <c r="C1209" s="209"/>
      <c r="D1209" s="208"/>
      <c r="E1209" s="208"/>
      <c r="F1209" s="209"/>
      <c r="G1209" s="209"/>
      <c r="H1209" s="209"/>
      <c r="I1209" s="210"/>
      <c r="J1209" s="211"/>
      <c r="K1209" s="201"/>
    </row>
    <row r="1210" spans="1:11" ht="12.5" x14ac:dyDescent="0.25">
      <c r="A1210" s="207"/>
      <c r="B1210" s="209"/>
      <c r="C1210" s="209"/>
      <c r="D1210" s="208"/>
      <c r="E1210" s="208"/>
      <c r="F1210" s="209"/>
      <c r="G1210" s="209"/>
      <c r="H1210" s="209"/>
      <c r="I1210" s="210"/>
      <c r="J1210" s="211"/>
      <c r="K1210" s="201"/>
    </row>
    <row r="1211" spans="1:11" ht="12.5" x14ac:dyDescent="0.25">
      <c r="A1211" s="207"/>
      <c r="B1211" s="209"/>
      <c r="C1211" s="209"/>
      <c r="D1211" s="208"/>
      <c r="E1211" s="208"/>
      <c r="F1211" s="209"/>
      <c r="G1211" s="209"/>
      <c r="H1211" s="209"/>
      <c r="I1211" s="210"/>
      <c r="J1211" s="211"/>
      <c r="K1211" s="201"/>
    </row>
    <row r="1212" spans="1:11" ht="12.5" x14ac:dyDescent="0.25">
      <c r="A1212" s="207"/>
      <c r="B1212" s="209"/>
      <c r="C1212" s="209"/>
      <c r="D1212" s="208"/>
      <c r="E1212" s="208"/>
      <c r="F1212" s="209"/>
      <c r="G1212" s="209"/>
      <c r="H1212" s="209"/>
      <c r="I1212" s="210"/>
      <c r="J1212" s="211"/>
      <c r="K1212" s="201"/>
    </row>
    <row r="1213" spans="1:11" ht="12.5" x14ac:dyDescent="0.25">
      <c r="A1213" s="207"/>
      <c r="B1213" s="209"/>
      <c r="C1213" s="209"/>
      <c r="D1213" s="208"/>
      <c r="E1213" s="208"/>
      <c r="F1213" s="209"/>
      <c r="G1213" s="209"/>
      <c r="H1213" s="209"/>
      <c r="I1213" s="210"/>
      <c r="J1213" s="211"/>
      <c r="K1213" s="201"/>
    </row>
    <row r="1214" spans="1:11" ht="12.5" x14ac:dyDescent="0.25">
      <c r="A1214" s="207"/>
      <c r="B1214" s="209"/>
      <c r="C1214" s="209"/>
      <c r="D1214" s="208"/>
      <c r="E1214" s="208"/>
      <c r="F1214" s="209"/>
      <c r="G1214" s="209"/>
      <c r="H1214" s="209"/>
      <c r="I1214" s="210"/>
      <c r="J1214" s="211"/>
      <c r="K1214" s="201"/>
    </row>
    <row r="1215" spans="1:11" ht="12.5" x14ac:dyDescent="0.25">
      <c r="A1215" s="207"/>
      <c r="B1215" s="209"/>
      <c r="C1215" s="209"/>
      <c r="D1215" s="208"/>
      <c r="E1215" s="208"/>
      <c r="F1215" s="209"/>
      <c r="G1215" s="209"/>
      <c r="H1215" s="209"/>
      <c r="I1215" s="210"/>
      <c r="J1215" s="211"/>
      <c r="K1215" s="201"/>
    </row>
    <row r="1216" spans="1:11" ht="12.5" x14ac:dyDescent="0.25">
      <c r="A1216" s="207"/>
      <c r="B1216" s="209"/>
      <c r="C1216" s="209"/>
      <c r="D1216" s="208"/>
      <c r="E1216" s="208"/>
      <c r="F1216" s="209"/>
      <c r="G1216" s="209"/>
      <c r="H1216" s="209"/>
      <c r="I1216" s="210"/>
      <c r="J1216" s="211"/>
      <c r="K1216" s="201"/>
    </row>
    <row r="1217" spans="1:11" ht="12.5" x14ac:dyDescent="0.25">
      <c r="A1217" s="207"/>
      <c r="B1217" s="209"/>
      <c r="C1217" s="209"/>
      <c r="D1217" s="208"/>
      <c r="E1217" s="208"/>
      <c r="F1217" s="209"/>
      <c r="G1217" s="209"/>
      <c r="H1217" s="209"/>
      <c r="I1217" s="210"/>
      <c r="J1217" s="211"/>
      <c r="K1217" s="201"/>
    </row>
    <row r="1218" spans="1:11" ht="12.5" x14ac:dyDescent="0.25">
      <c r="A1218" s="207"/>
      <c r="B1218" s="209"/>
      <c r="C1218" s="209"/>
      <c r="D1218" s="208"/>
      <c r="E1218" s="208"/>
      <c r="F1218" s="209"/>
      <c r="G1218" s="209"/>
      <c r="H1218" s="209"/>
      <c r="I1218" s="210"/>
      <c r="J1218" s="211"/>
      <c r="K1218" s="201"/>
    </row>
    <row r="1219" spans="1:11" ht="12.5" x14ac:dyDescent="0.25">
      <c r="A1219" s="207"/>
      <c r="B1219" s="209"/>
      <c r="C1219" s="209"/>
      <c r="D1219" s="208"/>
      <c r="E1219" s="208"/>
      <c r="F1219" s="209"/>
      <c r="G1219" s="209"/>
      <c r="H1219" s="209"/>
      <c r="I1219" s="210"/>
      <c r="J1219" s="211"/>
      <c r="K1219" s="201"/>
    </row>
    <row r="1220" spans="1:11" ht="12.5" x14ac:dyDescent="0.25">
      <c r="A1220" s="207"/>
      <c r="B1220" s="209"/>
      <c r="C1220" s="209"/>
      <c r="D1220" s="208"/>
      <c r="E1220" s="208"/>
      <c r="F1220" s="209"/>
      <c r="G1220" s="209"/>
      <c r="H1220" s="209"/>
      <c r="I1220" s="210"/>
      <c r="J1220" s="211"/>
      <c r="K1220" s="201"/>
    </row>
    <row r="1221" spans="1:11" ht="12.5" x14ac:dyDescent="0.25">
      <c r="A1221" s="207"/>
      <c r="B1221" s="209"/>
      <c r="C1221" s="209"/>
      <c r="D1221" s="208"/>
      <c r="E1221" s="208"/>
      <c r="F1221" s="209"/>
      <c r="G1221" s="209"/>
      <c r="H1221" s="209"/>
      <c r="I1221" s="210"/>
      <c r="J1221" s="211"/>
      <c r="K1221" s="201"/>
    </row>
    <row r="1222" spans="1:11" ht="12.5" x14ac:dyDescent="0.25">
      <c r="A1222" s="207"/>
      <c r="B1222" s="209"/>
      <c r="C1222" s="209"/>
      <c r="D1222" s="208"/>
      <c r="E1222" s="208"/>
      <c r="F1222" s="209"/>
      <c r="G1222" s="209"/>
      <c r="H1222" s="209"/>
      <c r="I1222" s="210"/>
      <c r="J1222" s="211"/>
      <c r="K1222" s="201"/>
    </row>
    <row r="1223" spans="1:11" ht="12.5" x14ac:dyDescent="0.25">
      <c r="A1223" s="207"/>
      <c r="B1223" s="209"/>
      <c r="C1223" s="209"/>
      <c r="D1223" s="208"/>
      <c r="E1223" s="208"/>
      <c r="F1223" s="209"/>
      <c r="G1223" s="209"/>
      <c r="H1223" s="209"/>
      <c r="I1223" s="210"/>
      <c r="J1223" s="211"/>
      <c r="K1223" s="201"/>
    </row>
    <row r="1224" spans="1:11" ht="12.5" x14ac:dyDescent="0.25">
      <c r="A1224" s="207"/>
      <c r="B1224" s="209"/>
      <c r="C1224" s="209"/>
      <c r="D1224" s="208"/>
      <c r="E1224" s="208"/>
      <c r="F1224" s="209"/>
      <c r="G1224" s="209"/>
      <c r="H1224" s="209"/>
      <c r="I1224" s="210"/>
      <c r="J1224" s="211"/>
      <c r="K1224" s="201"/>
    </row>
    <row r="1225" spans="1:11" ht="12.5" x14ac:dyDescent="0.25">
      <c r="A1225" s="207"/>
      <c r="B1225" s="209"/>
      <c r="C1225" s="209"/>
      <c r="D1225" s="208"/>
      <c r="E1225" s="208"/>
      <c r="F1225" s="209"/>
      <c r="G1225" s="209"/>
      <c r="H1225" s="209"/>
      <c r="I1225" s="210"/>
      <c r="J1225" s="211"/>
      <c r="K1225" s="201"/>
    </row>
    <row r="1226" spans="1:11" ht="12.5" x14ac:dyDescent="0.25">
      <c r="A1226" s="207"/>
      <c r="B1226" s="209"/>
      <c r="C1226" s="209"/>
      <c r="D1226" s="208"/>
      <c r="E1226" s="208"/>
      <c r="F1226" s="209"/>
      <c r="G1226" s="209"/>
      <c r="H1226" s="209"/>
      <c r="I1226" s="210"/>
      <c r="J1226" s="211"/>
      <c r="K1226" s="201"/>
    </row>
    <row r="1227" spans="1:11" ht="12.5" x14ac:dyDescent="0.25">
      <c r="A1227" s="207"/>
      <c r="B1227" s="209"/>
      <c r="C1227" s="209"/>
      <c r="D1227" s="208"/>
      <c r="E1227" s="208"/>
      <c r="F1227" s="209"/>
      <c r="G1227" s="209"/>
      <c r="H1227" s="209"/>
      <c r="I1227" s="210"/>
      <c r="J1227" s="211"/>
      <c r="K1227" s="201"/>
    </row>
    <row r="1228" spans="1:11" ht="12.5" x14ac:dyDescent="0.25">
      <c r="A1228" s="207"/>
      <c r="B1228" s="209"/>
      <c r="C1228" s="209"/>
      <c r="D1228" s="208"/>
      <c r="E1228" s="208"/>
      <c r="F1228" s="209"/>
      <c r="G1228" s="209"/>
      <c r="H1228" s="209"/>
      <c r="I1228" s="210"/>
      <c r="J1228" s="211"/>
      <c r="K1228" s="201"/>
    </row>
    <row r="1229" spans="1:11" ht="12.5" x14ac:dyDescent="0.25">
      <c r="A1229" s="207"/>
      <c r="B1229" s="209"/>
      <c r="C1229" s="209"/>
      <c r="D1229" s="208"/>
      <c r="E1229" s="208"/>
      <c r="F1229" s="209"/>
      <c r="G1229" s="209"/>
      <c r="H1229" s="209"/>
      <c r="I1229" s="210"/>
      <c r="J1229" s="211"/>
      <c r="K1229" s="201"/>
    </row>
    <row r="1230" spans="1:11" ht="12.5" x14ac:dyDescent="0.25">
      <c r="A1230" s="207"/>
      <c r="B1230" s="209"/>
      <c r="C1230" s="209"/>
      <c r="D1230" s="208"/>
      <c r="E1230" s="208"/>
      <c r="F1230" s="209"/>
      <c r="G1230" s="209"/>
      <c r="H1230" s="209"/>
      <c r="I1230" s="210"/>
      <c r="J1230" s="211"/>
      <c r="K1230" s="201"/>
    </row>
    <row r="1231" spans="1:11" ht="12.5" x14ac:dyDescent="0.25">
      <c r="A1231" s="207"/>
      <c r="B1231" s="209"/>
      <c r="C1231" s="209"/>
      <c r="D1231" s="208"/>
      <c r="E1231" s="208"/>
      <c r="F1231" s="209"/>
      <c r="G1231" s="209"/>
      <c r="H1231" s="209"/>
      <c r="I1231" s="210"/>
      <c r="J1231" s="211"/>
      <c r="K1231" s="201"/>
    </row>
    <row r="1232" spans="1:11" ht="12.5" x14ac:dyDescent="0.25">
      <c r="A1232" s="207"/>
      <c r="B1232" s="209"/>
      <c r="C1232" s="209"/>
      <c r="D1232" s="208"/>
      <c r="E1232" s="208"/>
      <c r="F1232" s="209"/>
      <c r="G1232" s="209"/>
      <c r="H1232" s="209"/>
      <c r="I1232" s="210"/>
      <c r="J1232" s="211"/>
      <c r="K1232" s="201"/>
    </row>
    <row r="1233" spans="1:11" ht="12.5" x14ac:dyDescent="0.25">
      <c r="A1233" s="207"/>
      <c r="B1233" s="209"/>
      <c r="C1233" s="209"/>
      <c r="D1233" s="208"/>
      <c r="E1233" s="208"/>
      <c r="F1233" s="209"/>
      <c r="G1233" s="209"/>
      <c r="H1233" s="209"/>
      <c r="I1233" s="210"/>
      <c r="J1233" s="211"/>
      <c r="K1233" s="201"/>
    </row>
    <row r="1234" spans="1:11" ht="12.5" x14ac:dyDescent="0.25">
      <c r="A1234" s="207"/>
      <c r="B1234" s="209"/>
      <c r="C1234" s="209"/>
      <c r="D1234" s="208"/>
      <c r="E1234" s="208"/>
      <c r="F1234" s="209"/>
      <c r="G1234" s="209"/>
      <c r="H1234" s="209"/>
      <c r="I1234" s="210"/>
      <c r="J1234" s="211"/>
      <c r="K1234" s="201"/>
    </row>
    <row r="1235" spans="1:11" ht="12.5" x14ac:dyDescent="0.25">
      <c r="A1235" s="207"/>
      <c r="B1235" s="209"/>
      <c r="C1235" s="209"/>
      <c r="D1235" s="208"/>
      <c r="E1235" s="208"/>
      <c r="F1235" s="209"/>
      <c r="G1235" s="209"/>
      <c r="H1235" s="209"/>
      <c r="I1235" s="210"/>
      <c r="J1235" s="211"/>
      <c r="K1235" s="201"/>
    </row>
    <row r="1236" spans="1:11" ht="12.5" x14ac:dyDescent="0.25">
      <c r="A1236" s="207"/>
      <c r="B1236" s="209"/>
      <c r="C1236" s="209"/>
      <c r="D1236" s="208"/>
      <c r="E1236" s="208"/>
      <c r="F1236" s="209"/>
      <c r="G1236" s="209"/>
      <c r="H1236" s="209"/>
      <c r="I1236" s="210"/>
      <c r="J1236" s="211"/>
      <c r="K1236" s="201"/>
    </row>
    <row r="1237" spans="1:11" ht="12.5" x14ac:dyDescent="0.25">
      <c r="A1237" s="207"/>
      <c r="B1237" s="209"/>
      <c r="C1237" s="209"/>
      <c r="D1237" s="208"/>
      <c r="E1237" s="208"/>
      <c r="F1237" s="209"/>
      <c r="G1237" s="209"/>
      <c r="H1237" s="209"/>
      <c r="I1237" s="210"/>
      <c r="J1237" s="211"/>
      <c r="K1237" s="201"/>
    </row>
    <row r="1238" spans="1:11" ht="12.5" x14ac:dyDescent="0.25">
      <c r="A1238" s="207"/>
      <c r="B1238" s="209"/>
      <c r="C1238" s="209"/>
      <c r="D1238" s="208"/>
      <c r="E1238" s="208"/>
      <c r="F1238" s="209"/>
      <c r="G1238" s="209"/>
      <c r="H1238" s="209"/>
      <c r="I1238" s="210"/>
      <c r="J1238" s="211"/>
      <c r="K1238" s="201"/>
    </row>
    <row r="1239" spans="1:11" ht="12.5" x14ac:dyDescent="0.25">
      <c r="A1239" s="207"/>
      <c r="B1239" s="209"/>
      <c r="C1239" s="209"/>
      <c r="D1239" s="208"/>
      <c r="E1239" s="208"/>
      <c r="F1239" s="209"/>
      <c r="G1239" s="209"/>
      <c r="H1239" s="209"/>
      <c r="I1239" s="210"/>
      <c r="J1239" s="211"/>
      <c r="K1239" s="201"/>
    </row>
    <row r="1240" spans="1:11" ht="12.5" x14ac:dyDescent="0.25">
      <c r="A1240" s="207"/>
      <c r="B1240" s="209"/>
      <c r="C1240" s="209"/>
      <c r="D1240" s="208"/>
      <c r="E1240" s="208"/>
      <c r="F1240" s="209"/>
      <c r="G1240" s="209"/>
      <c r="H1240" s="209"/>
      <c r="I1240" s="210"/>
      <c r="J1240" s="211"/>
      <c r="K1240" s="201"/>
    </row>
    <row r="1241" spans="1:11" ht="12.5" x14ac:dyDescent="0.25">
      <c r="A1241" s="207"/>
      <c r="B1241" s="209"/>
      <c r="C1241" s="209"/>
      <c r="D1241" s="208"/>
      <c r="E1241" s="208"/>
      <c r="F1241" s="209"/>
      <c r="G1241" s="209"/>
      <c r="H1241" s="209"/>
      <c r="I1241" s="210"/>
      <c r="J1241" s="211"/>
      <c r="K1241" s="201"/>
    </row>
    <row r="1242" spans="1:11" ht="12.5" x14ac:dyDescent="0.25">
      <c r="A1242" s="207"/>
      <c r="B1242" s="209"/>
      <c r="C1242" s="209"/>
      <c r="D1242" s="208"/>
      <c r="E1242" s="208"/>
      <c r="F1242" s="209"/>
      <c r="G1242" s="209"/>
      <c r="H1242" s="209"/>
      <c r="I1242" s="210"/>
      <c r="J1242" s="211"/>
      <c r="K1242" s="201"/>
    </row>
    <row r="1243" spans="1:11" ht="12.5" x14ac:dyDescent="0.25">
      <c r="A1243" s="207"/>
      <c r="B1243" s="209"/>
      <c r="C1243" s="209"/>
      <c r="D1243" s="208"/>
      <c r="E1243" s="208"/>
      <c r="F1243" s="209"/>
      <c r="G1243" s="209"/>
      <c r="H1243" s="209"/>
      <c r="I1243" s="210"/>
      <c r="J1243" s="211"/>
      <c r="K1243" s="201"/>
    </row>
    <row r="1244" spans="1:11" ht="12.5" x14ac:dyDescent="0.25">
      <c r="A1244" s="207"/>
      <c r="B1244" s="209"/>
      <c r="C1244" s="209"/>
      <c r="D1244" s="208"/>
      <c r="E1244" s="208"/>
      <c r="F1244" s="209"/>
      <c r="G1244" s="209"/>
      <c r="H1244" s="209"/>
      <c r="I1244" s="210"/>
      <c r="J1244" s="211"/>
      <c r="K1244" s="201"/>
    </row>
    <row r="1245" spans="1:11" ht="12.5" x14ac:dyDescent="0.25">
      <c r="A1245" s="207"/>
      <c r="B1245" s="209"/>
      <c r="C1245" s="209"/>
      <c r="D1245" s="208"/>
      <c r="E1245" s="208"/>
      <c r="F1245" s="209"/>
      <c r="G1245" s="209"/>
      <c r="H1245" s="209"/>
      <c r="I1245" s="210"/>
      <c r="J1245" s="211"/>
      <c r="K1245" s="201"/>
    </row>
    <row r="1246" spans="1:11" ht="12.5" x14ac:dyDescent="0.25">
      <c r="A1246" s="207"/>
      <c r="B1246" s="209"/>
      <c r="C1246" s="209"/>
      <c r="D1246" s="208"/>
      <c r="E1246" s="208"/>
      <c r="F1246" s="209"/>
      <c r="G1246" s="209"/>
      <c r="H1246" s="209"/>
      <c r="I1246" s="210"/>
      <c r="J1246" s="211"/>
      <c r="K1246" s="201"/>
    </row>
    <row r="1247" spans="1:11" ht="12.5" x14ac:dyDescent="0.25">
      <c r="A1247" s="207"/>
      <c r="B1247" s="209"/>
      <c r="C1247" s="209"/>
      <c r="D1247" s="208"/>
      <c r="E1247" s="208"/>
      <c r="F1247" s="209"/>
      <c r="G1247" s="209"/>
      <c r="H1247" s="209"/>
      <c r="I1247" s="210"/>
      <c r="J1247" s="211"/>
      <c r="K1247" s="201"/>
    </row>
    <row r="1248" spans="1:11" ht="12.5" x14ac:dyDescent="0.25">
      <c r="A1248" s="207"/>
      <c r="B1248" s="209"/>
      <c r="C1248" s="209"/>
      <c r="D1248" s="208"/>
      <c r="E1248" s="208"/>
      <c r="F1248" s="209"/>
      <c r="G1248" s="209"/>
      <c r="H1248" s="209"/>
      <c r="I1248" s="210"/>
      <c r="J1248" s="211"/>
      <c r="K1248" s="201"/>
    </row>
    <row r="1249" spans="1:11" ht="12.5" x14ac:dyDescent="0.25">
      <c r="A1249" s="207"/>
      <c r="B1249" s="209"/>
      <c r="C1249" s="209"/>
      <c r="D1249" s="208"/>
      <c r="E1249" s="208"/>
      <c r="F1249" s="209"/>
      <c r="G1249" s="209"/>
      <c r="H1249" s="209"/>
      <c r="I1249" s="210"/>
      <c r="J1249" s="211"/>
      <c r="K1249" s="201"/>
    </row>
    <row r="1250" spans="1:11" ht="12.5" x14ac:dyDescent="0.25">
      <c r="A1250" s="207"/>
      <c r="B1250" s="209"/>
      <c r="C1250" s="209"/>
      <c r="D1250" s="208"/>
      <c r="E1250" s="208"/>
      <c r="F1250" s="209"/>
      <c r="G1250" s="209"/>
      <c r="H1250" s="209"/>
      <c r="I1250" s="210"/>
      <c r="J1250" s="211"/>
      <c r="K1250" s="201"/>
    </row>
    <row r="1251" spans="1:11" ht="12.5" x14ac:dyDescent="0.25">
      <c r="A1251" s="207"/>
      <c r="B1251" s="209"/>
      <c r="C1251" s="209"/>
      <c r="D1251" s="208"/>
      <c r="E1251" s="208"/>
      <c r="F1251" s="209"/>
      <c r="G1251" s="209"/>
      <c r="H1251" s="209"/>
      <c r="I1251" s="210"/>
      <c r="J1251" s="211"/>
      <c r="K1251" s="201"/>
    </row>
    <row r="1252" spans="1:11" ht="12.5" x14ac:dyDescent="0.25">
      <c r="A1252" s="207"/>
      <c r="B1252" s="209"/>
      <c r="C1252" s="209"/>
      <c r="D1252" s="208"/>
      <c r="E1252" s="208"/>
      <c r="F1252" s="209"/>
      <c r="G1252" s="209"/>
      <c r="H1252" s="209"/>
      <c r="I1252" s="210"/>
      <c r="J1252" s="211"/>
      <c r="K1252" s="201"/>
    </row>
    <row r="1253" spans="1:11" ht="12.5" x14ac:dyDescent="0.25">
      <c r="A1253" s="207"/>
      <c r="B1253" s="209"/>
      <c r="C1253" s="209"/>
      <c r="D1253" s="208"/>
      <c r="E1253" s="208"/>
      <c r="F1253" s="207"/>
      <c r="G1253" s="209"/>
      <c r="H1253" s="207"/>
      <c r="I1253" s="210"/>
      <c r="J1253" s="211"/>
      <c r="K1253" s="201"/>
    </row>
    <row r="1254" spans="1:11" ht="12.5" x14ac:dyDescent="0.25">
      <c r="A1254" s="207"/>
      <c r="B1254" s="209"/>
      <c r="C1254" s="209"/>
      <c r="D1254" s="208"/>
      <c r="E1254" s="208"/>
      <c r="F1254" s="207"/>
      <c r="G1254" s="209"/>
      <c r="H1254" s="209"/>
      <c r="I1254" s="210"/>
      <c r="J1254" s="211"/>
      <c r="K1254" s="201"/>
    </row>
    <row r="1255" spans="1:11" ht="12.5" x14ac:dyDescent="0.25">
      <c r="A1255" s="207"/>
      <c r="B1255" s="209"/>
      <c r="C1255" s="209"/>
      <c r="D1255" s="208"/>
      <c r="E1255" s="208"/>
      <c r="F1255" s="209"/>
      <c r="G1255" s="209"/>
      <c r="H1255" s="209"/>
      <c r="I1255" s="210"/>
      <c r="J1255" s="211"/>
      <c r="K1255" s="201"/>
    </row>
    <row r="1256" spans="1:11" ht="12.5" x14ac:dyDescent="0.25">
      <c r="A1256" s="207"/>
      <c r="B1256" s="209"/>
      <c r="C1256" s="209"/>
      <c r="D1256" s="208"/>
      <c r="E1256" s="208"/>
      <c r="F1256" s="209"/>
      <c r="G1256" s="209"/>
      <c r="H1256" s="209"/>
      <c r="I1256" s="210"/>
      <c r="J1256" s="211"/>
      <c r="K1256" s="201"/>
    </row>
    <row r="1257" spans="1:11" ht="12.5" x14ac:dyDescent="0.25">
      <c r="A1257" s="207"/>
      <c r="B1257" s="209"/>
      <c r="C1257" s="209"/>
      <c r="D1257" s="208"/>
      <c r="E1257" s="208"/>
      <c r="F1257" s="209"/>
      <c r="G1257" s="209"/>
      <c r="H1257" s="209"/>
      <c r="I1257" s="210"/>
      <c r="J1257" s="211"/>
      <c r="K1257" s="201"/>
    </row>
    <row r="1258" spans="1:11" ht="12.5" x14ac:dyDescent="0.25">
      <c r="A1258" s="207"/>
      <c r="B1258" s="209"/>
      <c r="C1258" s="209"/>
      <c r="D1258" s="208"/>
      <c r="E1258" s="208"/>
      <c r="F1258" s="209"/>
      <c r="G1258" s="209"/>
      <c r="H1258" s="209"/>
      <c r="I1258" s="210"/>
      <c r="J1258" s="211"/>
      <c r="K1258" s="201"/>
    </row>
    <row r="1259" spans="1:11" ht="12.5" x14ac:dyDescent="0.25">
      <c r="A1259" s="207"/>
      <c r="B1259" s="209"/>
      <c r="C1259" s="209"/>
      <c r="D1259" s="208"/>
      <c r="E1259" s="208"/>
      <c r="F1259" s="209"/>
      <c r="G1259" s="209"/>
      <c r="H1259" s="209"/>
      <c r="I1259" s="210"/>
      <c r="J1259" s="211"/>
      <c r="K1259" s="201"/>
    </row>
    <row r="1260" spans="1:11" ht="12.5" x14ac:dyDescent="0.25">
      <c r="A1260" s="207"/>
      <c r="B1260" s="209"/>
      <c r="C1260" s="209"/>
      <c r="D1260" s="208"/>
      <c r="E1260" s="208"/>
      <c r="F1260" s="209"/>
      <c r="G1260" s="209"/>
      <c r="H1260" s="209"/>
      <c r="I1260" s="210"/>
      <c r="J1260" s="211"/>
      <c r="K1260" s="201"/>
    </row>
    <row r="1261" spans="1:11" ht="12.5" x14ac:dyDescent="0.25">
      <c r="A1261" s="207"/>
      <c r="B1261" s="207"/>
      <c r="C1261" s="207"/>
      <c r="D1261" s="208"/>
      <c r="E1261" s="208"/>
      <c r="F1261" s="207"/>
      <c r="G1261" s="209"/>
      <c r="H1261" s="207"/>
      <c r="I1261" s="210"/>
      <c r="J1261" s="211"/>
      <c r="K1261" s="201"/>
    </row>
    <row r="1262" spans="1:11" ht="12.5" x14ac:dyDescent="0.25">
      <c r="A1262" s="207"/>
      <c r="B1262" s="207"/>
      <c r="C1262" s="207"/>
      <c r="D1262" s="208"/>
      <c r="E1262" s="208"/>
      <c r="F1262" s="207"/>
      <c r="G1262" s="209"/>
      <c r="H1262" s="207"/>
      <c r="I1262" s="210"/>
      <c r="J1262" s="211"/>
      <c r="K1262" s="201"/>
    </row>
    <row r="1263" spans="1:11" ht="12.5" x14ac:dyDescent="0.25">
      <c r="A1263" s="207"/>
      <c r="B1263" s="207"/>
      <c r="C1263" s="207"/>
      <c r="D1263" s="208"/>
      <c r="E1263" s="208"/>
      <c r="F1263" s="207"/>
      <c r="G1263" s="209"/>
      <c r="H1263" s="207"/>
      <c r="I1263" s="210"/>
      <c r="J1263" s="211"/>
      <c r="K1263" s="201"/>
    </row>
    <row r="1264" spans="1:11" ht="12.5" x14ac:dyDescent="0.25">
      <c r="A1264" s="207"/>
      <c r="B1264" s="207"/>
      <c r="C1264" s="207"/>
      <c r="D1264" s="208"/>
      <c r="E1264" s="208"/>
      <c r="F1264" s="207"/>
      <c r="G1264" s="209"/>
      <c r="H1264" s="207"/>
      <c r="I1264" s="210"/>
      <c r="J1264" s="211"/>
      <c r="K1264" s="201"/>
    </row>
    <row r="1265" spans="1:11" ht="12.5" x14ac:dyDescent="0.25">
      <c r="A1265" s="207"/>
      <c r="B1265" s="207"/>
      <c r="C1265" s="207"/>
      <c r="D1265" s="208"/>
      <c r="E1265" s="208"/>
      <c r="F1265" s="207"/>
      <c r="G1265" s="209"/>
      <c r="H1265" s="207"/>
      <c r="I1265" s="210"/>
      <c r="J1265" s="211"/>
      <c r="K1265" s="201"/>
    </row>
    <row r="1266" spans="1:11" ht="12.5" x14ac:dyDescent="0.25">
      <c r="A1266" s="207"/>
      <c r="B1266" s="207"/>
      <c r="C1266" s="207"/>
      <c r="D1266" s="208"/>
      <c r="E1266" s="208"/>
      <c r="F1266" s="207"/>
      <c r="G1266" s="209"/>
      <c r="H1266" s="207"/>
      <c r="I1266" s="210"/>
      <c r="J1266" s="211"/>
      <c r="K1266" s="201"/>
    </row>
    <row r="1267" spans="1:11" ht="12.5" x14ac:dyDescent="0.25">
      <c r="A1267" s="207"/>
      <c r="B1267" s="207"/>
      <c r="C1267" s="207"/>
      <c r="D1267" s="208"/>
      <c r="E1267" s="208"/>
      <c r="F1267" s="207"/>
      <c r="G1267" s="209"/>
      <c r="H1267" s="207"/>
      <c r="I1267" s="210"/>
      <c r="J1267" s="211"/>
      <c r="K1267" s="201"/>
    </row>
    <row r="1268" spans="1:11" ht="12.5" x14ac:dyDescent="0.25">
      <c r="A1268" s="207"/>
      <c r="B1268" s="207"/>
      <c r="C1268" s="207"/>
      <c r="D1268" s="208"/>
      <c r="E1268" s="208"/>
      <c r="F1268" s="207"/>
      <c r="G1268" s="209"/>
      <c r="H1268" s="207"/>
      <c r="I1268" s="210"/>
      <c r="J1268" s="211"/>
      <c r="K1268" s="201"/>
    </row>
    <row r="1269" spans="1:11" ht="12.5" x14ac:dyDescent="0.25">
      <c r="A1269" s="207"/>
      <c r="B1269" s="207"/>
      <c r="C1269" s="207"/>
      <c r="D1269" s="208"/>
      <c r="E1269" s="208"/>
      <c r="F1269" s="207"/>
      <c r="G1269" s="209"/>
      <c r="H1269" s="207"/>
      <c r="I1269" s="210"/>
      <c r="J1269" s="211"/>
      <c r="K1269" s="201"/>
    </row>
    <row r="1270" spans="1:11" ht="12.5" x14ac:dyDescent="0.25">
      <c r="A1270" s="207"/>
      <c r="B1270" s="207"/>
      <c r="C1270" s="207"/>
      <c r="D1270" s="208"/>
      <c r="E1270" s="208"/>
      <c r="F1270" s="207"/>
      <c r="G1270" s="209"/>
      <c r="H1270" s="207"/>
      <c r="I1270" s="210"/>
      <c r="J1270" s="211"/>
      <c r="K1270" s="201"/>
    </row>
    <row r="1271" spans="1:11" ht="12.5" x14ac:dyDescent="0.25">
      <c r="A1271" s="207"/>
      <c r="B1271" s="209"/>
      <c r="C1271" s="209"/>
      <c r="D1271" s="208"/>
      <c r="E1271" s="208"/>
      <c r="F1271" s="209"/>
      <c r="G1271" s="209"/>
      <c r="H1271" s="209"/>
      <c r="I1271" s="210"/>
      <c r="J1271" s="211"/>
      <c r="K1271" s="201"/>
    </row>
    <row r="1272" spans="1:11" ht="12.5" x14ac:dyDescent="0.25">
      <c r="A1272" s="207"/>
      <c r="B1272" s="209"/>
      <c r="C1272" s="209"/>
      <c r="D1272" s="208"/>
      <c r="E1272" s="208"/>
      <c r="F1272" s="209"/>
      <c r="G1272" s="209"/>
      <c r="H1272" s="209"/>
      <c r="I1272" s="210"/>
      <c r="J1272" s="211"/>
      <c r="K1272" s="201"/>
    </row>
    <row r="1273" spans="1:11" ht="12.5" x14ac:dyDescent="0.25">
      <c r="A1273" s="207"/>
      <c r="B1273" s="209"/>
      <c r="C1273" s="209"/>
      <c r="D1273" s="208"/>
      <c r="E1273" s="208"/>
      <c r="F1273" s="209"/>
      <c r="G1273" s="209"/>
      <c r="H1273" s="209"/>
      <c r="I1273" s="210"/>
      <c r="J1273" s="211"/>
      <c r="K1273" s="201"/>
    </row>
    <row r="1274" spans="1:11" ht="12.5" x14ac:dyDescent="0.25">
      <c r="A1274" s="207"/>
      <c r="B1274" s="209"/>
      <c r="C1274" s="209"/>
      <c r="D1274" s="208"/>
      <c r="E1274" s="208"/>
      <c r="F1274" s="209"/>
      <c r="G1274" s="209"/>
      <c r="H1274" s="209"/>
      <c r="I1274" s="210"/>
      <c r="J1274" s="211"/>
      <c r="K1274" s="201"/>
    </row>
    <row r="1275" spans="1:11" ht="12.5" x14ac:dyDescent="0.25">
      <c r="A1275" s="207"/>
      <c r="B1275" s="209"/>
      <c r="C1275" s="209"/>
      <c r="D1275" s="208"/>
      <c r="E1275" s="208"/>
      <c r="F1275" s="207"/>
      <c r="G1275" s="209"/>
      <c r="H1275" s="209"/>
      <c r="I1275" s="210"/>
      <c r="J1275" s="211"/>
      <c r="K1275" s="201"/>
    </row>
    <row r="1276" spans="1:11" ht="12.5" x14ac:dyDescent="0.25">
      <c r="A1276" s="207"/>
      <c r="B1276" s="209"/>
      <c r="C1276" s="209"/>
      <c r="D1276" s="208"/>
      <c r="E1276" s="208"/>
      <c r="F1276" s="207"/>
      <c r="G1276" s="209"/>
      <c r="H1276" s="209"/>
      <c r="I1276" s="210"/>
      <c r="J1276" s="211"/>
      <c r="K1276" s="201"/>
    </row>
    <row r="1277" spans="1:11" ht="12.5" x14ac:dyDescent="0.25">
      <c r="A1277" s="207"/>
      <c r="B1277" s="209"/>
      <c r="C1277" s="209"/>
      <c r="D1277" s="208"/>
      <c r="E1277" s="208"/>
      <c r="F1277" s="207"/>
      <c r="G1277" s="209"/>
      <c r="H1277" s="209"/>
      <c r="I1277" s="210"/>
      <c r="J1277" s="211"/>
      <c r="K1277" s="201"/>
    </row>
    <row r="1278" spans="1:11" ht="12.5" x14ac:dyDescent="0.25">
      <c r="A1278" s="207"/>
      <c r="B1278" s="209"/>
      <c r="C1278" s="209"/>
      <c r="D1278" s="208"/>
      <c r="E1278" s="208"/>
      <c r="F1278" s="207"/>
      <c r="G1278" s="209"/>
      <c r="H1278" s="209"/>
      <c r="I1278" s="210"/>
      <c r="J1278" s="211"/>
      <c r="K1278" s="201"/>
    </row>
    <row r="1279" spans="1:11" ht="12.5" x14ac:dyDescent="0.25">
      <c r="A1279" s="207"/>
      <c r="B1279" s="209"/>
      <c r="C1279" s="209"/>
      <c r="D1279" s="208"/>
      <c r="E1279" s="208"/>
      <c r="F1279" s="207"/>
      <c r="G1279" s="209"/>
      <c r="H1279" s="209"/>
      <c r="I1279" s="210"/>
      <c r="J1279" s="211"/>
      <c r="K1279" s="201"/>
    </row>
    <row r="1280" spans="1:11" ht="12.5" x14ac:dyDescent="0.25">
      <c r="A1280" s="207"/>
      <c r="B1280" s="209"/>
      <c r="C1280" s="209"/>
      <c r="D1280" s="208"/>
      <c r="E1280" s="208"/>
      <c r="F1280" s="207"/>
      <c r="G1280" s="209"/>
      <c r="H1280" s="209"/>
      <c r="I1280" s="210"/>
      <c r="J1280" s="211"/>
      <c r="K1280" s="201"/>
    </row>
    <row r="1281" spans="1:11" ht="12.5" x14ac:dyDescent="0.25">
      <c r="A1281" s="207"/>
      <c r="B1281" s="209"/>
      <c r="C1281" s="209"/>
      <c r="D1281" s="208"/>
      <c r="E1281" s="208"/>
      <c r="F1281" s="207"/>
      <c r="G1281" s="209"/>
      <c r="H1281" s="209"/>
      <c r="I1281" s="210"/>
      <c r="J1281" s="211"/>
      <c r="K1281" s="201"/>
    </row>
    <row r="1282" spans="1:11" ht="12.5" x14ac:dyDescent="0.25">
      <c r="A1282" s="207"/>
      <c r="B1282" s="209"/>
      <c r="C1282" s="209"/>
      <c r="D1282" s="208"/>
      <c r="E1282" s="208"/>
      <c r="F1282" s="207"/>
      <c r="G1282" s="209"/>
      <c r="H1282" s="209"/>
      <c r="I1282" s="210"/>
      <c r="J1282" s="211"/>
      <c r="K1282" s="201"/>
    </row>
    <row r="1283" spans="1:11" ht="12.5" x14ac:dyDescent="0.25">
      <c r="A1283" s="207"/>
      <c r="B1283" s="209"/>
      <c r="C1283" s="209"/>
      <c r="D1283" s="208"/>
      <c r="E1283" s="208"/>
      <c r="F1283" s="207"/>
      <c r="G1283" s="209"/>
      <c r="H1283" s="209"/>
      <c r="I1283" s="210"/>
      <c r="J1283" s="211"/>
      <c r="K1283" s="201"/>
    </row>
    <row r="1284" spans="1:11" ht="12.5" x14ac:dyDescent="0.25">
      <c r="A1284" s="207"/>
      <c r="B1284" s="209"/>
      <c r="C1284" s="209"/>
      <c r="D1284" s="208"/>
      <c r="E1284" s="208"/>
      <c r="F1284" s="207"/>
      <c r="G1284" s="209"/>
      <c r="H1284" s="209"/>
      <c r="I1284" s="210"/>
      <c r="J1284" s="211"/>
      <c r="K1284" s="201"/>
    </row>
    <row r="1285" spans="1:11" ht="12.5" x14ac:dyDescent="0.25">
      <c r="A1285" s="207"/>
      <c r="B1285" s="209"/>
      <c r="C1285" s="209"/>
      <c r="D1285" s="208"/>
      <c r="E1285" s="208"/>
      <c r="F1285" s="207"/>
      <c r="G1285" s="209"/>
      <c r="H1285" s="209"/>
      <c r="I1285" s="210"/>
      <c r="J1285" s="211"/>
      <c r="K1285" s="201"/>
    </row>
    <row r="1286" spans="1:11" ht="12.5" x14ac:dyDescent="0.25">
      <c r="A1286" s="207"/>
      <c r="B1286" s="209"/>
      <c r="C1286" s="209"/>
      <c r="D1286" s="208"/>
      <c r="E1286" s="208"/>
      <c r="F1286" s="207"/>
      <c r="G1286" s="209"/>
      <c r="H1286" s="209"/>
      <c r="I1286" s="210"/>
      <c r="J1286" s="211"/>
      <c r="K1286" s="201"/>
    </row>
    <row r="1287" spans="1:11" ht="12.5" x14ac:dyDescent="0.25">
      <c r="A1287" s="207"/>
      <c r="B1287" s="209"/>
      <c r="C1287" s="209"/>
      <c r="D1287" s="208"/>
      <c r="E1287" s="208"/>
      <c r="F1287" s="207"/>
      <c r="G1287" s="209"/>
      <c r="H1287" s="209"/>
      <c r="I1287" s="210"/>
      <c r="J1287" s="211"/>
      <c r="K1287" s="201"/>
    </row>
    <row r="1288" spans="1:11" ht="12.5" x14ac:dyDescent="0.25">
      <c r="A1288" s="207"/>
      <c r="B1288" s="209"/>
      <c r="C1288" s="209"/>
      <c r="D1288" s="208"/>
      <c r="E1288" s="208"/>
      <c r="F1288" s="207"/>
      <c r="G1288" s="209"/>
      <c r="H1288" s="209"/>
      <c r="I1288" s="210"/>
      <c r="J1288" s="211"/>
      <c r="K1288" s="201"/>
    </row>
    <row r="1289" spans="1:11" ht="12.5" x14ac:dyDescent="0.25">
      <c r="A1289" s="207"/>
      <c r="B1289" s="207"/>
      <c r="C1289" s="207"/>
      <c r="D1289" s="208"/>
      <c r="E1289" s="208"/>
      <c r="F1289" s="207"/>
      <c r="G1289" s="209"/>
      <c r="H1289" s="207"/>
      <c r="I1289" s="210"/>
      <c r="J1289" s="211"/>
      <c r="K1289" s="201"/>
    </row>
    <row r="1290" spans="1:11" ht="12.5" x14ac:dyDescent="0.25">
      <c r="A1290" s="207"/>
      <c r="B1290" s="209"/>
      <c r="C1290" s="209"/>
      <c r="D1290" s="208"/>
      <c r="E1290" s="208"/>
      <c r="F1290" s="209"/>
      <c r="G1290" s="209"/>
      <c r="H1290" s="209"/>
      <c r="I1290" s="210"/>
      <c r="J1290" s="211"/>
      <c r="K1290" s="201"/>
    </row>
    <row r="1291" spans="1:11" ht="12.5" x14ac:dyDescent="0.25">
      <c r="A1291" s="207"/>
      <c r="B1291" s="209"/>
      <c r="C1291" s="209"/>
      <c r="D1291" s="208"/>
      <c r="E1291" s="208"/>
      <c r="F1291" s="209"/>
      <c r="G1291" s="209"/>
      <c r="H1291" s="209"/>
      <c r="I1291" s="210"/>
      <c r="J1291" s="211"/>
      <c r="K1291" s="201"/>
    </row>
    <row r="1292" spans="1:11" ht="12.5" x14ac:dyDescent="0.25">
      <c r="A1292" s="207"/>
      <c r="B1292" s="209"/>
      <c r="C1292" s="209"/>
      <c r="D1292" s="208"/>
      <c r="E1292" s="208"/>
      <c r="F1292" s="209"/>
      <c r="G1292" s="209"/>
      <c r="H1292" s="209"/>
      <c r="I1292" s="210"/>
      <c r="J1292" s="211"/>
      <c r="K1292" s="201"/>
    </row>
    <row r="1293" spans="1:11" ht="12.5" x14ac:dyDescent="0.25">
      <c r="A1293" s="207"/>
      <c r="B1293" s="209"/>
      <c r="C1293" s="209"/>
      <c r="D1293" s="208"/>
      <c r="E1293" s="208"/>
      <c r="F1293" s="207"/>
      <c r="G1293" s="209"/>
      <c r="H1293" s="209"/>
      <c r="I1293" s="210"/>
      <c r="J1293" s="211"/>
      <c r="K1293" s="201"/>
    </row>
    <row r="1294" spans="1:11" ht="12.5" x14ac:dyDescent="0.25">
      <c r="A1294" s="207"/>
      <c r="B1294" s="209"/>
      <c r="C1294" s="209"/>
      <c r="D1294" s="208"/>
      <c r="E1294" s="208"/>
      <c r="F1294" s="207"/>
      <c r="G1294" s="209"/>
      <c r="H1294" s="209"/>
      <c r="I1294" s="210"/>
      <c r="J1294" s="211"/>
      <c r="K1294" s="201"/>
    </row>
    <row r="1295" spans="1:11" ht="12.5" x14ac:dyDescent="0.25">
      <c r="A1295" s="207"/>
      <c r="B1295" s="209"/>
      <c r="C1295" s="209"/>
      <c r="D1295" s="208"/>
      <c r="E1295" s="208"/>
      <c r="F1295" s="207"/>
      <c r="G1295" s="209"/>
      <c r="H1295" s="209"/>
      <c r="I1295" s="210"/>
      <c r="J1295" s="211"/>
      <c r="K1295" s="201"/>
    </row>
    <row r="1296" spans="1:11" ht="12.5" x14ac:dyDescent="0.25">
      <c r="A1296" s="207"/>
      <c r="B1296" s="209"/>
      <c r="C1296" s="209"/>
      <c r="D1296" s="208"/>
      <c r="E1296" s="208"/>
      <c r="F1296" s="207"/>
      <c r="G1296" s="209"/>
      <c r="H1296" s="209"/>
      <c r="I1296" s="210"/>
      <c r="J1296" s="211"/>
      <c r="K1296" s="201"/>
    </row>
    <row r="1297" spans="1:11" ht="12.5" x14ac:dyDescent="0.25">
      <c r="A1297" s="207"/>
      <c r="B1297" s="209"/>
      <c r="C1297" s="209"/>
      <c r="D1297" s="208"/>
      <c r="E1297" s="208"/>
      <c r="F1297" s="207"/>
      <c r="G1297" s="209"/>
      <c r="H1297" s="209"/>
      <c r="I1297" s="210"/>
      <c r="J1297" s="211"/>
      <c r="K1297" s="201"/>
    </row>
    <row r="1298" spans="1:11" ht="12.5" x14ac:dyDescent="0.25">
      <c r="A1298" s="207"/>
      <c r="B1298" s="209"/>
      <c r="C1298" s="209"/>
      <c r="D1298" s="208"/>
      <c r="E1298" s="208"/>
      <c r="F1298" s="207"/>
      <c r="G1298" s="209"/>
      <c r="H1298" s="209"/>
      <c r="I1298" s="210"/>
      <c r="J1298" s="211"/>
      <c r="K1298" s="201"/>
    </row>
    <row r="1299" spans="1:11" ht="12.5" x14ac:dyDescent="0.25">
      <c r="A1299" s="207"/>
      <c r="B1299" s="209"/>
      <c r="C1299" s="209"/>
      <c r="D1299" s="208"/>
      <c r="E1299" s="208"/>
      <c r="F1299" s="207"/>
      <c r="G1299" s="209"/>
      <c r="H1299" s="209"/>
      <c r="I1299" s="210"/>
      <c r="J1299" s="211"/>
      <c r="K1299" s="201"/>
    </row>
    <row r="1300" spans="1:11" ht="12.5" x14ac:dyDescent="0.25">
      <c r="A1300" s="207"/>
      <c r="B1300" s="209"/>
      <c r="C1300" s="209"/>
      <c r="D1300" s="208"/>
      <c r="E1300" s="208"/>
      <c r="F1300" s="207"/>
      <c r="G1300" s="209"/>
      <c r="H1300" s="209"/>
      <c r="I1300" s="210"/>
      <c r="J1300" s="211"/>
      <c r="K1300" s="201"/>
    </row>
    <row r="1301" spans="1:11" ht="12.5" x14ac:dyDescent="0.25">
      <c r="A1301" s="207"/>
      <c r="B1301" s="209"/>
      <c r="C1301" s="209"/>
      <c r="D1301" s="208"/>
      <c r="E1301" s="208"/>
      <c r="F1301" s="207"/>
      <c r="G1301" s="209"/>
      <c r="H1301" s="209"/>
      <c r="I1301" s="210"/>
      <c r="J1301" s="211"/>
      <c r="K1301" s="201"/>
    </row>
    <row r="1302" spans="1:11" ht="12.5" x14ac:dyDescent="0.25">
      <c r="A1302" s="207"/>
      <c r="B1302" s="207"/>
      <c r="C1302" s="207"/>
      <c r="D1302" s="208"/>
      <c r="E1302" s="208"/>
      <c r="F1302" s="207"/>
      <c r="G1302" s="209"/>
      <c r="H1302" s="207"/>
      <c r="I1302" s="210"/>
      <c r="J1302" s="211"/>
      <c r="K1302" s="201"/>
    </row>
    <row r="1303" spans="1:11" ht="12.5" x14ac:dyDescent="0.25">
      <c r="A1303" s="207"/>
      <c r="B1303" s="209"/>
      <c r="C1303" s="209"/>
      <c r="D1303" s="208"/>
      <c r="E1303" s="208"/>
      <c r="F1303" s="207"/>
      <c r="G1303" s="209"/>
      <c r="H1303" s="209"/>
      <c r="I1303" s="210"/>
      <c r="J1303" s="211"/>
      <c r="K1303" s="201"/>
    </row>
    <row r="1304" spans="1:11" ht="12.5" x14ac:dyDescent="0.25">
      <c r="A1304" s="207"/>
      <c r="B1304" s="209"/>
      <c r="C1304" s="209"/>
      <c r="D1304" s="208"/>
      <c r="E1304" s="208"/>
      <c r="F1304" s="207"/>
      <c r="G1304" s="209"/>
      <c r="H1304" s="209"/>
      <c r="I1304" s="210"/>
      <c r="J1304" s="211"/>
      <c r="K1304" s="201"/>
    </row>
    <row r="1305" spans="1:11" ht="12.5" x14ac:dyDescent="0.25">
      <c r="A1305" s="207"/>
      <c r="B1305" s="209"/>
      <c r="C1305" s="209"/>
      <c r="D1305" s="208"/>
      <c r="E1305" s="208"/>
      <c r="F1305" s="207"/>
      <c r="G1305" s="209"/>
      <c r="H1305" s="209"/>
      <c r="I1305" s="210"/>
      <c r="J1305" s="211"/>
      <c r="K1305" s="201"/>
    </row>
    <row r="1306" spans="1:11" ht="12.5" x14ac:dyDescent="0.25">
      <c r="A1306" s="207"/>
      <c r="B1306" s="209"/>
      <c r="C1306" s="209"/>
      <c r="D1306" s="208"/>
      <c r="E1306" s="208"/>
      <c r="F1306" s="207"/>
      <c r="G1306" s="209"/>
      <c r="H1306" s="209"/>
      <c r="I1306" s="210"/>
      <c r="J1306" s="211"/>
      <c r="K1306" s="201"/>
    </row>
    <row r="1307" spans="1:11" ht="12.5" x14ac:dyDescent="0.25">
      <c r="A1307" s="207"/>
      <c r="B1307" s="209"/>
      <c r="C1307" s="209"/>
      <c r="D1307" s="208"/>
      <c r="E1307" s="208"/>
      <c r="F1307" s="207"/>
      <c r="G1307" s="209"/>
      <c r="H1307" s="209"/>
      <c r="I1307" s="210"/>
      <c r="J1307" s="211"/>
      <c r="K1307" s="201"/>
    </row>
    <row r="1308" spans="1:11" ht="12.5" x14ac:dyDescent="0.25">
      <c r="A1308" s="207"/>
      <c r="B1308" s="209"/>
      <c r="C1308" s="209"/>
      <c r="D1308" s="208"/>
      <c r="E1308" s="208"/>
      <c r="F1308" s="207"/>
      <c r="G1308" s="209"/>
      <c r="H1308" s="209"/>
      <c r="I1308" s="210"/>
      <c r="J1308" s="211"/>
      <c r="K1308" s="201"/>
    </row>
    <row r="1309" spans="1:11" ht="12.5" x14ac:dyDescent="0.25">
      <c r="A1309" s="207"/>
      <c r="B1309" s="209"/>
      <c r="C1309" s="209"/>
      <c r="D1309" s="208"/>
      <c r="E1309" s="208"/>
      <c r="F1309" s="207"/>
      <c r="G1309" s="209"/>
      <c r="H1309" s="209"/>
      <c r="I1309" s="210"/>
      <c r="J1309" s="211"/>
      <c r="K1309" s="201"/>
    </row>
    <row r="1310" spans="1:11" ht="12.5" x14ac:dyDescent="0.25">
      <c r="A1310" s="207"/>
      <c r="B1310" s="209"/>
      <c r="C1310" s="209"/>
      <c r="D1310" s="208"/>
      <c r="E1310" s="208"/>
      <c r="F1310" s="207"/>
      <c r="G1310" s="209"/>
      <c r="H1310" s="209"/>
      <c r="I1310" s="210"/>
      <c r="J1310" s="211"/>
      <c r="K1310" s="201"/>
    </row>
    <row r="1311" spans="1:11" ht="12.5" x14ac:dyDescent="0.25">
      <c r="A1311" s="207"/>
      <c r="B1311" s="209"/>
      <c r="C1311" s="209"/>
      <c r="D1311" s="208"/>
      <c r="E1311" s="208"/>
      <c r="F1311" s="207"/>
      <c r="G1311" s="209"/>
      <c r="H1311" s="209"/>
      <c r="I1311" s="210"/>
      <c r="J1311" s="211"/>
      <c r="K1311" s="201"/>
    </row>
    <row r="1312" spans="1:11" ht="12.5" x14ac:dyDescent="0.25">
      <c r="A1312" s="207"/>
      <c r="B1312" s="209"/>
      <c r="C1312" s="209"/>
      <c r="D1312" s="208"/>
      <c r="E1312" s="208"/>
      <c r="F1312" s="207"/>
      <c r="G1312" s="209"/>
      <c r="H1312" s="209"/>
      <c r="I1312" s="210"/>
      <c r="J1312" s="211"/>
      <c r="K1312" s="201"/>
    </row>
    <row r="1313" spans="1:11" ht="12.5" x14ac:dyDescent="0.25">
      <c r="A1313" s="207"/>
      <c r="B1313" s="209"/>
      <c r="C1313" s="209"/>
      <c r="D1313" s="208"/>
      <c r="E1313" s="208"/>
      <c r="F1313" s="207"/>
      <c r="G1313" s="209"/>
      <c r="H1313" s="209"/>
      <c r="I1313" s="210"/>
      <c r="J1313" s="211"/>
      <c r="K1313" s="201"/>
    </row>
    <row r="1314" spans="1:11" ht="12.5" x14ac:dyDescent="0.25">
      <c r="A1314" s="207"/>
      <c r="B1314" s="209"/>
      <c r="C1314" s="209"/>
      <c r="D1314" s="208"/>
      <c r="E1314" s="208"/>
      <c r="F1314" s="207"/>
      <c r="G1314" s="209"/>
      <c r="H1314" s="209"/>
      <c r="I1314" s="210"/>
      <c r="J1314" s="211"/>
      <c r="K1314" s="201"/>
    </row>
    <row r="1315" spans="1:11" ht="12.5" x14ac:dyDescent="0.25">
      <c r="A1315" s="207"/>
      <c r="B1315" s="209"/>
      <c r="C1315" s="209"/>
      <c r="D1315" s="208"/>
      <c r="E1315" s="208"/>
      <c r="F1315" s="207"/>
      <c r="G1315" s="209"/>
      <c r="H1315" s="209"/>
      <c r="I1315" s="210"/>
      <c r="J1315" s="211"/>
      <c r="K1315" s="201"/>
    </row>
    <row r="1316" spans="1:11" ht="12.5" x14ac:dyDescent="0.25">
      <c r="A1316" s="207"/>
      <c r="B1316" s="209"/>
      <c r="C1316" s="209"/>
      <c r="D1316" s="208"/>
      <c r="E1316" s="208"/>
      <c r="F1316" s="207"/>
      <c r="G1316" s="209"/>
      <c r="H1316" s="209"/>
      <c r="I1316" s="210"/>
      <c r="J1316" s="211"/>
      <c r="K1316" s="201"/>
    </row>
    <row r="1317" spans="1:11" ht="12.5" x14ac:dyDescent="0.25">
      <c r="A1317" s="207"/>
      <c r="B1317" s="209"/>
      <c r="C1317" s="209"/>
      <c r="D1317" s="208"/>
      <c r="E1317" s="208"/>
      <c r="F1317" s="207"/>
      <c r="G1317" s="209"/>
      <c r="H1317" s="209"/>
      <c r="I1317" s="210"/>
      <c r="J1317" s="211"/>
      <c r="K1317" s="201"/>
    </row>
    <row r="1318" spans="1:11" ht="12.5" x14ac:dyDescent="0.25">
      <c r="A1318" s="207"/>
      <c r="B1318" s="209"/>
      <c r="C1318" s="209"/>
      <c r="D1318" s="208"/>
      <c r="E1318" s="208"/>
      <c r="F1318" s="207"/>
      <c r="G1318" s="209"/>
      <c r="H1318" s="209"/>
      <c r="I1318" s="210"/>
      <c r="J1318" s="211"/>
      <c r="K1318" s="201"/>
    </row>
    <row r="1319" spans="1:11" ht="12.5" x14ac:dyDescent="0.25">
      <c r="A1319" s="207"/>
      <c r="B1319" s="209"/>
      <c r="C1319" s="209"/>
      <c r="D1319" s="208"/>
      <c r="E1319" s="208"/>
      <c r="F1319" s="207"/>
      <c r="G1319" s="209"/>
      <c r="H1319" s="209"/>
      <c r="I1319" s="210"/>
      <c r="J1319" s="211"/>
      <c r="K1319" s="201"/>
    </row>
    <row r="1320" spans="1:11" ht="12.5" x14ac:dyDescent="0.25">
      <c r="A1320" s="207"/>
      <c r="B1320" s="209"/>
      <c r="C1320" s="209"/>
      <c r="D1320" s="208"/>
      <c r="E1320" s="208"/>
      <c r="F1320" s="207"/>
      <c r="G1320" s="209"/>
      <c r="H1320" s="209"/>
      <c r="I1320" s="210"/>
      <c r="J1320" s="211"/>
      <c r="K1320" s="201"/>
    </row>
    <row r="1321" spans="1:11" ht="12.5" x14ac:dyDescent="0.25">
      <c r="A1321" s="207"/>
      <c r="B1321" s="209"/>
      <c r="C1321" s="209"/>
      <c r="D1321" s="208"/>
      <c r="E1321" s="208"/>
      <c r="F1321" s="207"/>
      <c r="G1321" s="209"/>
      <c r="H1321" s="209"/>
      <c r="I1321" s="210"/>
      <c r="J1321" s="211"/>
      <c r="K1321" s="201"/>
    </row>
    <row r="1322" spans="1:11" ht="12.5" x14ac:dyDescent="0.25">
      <c r="A1322" s="207"/>
      <c r="B1322" s="209"/>
      <c r="C1322" s="209"/>
      <c r="D1322" s="208"/>
      <c r="E1322" s="208"/>
      <c r="F1322" s="207"/>
      <c r="G1322" s="209"/>
      <c r="H1322" s="209"/>
      <c r="I1322" s="210"/>
      <c r="J1322" s="211"/>
      <c r="K1322" s="201"/>
    </row>
    <row r="1323" spans="1:11" ht="12.5" x14ac:dyDescent="0.25">
      <c r="A1323" s="207"/>
      <c r="B1323" s="209"/>
      <c r="C1323" s="209"/>
      <c r="D1323" s="208"/>
      <c r="E1323" s="208"/>
      <c r="F1323" s="207"/>
      <c r="G1323" s="209"/>
      <c r="H1323" s="209"/>
      <c r="I1323" s="210"/>
      <c r="J1323" s="211"/>
      <c r="K1323" s="201"/>
    </row>
    <row r="1324" spans="1:11" ht="12.5" x14ac:dyDescent="0.25">
      <c r="A1324" s="207"/>
      <c r="B1324" s="209"/>
      <c r="C1324" s="209"/>
      <c r="D1324" s="208"/>
      <c r="E1324" s="208"/>
      <c r="F1324" s="207"/>
      <c r="G1324" s="209"/>
      <c r="H1324" s="209"/>
      <c r="I1324" s="210"/>
      <c r="J1324" s="211"/>
      <c r="K1324" s="201"/>
    </row>
    <row r="1325" spans="1:11" ht="12.5" x14ac:dyDescent="0.25">
      <c r="A1325" s="207"/>
      <c r="B1325" s="209"/>
      <c r="C1325" s="209"/>
      <c r="D1325" s="208"/>
      <c r="E1325" s="208"/>
      <c r="F1325" s="207"/>
      <c r="G1325" s="209"/>
      <c r="H1325" s="209"/>
      <c r="I1325" s="210"/>
      <c r="J1325" s="211"/>
      <c r="K1325" s="201"/>
    </row>
    <row r="1326" spans="1:11" ht="12.5" x14ac:dyDescent="0.25">
      <c r="A1326" s="207"/>
      <c r="B1326" s="209"/>
      <c r="C1326" s="209"/>
      <c r="D1326" s="208"/>
      <c r="E1326" s="208"/>
      <c r="F1326" s="207"/>
      <c r="G1326" s="209"/>
      <c r="H1326" s="209"/>
      <c r="I1326" s="210"/>
      <c r="J1326" s="211"/>
      <c r="K1326" s="201"/>
    </row>
    <row r="1327" spans="1:11" ht="12.5" x14ac:dyDescent="0.25">
      <c r="A1327" s="207"/>
      <c r="B1327" s="207"/>
      <c r="C1327" s="207"/>
      <c r="D1327" s="208"/>
      <c r="E1327" s="208"/>
      <c r="F1327" s="207"/>
      <c r="G1327" s="209"/>
      <c r="H1327" s="207"/>
      <c r="I1327" s="210"/>
      <c r="J1327" s="211"/>
      <c r="K1327" s="201"/>
    </row>
    <row r="1328" spans="1:11" ht="12.5" x14ac:dyDescent="0.25">
      <c r="A1328" s="207"/>
      <c r="B1328" s="207"/>
      <c r="C1328" s="207"/>
      <c r="D1328" s="208"/>
      <c r="E1328" s="208"/>
      <c r="F1328" s="207"/>
      <c r="G1328" s="209"/>
      <c r="H1328" s="207"/>
      <c r="I1328" s="210"/>
      <c r="J1328" s="211"/>
      <c r="K1328" s="201"/>
    </row>
    <row r="1329" spans="1:11" ht="12.5" x14ac:dyDescent="0.25">
      <c r="A1329" s="207"/>
      <c r="B1329" s="207"/>
      <c r="C1329" s="207"/>
      <c r="D1329" s="208"/>
      <c r="E1329" s="208"/>
      <c r="F1329" s="207"/>
      <c r="G1329" s="209"/>
      <c r="H1329" s="207"/>
      <c r="I1329" s="210"/>
      <c r="J1329" s="211"/>
      <c r="K1329" s="201"/>
    </row>
    <row r="1330" spans="1:11" ht="12.5" x14ac:dyDescent="0.25">
      <c r="A1330" s="207"/>
      <c r="B1330" s="207"/>
      <c r="C1330" s="207"/>
      <c r="D1330" s="208"/>
      <c r="E1330" s="208"/>
      <c r="F1330" s="207"/>
      <c r="G1330" s="209"/>
      <c r="H1330" s="207"/>
      <c r="I1330" s="210"/>
      <c r="J1330" s="211"/>
      <c r="K1330" s="201"/>
    </row>
    <row r="1331" spans="1:11" ht="12.5" x14ac:dyDescent="0.25">
      <c r="A1331" s="207"/>
      <c r="B1331" s="207"/>
      <c r="C1331" s="207"/>
      <c r="D1331" s="208"/>
      <c r="E1331" s="208"/>
      <c r="F1331" s="207"/>
      <c r="G1331" s="209"/>
      <c r="H1331" s="207"/>
      <c r="I1331" s="210"/>
      <c r="J1331" s="211"/>
      <c r="K1331" s="201"/>
    </row>
    <row r="1332" spans="1:11" ht="12.5" x14ac:dyDescent="0.25">
      <c r="A1332" s="207"/>
      <c r="B1332" s="207"/>
      <c r="C1332" s="207"/>
      <c r="D1332" s="208"/>
      <c r="E1332" s="208"/>
      <c r="F1332" s="207"/>
      <c r="G1332" s="209"/>
      <c r="H1332" s="207"/>
      <c r="I1332" s="210"/>
      <c r="J1332" s="211"/>
      <c r="K1332" s="201"/>
    </row>
    <row r="1333" spans="1:11" ht="12.5" x14ac:dyDescent="0.25">
      <c r="A1333" s="207"/>
      <c r="B1333" s="207"/>
      <c r="C1333" s="207"/>
      <c r="D1333" s="208"/>
      <c r="E1333" s="208"/>
      <c r="F1333" s="207"/>
      <c r="G1333" s="209"/>
      <c r="H1333" s="207"/>
      <c r="I1333" s="210"/>
      <c r="J1333" s="211"/>
      <c r="K1333" s="201"/>
    </row>
    <row r="1334" spans="1:11" ht="12.5" x14ac:dyDescent="0.25">
      <c r="A1334" s="207"/>
      <c r="B1334" s="207"/>
      <c r="C1334" s="207"/>
      <c r="D1334" s="208"/>
      <c r="E1334" s="208"/>
      <c r="F1334" s="207"/>
      <c r="G1334" s="209"/>
      <c r="H1334" s="207"/>
      <c r="I1334" s="210"/>
      <c r="J1334" s="211"/>
      <c r="K1334" s="201"/>
    </row>
    <row r="1335" spans="1:11" ht="12.5" x14ac:dyDescent="0.25">
      <c r="A1335" s="207"/>
      <c r="B1335" s="207"/>
      <c r="C1335" s="207"/>
      <c r="D1335" s="208"/>
      <c r="E1335" s="208"/>
      <c r="F1335" s="207"/>
      <c r="G1335" s="209"/>
      <c r="H1335" s="207"/>
      <c r="I1335" s="210"/>
      <c r="J1335" s="211"/>
      <c r="K1335" s="201"/>
    </row>
    <row r="1336" spans="1:11" ht="12.5" x14ac:dyDescent="0.25">
      <c r="A1336" s="207"/>
      <c r="B1336" s="207"/>
      <c r="C1336" s="207"/>
      <c r="D1336" s="208"/>
      <c r="E1336" s="208"/>
      <c r="F1336" s="207"/>
      <c r="G1336" s="209"/>
      <c r="H1336" s="207"/>
      <c r="I1336" s="210"/>
      <c r="J1336" s="211"/>
      <c r="K1336" s="201"/>
    </row>
    <row r="1337" spans="1:11" ht="12.5" x14ac:dyDescent="0.25">
      <c r="A1337" s="207"/>
      <c r="B1337" s="207"/>
      <c r="C1337" s="207"/>
      <c r="D1337" s="208"/>
      <c r="E1337" s="208"/>
      <c r="F1337" s="207"/>
      <c r="G1337" s="209"/>
      <c r="H1337" s="207"/>
      <c r="I1337" s="210"/>
      <c r="J1337" s="211"/>
      <c r="K1337" s="201"/>
    </row>
    <row r="1338" spans="1:11" ht="12.5" x14ac:dyDescent="0.25">
      <c r="A1338" s="207"/>
      <c r="B1338" s="207"/>
      <c r="C1338" s="207"/>
      <c r="D1338" s="208"/>
      <c r="E1338" s="208"/>
      <c r="F1338" s="207"/>
      <c r="G1338" s="209"/>
      <c r="H1338" s="207"/>
      <c r="I1338" s="210"/>
      <c r="J1338" s="211"/>
      <c r="K1338" s="201"/>
    </row>
    <row r="1339" spans="1:11" ht="12.5" x14ac:dyDescent="0.25">
      <c r="A1339" s="207"/>
      <c r="B1339" s="207"/>
      <c r="C1339" s="207"/>
      <c r="D1339" s="208"/>
      <c r="E1339" s="208"/>
      <c r="F1339" s="207"/>
      <c r="G1339" s="209"/>
      <c r="H1339" s="207"/>
      <c r="I1339" s="210"/>
      <c r="J1339" s="211"/>
      <c r="K1339" s="201"/>
    </row>
    <row r="1340" spans="1:11" ht="12.5" x14ac:dyDescent="0.25">
      <c r="A1340" s="207"/>
      <c r="B1340" s="207"/>
      <c r="C1340" s="207"/>
      <c r="D1340" s="208"/>
      <c r="E1340" s="208"/>
      <c r="F1340" s="207"/>
      <c r="G1340" s="209"/>
      <c r="H1340" s="207"/>
      <c r="I1340" s="210"/>
      <c r="J1340" s="211"/>
      <c r="K1340" s="201"/>
    </row>
    <row r="1341" spans="1:11" ht="12.5" x14ac:dyDescent="0.25">
      <c r="A1341" s="207"/>
      <c r="B1341" s="207"/>
      <c r="C1341" s="207"/>
      <c r="D1341" s="208"/>
      <c r="E1341" s="208"/>
      <c r="F1341" s="207"/>
      <c r="G1341" s="209"/>
      <c r="H1341" s="207"/>
      <c r="I1341" s="210"/>
      <c r="J1341" s="211"/>
      <c r="K1341" s="201"/>
    </row>
    <row r="1342" spans="1:11" ht="12.5" x14ac:dyDescent="0.25">
      <c r="A1342" s="207"/>
      <c r="B1342" s="207"/>
      <c r="C1342" s="207"/>
      <c r="D1342" s="208"/>
      <c r="E1342" s="208"/>
      <c r="F1342" s="207"/>
      <c r="G1342" s="209"/>
      <c r="H1342" s="207"/>
      <c r="I1342" s="210"/>
      <c r="J1342" s="211"/>
      <c r="K1342" s="201"/>
    </row>
    <row r="1343" spans="1:11" ht="12.5" x14ac:dyDescent="0.25">
      <c r="A1343" s="207"/>
      <c r="B1343" s="207"/>
      <c r="C1343" s="207"/>
      <c r="D1343" s="208"/>
      <c r="E1343" s="208"/>
      <c r="F1343" s="207"/>
      <c r="G1343" s="209"/>
      <c r="H1343" s="207"/>
      <c r="I1343" s="210"/>
      <c r="J1343" s="211"/>
      <c r="K1343" s="201"/>
    </row>
    <row r="1344" spans="1:11" ht="12.5" x14ac:dyDescent="0.25">
      <c r="A1344" s="207"/>
      <c r="B1344" s="207"/>
      <c r="C1344" s="207"/>
      <c r="D1344" s="208"/>
      <c r="E1344" s="208"/>
      <c r="F1344" s="207"/>
      <c r="G1344" s="209"/>
      <c r="H1344" s="207"/>
      <c r="I1344" s="210"/>
      <c r="J1344" s="211"/>
      <c r="K1344" s="201"/>
    </row>
    <row r="1345" spans="1:11" ht="12.5" x14ac:dyDescent="0.25">
      <c r="A1345" s="207"/>
      <c r="B1345" s="207"/>
      <c r="C1345" s="207"/>
      <c r="D1345" s="208"/>
      <c r="E1345" s="208"/>
      <c r="F1345" s="207"/>
      <c r="G1345" s="209"/>
      <c r="H1345" s="207"/>
      <c r="I1345" s="210"/>
      <c r="J1345" s="211"/>
      <c r="K1345" s="201"/>
    </row>
    <row r="1346" spans="1:11" ht="12.5" x14ac:dyDescent="0.25">
      <c r="A1346" s="207"/>
      <c r="B1346" s="207"/>
      <c r="C1346" s="207"/>
      <c r="D1346" s="208"/>
      <c r="E1346" s="208"/>
      <c r="F1346" s="207"/>
      <c r="G1346" s="209"/>
      <c r="H1346" s="207"/>
      <c r="I1346" s="210"/>
      <c r="J1346" s="211"/>
      <c r="K1346" s="201"/>
    </row>
    <row r="1347" spans="1:11" ht="12.5" x14ac:dyDescent="0.25">
      <c r="A1347" s="207"/>
      <c r="B1347" s="207"/>
      <c r="C1347" s="207"/>
      <c r="D1347" s="208"/>
      <c r="E1347" s="208"/>
      <c r="F1347" s="207"/>
      <c r="G1347" s="209"/>
      <c r="H1347" s="207"/>
      <c r="I1347" s="210"/>
      <c r="J1347" s="211"/>
      <c r="K1347" s="201"/>
    </row>
    <row r="1348" spans="1:11" ht="12.5" x14ac:dyDescent="0.25">
      <c r="A1348" s="207"/>
      <c r="B1348" s="207"/>
      <c r="C1348" s="207"/>
      <c r="D1348" s="208"/>
      <c r="E1348" s="208"/>
      <c r="F1348" s="207"/>
      <c r="G1348" s="209"/>
      <c r="H1348" s="207"/>
      <c r="I1348" s="210"/>
      <c r="J1348" s="211"/>
      <c r="K1348" s="201"/>
    </row>
    <row r="1349" spans="1:11" ht="12.5" x14ac:dyDescent="0.25">
      <c r="A1349" s="207"/>
      <c r="B1349" s="207"/>
      <c r="C1349" s="207"/>
      <c r="D1349" s="208"/>
      <c r="E1349" s="208"/>
      <c r="F1349" s="207"/>
      <c r="G1349" s="209"/>
      <c r="H1349" s="207"/>
      <c r="I1349" s="210"/>
      <c r="J1349" s="211"/>
      <c r="K1349" s="201"/>
    </row>
    <row r="1350" spans="1:11" ht="12.5" x14ac:dyDescent="0.25">
      <c r="A1350" s="207"/>
      <c r="B1350" s="207"/>
      <c r="C1350" s="207"/>
      <c r="D1350" s="208"/>
      <c r="E1350" s="208"/>
      <c r="F1350" s="207"/>
      <c r="G1350" s="209"/>
      <c r="H1350" s="207"/>
      <c r="I1350" s="210"/>
      <c r="J1350" s="211"/>
      <c r="K1350" s="201"/>
    </row>
    <row r="1351" spans="1:11" ht="12.5" x14ac:dyDescent="0.25">
      <c r="A1351" s="207"/>
      <c r="B1351" s="207"/>
      <c r="C1351" s="207"/>
      <c r="D1351" s="208"/>
      <c r="E1351" s="208"/>
      <c r="F1351" s="207"/>
      <c r="G1351" s="209"/>
      <c r="H1351" s="207"/>
      <c r="I1351" s="210"/>
      <c r="J1351" s="211"/>
      <c r="K1351" s="201"/>
    </row>
    <row r="1352" spans="1:11" ht="12.5" x14ac:dyDescent="0.25">
      <c r="A1352" s="207"/>
      <c r="B1352" s="207"/>
      <c r="C1352" s="207"/>
      <c r="D1352" s="208"/>
      <c r="E1352" s="208"/>
      <c r="F1352" s="207"/>
      <c r="G1352" s="209"/>
      <c r="H1352" s="207"/>
      <c r="I1352" s="210"/>
      <c r="J1352" s="211"/>
      <c r="K1352" s="201"/>
    </row>
    <row r="1353" spans="1:11" ht="12.5" x14ac:dyDescent="0.25">
      <c r="A1353" s="207"/>
      <c r="B1353" s="207"/>
      <c r="C1353" s="207"/>
      <c r="D1353" s="208"/>
      <c r="E1353" s="208"/>
      <c r="F1353" s="207"/>
      <c r="G1353" s="209"/>
      <c r="H1353" s="207"/>
      <c r="I1353" s="210"/>
      <c r="J1353" s="211"/>
      <c r="K1353" s="201"/>
    </row>
    <row r="1354" spans="1:11" ht="12.5" x14ac:dyDescent="0.25">
      <c r="A1354" s="207"/>
      <c r="B1354" s="207"/>
      <c r="C1354" s="207"/>
      <c r="D1354" s="208"/>
      <c r="E1354" s="208"/>
      <c r="F1354" s="207"/>
      <c r="G1354" s="209"/>
      <c r="H1354" s="207"/>
      <c r="I1354" s="210"/>
      <c r="J1354" s="211"/>
      <c r="K1354" s="201"/>
    </row>
    <row r="1355" spans="1:11" ht="12.5" x14ac:dyDescent="0.25">
      <c r="A1355" s="207"/>
      <c r="B1355" s="207"/>
      <c r="C1355" s="207"/>
      <c r="D1355" s="208"/>
      <c r="E1355" s="208"/>
      <c r="F1355" s="207"/>
      <c r="G1355" s="209"/>
      <c r="H1355" s="207"/>
      <c r="I1355" s="210"/>
      <c r="J1355" s="211"/>
      <c r="K1355" s="201"/>
    </row>
    <row r="1356" spans="1:11" ht="12.5" x14ac:dyDescent="0.25">
      <c r="A1356" s="207"/>
      <c r="B1356" s="207"/>
      <c r="C1356" s="207"/>
      <c r="D1356" s="208"/>
      <c r="E1356" s="208"/>
      <c r="F1356" s="207"/>
      <c r="G1356" s="209"/>
      <c r="H1356" s="207"/>
      <c r="I1356" s="210"/>
      <c r="J1356" s="211"/>
      <c r="K1356" s="201"/>
    </row>
    <row r="1357" spans="1:11" ht="12.5" x14ac:dyDescent="0.25">
      <c r="A1357" s="207"/>
      <c r="B1357" s="207"/>
      <c r="C1357" s="207"/>
      <c r="D1357" s="208"/>
      <c r="E1357" s="208"/>
      <c r="F1357" s="207"/>
      <c r="G1357" s="209"/>
      <c r="H1357" s="207"/>
      <c r="I1357" s="210"/>
      <c r="J1357" s="211"/>
      <c r="K1357" s="201"/>
    </row>
    <row r="1358" spans="1:11" ht="12.5" x14ac:dyDescent="0.25">
      <c r="A1358" s="207"/>
      <c r="B1358" s="207"/>
      <c r="C1358" s="207"/>
      <c r="D1358" s="208"/>
      <c r="E1358" s="208"/>
      <c r="F1358" s="207"/>
      <c r="G1358" s="209"/>
      <c r="H1358" s="207"/>
      <c r="I1358" s="210"/>
      <c r="J1358" s="211"/>
      <c r="K1358" s="201"/>
    </row>
    <row r="1359" spans="1:11" ht="12.5" x14ac:dyDescent="0.25">
      <c r="A1359" s="207"/>
      <c r="B1359" s="207"/>
      <c r="C1359" s="207"/>
      <c r="D1359" s="208"/>
      <c r="E1359" s="208"/>
      <c r="F1359" s="207"/>
      <c r="G1359" s="209"/>
      <c r="H1359" s="207"/>
      <c r="I1359" s="210"/>
      <c r="J1359" s="211"/>
      <c r="K1359" s="201"/>
    </row>
    <row r="1360" spans="1:11" ht="12.5" x14ac:dyDescent="0.25">
      <c r="A1360" s="207"/>
      <c r="B1360" s="209"/>
      <c r="C1360" s="209"/>
      <c r="D1360" s="208"/>
      <c r="E1360" s="208"/>
      <c r="F1360" s="207"/>
      <c r="G1360" s="209"/>
      <c r="H1360" s="209"/>
      <c r="I1360" s="210"/>
      <c r="J1360" s="211"/>
      <c r="K1360" s="201"/>
    </row>
    <row r="1361" spans="1:11" ht="12.5" x14ac:dyDescent="0.25">
      <c r="A1361" s="207"/>
      <c r="B1361" s="209"/>
      <c r="C1361" s="209"/>
      <c r="D1361" s="208"/>
      <c r="E1361" s="208"/>
      <c r="F1361" s="207"/>
      <c r="G1361" s="209"/>
      <c r="H1361" s="209"/>
      <c r="I1361" s="210"/>
      <c r="J1361" s="211"/>
      <c r="K1361" s="201"/>
    </row>
    <row r="1362" spans="1:11" ht="12.5" x14ac:dyDescent="0.25">
      <c r="A1362" s="207"/>
      <c r="B1362" s="209"/>
      <c r="C1362" s="209"/>
      <c r="D1362" s="208"/>
      <c r="E1362" s="208"/>
      <c r="F1362" s="207"/>
      <c r="G1362" s="209"/>
      <c r="H1362" s="209"/>
      <c r="I1362" s="210"/>
      <c r="J1362" s="211"/>
      <c r="K1362" s="201"/>
    </row>
    <row r="1363" spans="1:11" ht="12.5" x14ac:dyDescent="0.25">
      <c r="A1363" s="207"/>
      <c r="B1363" s="209"/>
      <c r="C1363" s="209"/>
      <c r="D1363" s="208"/>
      <c r="E1363" s="208"/>
      <c r="F1363" s="207"/>
      <c r="G1363" s="209"/>
      <c r="H1363" s="209"/>
      <c r="I1363" s="210"/>
      <c r="J1363" s="211"/>
      <c r="K1363" s="201"/>
    </row>
    <row r="1364" spans="1:11" ht="12.5" x14ac:dyDescent="0.25">
      <c r="A1364" s="207"/>
      <c r="B1364" s="209"/>
      <c r="C1364" s="209"/>
      <c r="D1364" s="208"/>
      <c r="E1364" s="208"/>
      <c r="F1364" s="209"/>
      <c r="G1364" s="209"/>
      <c r="H1364" s="209"/>
      <c r="I1364" s="210"/>
      <c r="J1364" s="211"/>
      <c r="K1364" s="201"/>
    </row>
    <row r="1365" spans="1:11" ht="12.5" x14ac:dyDescent="0.25">
      <c r="A1365" s="207"/>
      <c r="B1365" s="209"/>
      <c r="C1365" s="209"/>
      <c r="D1365" s="208"/>
      <c r="E1365" s="208"/>
      <c r="F1365" s="207"/>
      <c r="G1365" s="209"/>
      <c r="H1365" s="209"/>
      <c r="I1365" s="210"/>
      <c r="J1365" s="211"/>
      <c r="K1365" s="201"/>
    </row>
    <row r="1366" spans="1:11" ht="12.5" x14ac:dyDescent="0.25">
      <c r="A1366" s="207"/>
      <c r="B1366" s="209"/>
      <c r="C1366" s="209"/>
      <c r="D1366" s="208"/>
      <c r="E1366" s="208"/>
      <c r="F1366" s="207"/>
      <c r="G1366" s="209"/>
      <c r="H1366" s="209"/>
      <c r="I1366" s="210"/>
      <c r="J1366" s="211"/>
      <c r="K1366" s="201"/>
    </row>
    <row r="1367" spans="1:11" ht="12.5" x14ac:dyDescent="0.25">
      <c r="A1367" s="207"/>
      <c r="B1367" s="209"/>
      <c r="C1367" s="209"/>
      <c r="D1367" s="208"/>
      <c r="E1367" s="208"/>
      <c r="F1367" s="207"/>
      <c r="G1367" s="209"/>
      <c r="H1367" s="209"/>
      <c r="I1367" s="210"/>
      <c r="J1367" s="211"/>
      <c r="K1367" s="201"/>
    </row>
    <row r="1368" spans="1:11" ht="12.5" x14ac:dyDescent="0.25">
      <c r="A1368" s="207"/>
      <c r="B1368" s="209"/>
      <c r="C1368" s="209"/>
      <c r="D1368" s="208"/>
      <c r="E1368" s="208"/>
      <c r="F1368" s="209"/>
      <c r="G1368" s="209"/>
      <c r="H1368" s="209"/>
      <c r="I1368" s="210"/>
      <c r="J1368" s="211"/>
      <c r="K1368" s="201"/>
    </row>
    <row r="1369" spans="1:11" ht="12.5" x14ac:dyDescent="0.25">
      <c r="A1369" s="207"/>
      <c r="B1369" s="209"/>
      <c r="C1369" s="209"/>
      <c r="D1369" s="208"/>
      <c r="E1369" s="208"/>
      <c r="F1369" s="207"/>
      <c r="G1369" s="209"/>
      <c r="H1369" s="209"/>
      <c r="I1369" s="210"/>
      <c r="J1369" s="211"/>
      <c r="K1369" s="201"/>
    </row>
    <row r="1370" spans="1:11" ht="12.5" x14ac:dyDescent="0.25">
      <c r="A1370" s="207"/>
      <c r="B1370" s="209"/>
      <c r="C1370" s="209"/>
      <c r="D1370" s="208"/>
      <c r="E1370" s="208"/>
      <c r="F1370" s="207"/>
      <c r="G1370" s="209"/>
      <c r="H1370" s="209"/>
      <c r="I1370" s="210"/>
      <c r="J1370" s="211"/>
      <c r="K1370" s="201"/>
    </row>
    <row r="1371" spans="1:11" ht="12.5" x14ac:dyDescent="0.25">
      <c r="A1371" s="207"/>
      <c r="B1371" s="209"/>
      <c r="C1371" s="209"/>
      <c r="D1371" s="208"/>
      <c r="E1371" s="208"/>
      <c r="F1371" s="207"/>
      <c r="G1371" s="209"/>
      <c r="H1371" s="209"/>
      <c r="I1371" s="210"/>
      <c r="J1371" s="211"/>
      <c r="K1371" s="201"/>
    </row>
    <row r="1372" spans="1:11" ht="12.5" x14ac:dyDescent="0.25">
      <c r="A1372" s="207"/>
      <c r="B1372" s="209"/>
      <c r="C1372" s="209"/>
      <c r="D1372" s="208"/>
      <c r="E1372" s="208"/>
      <c r="F1372" s="207"/>
      <c r="G1372" s="209"/>
      <c r="H1372" s="209"/>
      <c r="I1372" s="210"/>
      <c r="J1372" s="211"/>
      <c r="K1372" s="201"/>
    </row>
    <row r="1373" spans="1:11" ht="12.5" x14ac:dyDescent="0.25">
      <c r="A1373" s="207"/>
      <c r="B1373" s="209"/>
      <c r="C1373" s="209"/>
      <c r="D1373" s="208"/>
      <c r="E1373" s="208"/>
      <c r="F1373" s="207"/>
      <c r="G1373" s="209"/>
      <c r="H1373" s="209"/>
      <c r="I1373" s="210"/>
      <c r="J1373" s="211"/>
      <c r="K1373" s="201"/>
    </row>
    <row r="1374" spans="1:11" ht="12.5" x14ac:dyDescent="0.25">
      <c r="A1374" s="207"/>
      <c r="B1374" s="209"/>
      <c r="C1374" s="209"/>
      <c r="D1374" s="208"/>
      <c r="E1374" s="208"/>
      <c r="F1374" s="207"/>
      <c r="G1374" s="209"/>
      <c r="H1374" s="209"/>
      <c r="I1374" s="210"/>
      <c r="J1374" s="211"/>
      <c r="K1374" s="201"/>
    </row>
    <row r="1375" spans="1:11" ht="12.5" x14ac:dyDescent="0.25">
      <c r="A1375" s="207"/>
      <c r="B1375" s="209"/>
      <c r="C1375" s="209"/>
      <c r="D1375" s="208"/>
      <c r="E1375" s="208"/>
      <c r="F1375" s="207"/>
      <c r="G1375" s="209"/>
      <c r="H1375" s="209"/>
      <c r="I1375" s="210"/>
      <c r="J1375" s="211"/>
      <c r="K1375" s="201"/>
    </row>
    <row r="1376" spans="1:11" ht="12.5" x14ac:dyDescent="0.25">
      <c r="A1376" s="207"/>
      <c r="B1376" s="209"/>
      <c r="C1376" s="209"/>
      <c r="D1376" s="208"/>
      <c r="E1376" s="208"/>
      <c r="F1376" s="207"/>
      <c r="G1376" s="209"/>
      <c r="H1376" s="209"/>
      <c r="I1376" s="210"/>
      <c r="J1376" s="211"/>
      <c r="K1376" s="201"/>
    </row>
    <row r="1377" spans="1:11" ht="12.5" x14ac:dyDescent="0.25">
      <c r="A1377" s="207"/>
      <c r="B1377" s="209"/>
      <c r="C1377" s="209"/>
      <c r="D1377" s="208"/>
      <c r="E1377" s="208"/>
      <c r="F1377" s="207"/>
      <c r="G1377" s="209"/>
      <c r="H1377" s="209"/>
      <c r="I1377" s="210"/>
      <c r="J1377" s="211"/>
      <c r="K1377" s="201"/>
    </row>
    <row r="1378" spans="1:11" ht="12.5" x14ac:dyDescent="0.25">
      <c r="A1378" s="207"/>
      <c r="B1378" s="209"/>
      <c r="C1378" s="209"/>
      <c r="D1378" s="208"/>
      <c r="E1378" s="208"/>
      <c r="F1378" s="207"/>
      <c r="G1378" s="209"/>
      <c r="H1378" s="209"/>
      <c r="I1378" s="210"/>
      <c r="J1378" s="211"/>
      <c r="K1378" s="201"/>
    </row>
    <row r="1379" spans="1:11" ht="12.5" x14ac:dyDescent="0.25">
      <c r="A1379" s="207"/>
      <c r="B1379" s="209"/>
      <c r="C1379" s="209"/>
      <c r="D1379" s="208"/>
      <c r="E1379" s="208"/>
      <c r="F1379" s="207"/>
      <c r="G1379" s="209"/>
      <c r="H1379" s="209"/>
      <c r="I1379" s="210"/>
      <c r="J1379" s="211"/>
      <c r="K1379" s="201"/>
    </row>
    <row r="1380" spans="1:11" ht="12.5" x14ac:dyDescent="0.25">
      <c r="A1380" s="207"/>
      <c r="B1380" s="209"/>
      <c r="C1380" s="209"/>
      <c r="D1380" s="208"/>
      <c r="E1380" s="208"/>
      <c r="F1380" s="209"/>
      <c r="G1380" s="209"/>
      <c r="H1380" s="209"/>
      <c r="I1380" s="210"/>
      <c r="J1380" s="211"/>
      <c r="K1380" s="201"/>
    </row>
    <row r="1381" spans="1:11" ht="12.5" x14ac:dyDescent="0.25">
      <c r="A1381" s="207"/>
      <c r="B1381" s="209"/>
      <c r="C1381" s="209"/>
      <c r="D1381" s="208"/>
      <c r="E1381" s="208"/>
      <c r="F1381" s="209"/>
      <c r="G1381" s="209"/>
      <c r="H1381" s="209"/>
      <c r="I1381" s="210"/>
      <c r="J1381" s="211"/>
      <c r="K1381" s="201"/>
    </row>
    <row r="1382" spans="1:11" ht="12.5" x14ac:dyDescent="0.25">
      <c r="A1382" s="207"/>
      <c r="B1382" s="209"/>
      <c r="C1382" s="209"/>
      <c r="D1382" s="208"/>
      <c r="E1382" s="208"/>
      <c r="F1382" s="209"/>
      <c r="G1382" s="209"/>
      <c r="H1382" s="209"/>
      <c r="I1382" s="210"/>
      <c r="J1382" s="211"/>
      <c r="K1382" s="201"/>
    </row>
    <row r="1383" spans="1:11" ht="12.5" x14ac:dyDescent="0.25">
      <c r="A1383" s="207"/>
      <c r="B1383" s="209"/>
      <c r="C1383" s="209"/>
      <c r="D1383" s="208"/>
      <c r="E1383" s="208"/>
      <c r="F1383" s="209"/>
      <c r="G1383" s="209"/>
      <c r="H1383" s="209"/>
      <c r="I1383" s="210"/>
      <c r="J1383" s="211"/>
      <c r="K1383" s="201"/>
    </row>
    <row r="1384" spans="1:11" ht="12.5" x14ac:dyDescent="0.25">
      <c r="A1384" s="207"/>
      <c r="B1384" s="209"/>
      <c r="C1384" s="209"/>
      <c r="D1384" s="208"/>
      <c r="E1384" s="208"/>
      <c r="F1384" s="209"/>
      <c r="G1384" s="209"/>
      <c r="H1384" s="209"/>
      <c r="I1384" s="210"/>
      <c r="J1384" s="211"/>
      <c r="K1384" s="201"/>
    </row>
    <row r="1385" spans="1:11" ht="12.5" x14ac:dyDescent="0.25">
      <c r="A1385" s="207"/>
      <c r="B1385" s="209"/>
      <c r="C1385" s="209"/>
      <c r="D1385" s="208"/>
      <c r="E1385" s="208"/>
      <c r="F1385" s="209"/>
      <c r="G1385" s="209"/>
      <c r="H1385" s="209"/>
      <c r="I1385" s="210"/>
      <c r="J1385" s="211"/>
      <c r="K1385" s="201"/>
    </row>
    <row r="1386" spans="1:11" ht="12.5" x14ac:dyDescent="0.25">
      <c r="A1386" s="207"/>
      <c r="B1386" s="207"/>
      <c r="C1386" s="207"/>
      <c r="D1386" s="208"/>
      <c r="E1386" s="208"/>
      <c r="F1386" s="207"/>
      <c r="G1386" s="209"/>
      <c r="H1386" s="207"/>
      <c r="I1386" s="210"/>
      <c r="J1386" s="211"/>
      <c r="K1386" s="201"/>
    </row>
    <row r="1387" spans="1:11" ht="12.5" x14ac:dyDescent="0.25">
      <c r="A1387" s="207"/>
      <c r="B1387" s="207"/>
      <c r="C1387" s="207"/>
      <c r="D1387" s="208"/>
      <c r="E1387" s="208"/>
      <c r="F1387" s="207"/>
      <c r="G1387" s="209"/>
      <c r="H1387" s="207"/>
      <c r="I1387" s="210"/>
      <c r="J1387" s="211"/>
      <c r="K1387" s="201"/>
    </row>
    <row r="1388" spans="1:11" ht="12.5" x14ac:dyDescent="0.25">
      <c r="A1388" s="207"/>
      <c r="B1388" s="207"/>
      <c r="C1388" s="207"/>
      <c r="D1388" s="208"/>
      <c r="E1388" s="208"/>
      <c r="F1388" s="207"/>
      <c r="G1388" s="209"/>
      <c r="H1388" s="207"/>
      <c r="I1388" s="210"/>
      <c r="J1388" s="211"/>
      <c r="K1388" s="201"/>
    </row>
    <row r="1389" spans="1:11" ht="12.5" x14ac:dyDescent="0.25">
      <c r="A1389" s="207"/>
      <c r="B1389" s="207"/>
      <c r="C1389" s="207"/>
      <c r="D1389" s="208"/>
      <c r="E1389" s="208"/>
      <c r="F1389" s="207"/>
      <c r="G1389" s="209"/>
      <c r="H1389" s="207"/>
      <c r="I1389" s="210"/>
      <c r="J1389" s="211"/>
      <c r="K1389" s="201"/>
    </row>
    <row r="1390" spans="1:11" ht="12.5" x14ac:dyDescent="0.25">
      <c r="A1390" s="207"/>
      <c r="B1390" s="207"/>
      <c r="C1390" s="207"/>
      <c r="D1390" s="208"/>
      <c r="E1390" s="208"/>
      <c r="F1390" s="207"/>
      <c r="G1390" s="209"/>
      <c r="H1390" s="207"/>
      <c r="I1390" s="210"/>
      <c r="J1390" s="211"/>
      <c r="K1390" s="201"/>
    </row>
    <row r="1391" spans="1:11" ht="12.5" x14ac:dyDescent="0.25">
      <c r="A1391" s="207"/>
      <c r="B1391" s="207"/>
      <c r="C1391" s="207"/>
      <c r="D1391" s="208"/>
      <c r="E1391" s="208"/>
      <c r="F1391" s="207"/>
      <c r="G1391" s="209"/>
      <c r="H1391" s="207"/>
      <c r="I1391" s="210"/>
      <c r="J1391" s="211"/>
      <c r="K1391" s="201"/>
    </row>
    <row r="1392" spans="1:11" ht="12.5" x14ac:dyDescent="0.25">
      <c r="A1392" s="207"/>
      <c r="B1392" s="207"/>
      <c r="C1392" s="207"/>
      <c r="D1392" s="208"/>
      <c r="E1392" s="208"/>
      <c r="F1392" s="207"/>
      <c r="G1392" s="209"/>
      <c r="H1392" s="207"/>
      <c r="I1392" s="210"/>
      <c r="J1392" s="211"/>
      <c r="K1392" s="201"/>
    </row>
    <row r="1393" spans="1:11" ht="12.5" x14ac:dyDescent="0.25">
      <c r="A1393" s="207"/>
      <c r="B1393" s="209"/>
      <c r="C1393" s="209"/>
      <c r="D1393" s="208"/>
      <c r="E1393" s="208"/>
      <c r="F1393" s="207"/>
      <c r="G1393" s="209"/>
      <c r="H1393" s="209"/>
      <c r="I1393" s="210"/>
      <c r="J1393" s="211"/>
      <c r="K1393" s="201"/>
    </row>
    <row r="1394" spans="1:11" ht="12.5" x14ac:dyDescent="0.25">
      <c r="A1394" s="207"/>
      <c r="B1394" s="209"/>
      <c r="C1394" s="209"/>
      <c r="D1394" s="208"/>
      <c r="E1394" s="208"/>
      <c r="F1394" s="207"/>
      <c r="G1394" s="209"/>
      <c r="H1394" s="209"/>
      <c r="I1394" s="210"/>
      <c r="J1394" s="211"/>
      <c r="K1394" s="201"/>
    </row>
    <row r="1395" spans="1:11" ht="12.5" x14ac:dyDescent="0.25">
      <c r="A1395" s="207"/>
      <c r="B1395" s="209"/>
      <c r="C1395" s="209"/>
      <c r="D1395" s="208"/>
      <c r="E1395" s="208"/>
      <c r="F1395" s="207"/>
      <c r="G1395" s="209"/>
      <c r="H1395" s="209"/>
      <c r="I1395" s="210"/>
      <c r="J1395" s="211"/>
      <c r="K1395" s="201"/>
    </row>
    <row r="1396" spans="1:11" ht="12.5" x14ac:dyDescent="0.25">
      <c r="A1396" s="207"/>
      <c r="B1396" s="209"/>
      <c r="C1396" s="209"/>
      <c r="D1396" s="208"/>
      <c r="E1396" s="208"/>
      <c r="F1396" s="207"/>
      <c r="G1396" s="209"/>
      <c r="H1396" s="209"/>
      <c r="I1396" s="210"/>
      <c r="J1396" s="211"/>
      <c r="K1396" s="201"/>
    </row>
    <row r="1397" spans="1:11" ht="12.5" x14ac:dyDescent="0.25">
      <c r="A1397" s="207"/>
      <c r="B1397" s="209"/>
      <c r="C1397" s="209"/>
      <c r="D1397" s="208"/>
      <c r="E1397" s="208"/>
      <c r="F1397" s="207"/>
      <c r="G1397" s="209"/>
      <c r="H1397" s="209"/>
      <c r="I1397" s="210"/>
      <c r="J1397" s="211"/>
      <c r="K1397" s="201"/>
    </row>
    <row r="1398" spans="1:11" ht="12.5" x14ac:dyDescent="0.25">
      <c r="A1398" s="207"/>
      <c r="B1398" s="209"/>
      <c r="C1398" s="209"/>
      <c r="D1398" s="208"/>
      <c r="E1398" s="208"/>
      <c r="F1398" s="207"/>
      <c r="G1398" s="209"/>
      <c r="H1398" s="209"/>
      <c r="I1398" s="210"/>
      <c r="J1398" s="211"/>
      <c r="K1398" s="201"/>
    </row>
    <row r="1399" spans="1:11" ht="12.5" x14ac:dyDescent="0.25">
      <c r="A1399" s="207"/>
      <c r="B1399" s="209"/>
      <c r="C1399" s="209"/>
      <c r="D1399" s="208"/>
      <c r="E1399" s="208"/>
      <c r="F1399" s="207"/>
      <c r="G1399" s="209"/>
      <c r="H1399" s="209"/>
      <c r="I1399" s="210"/>
      <c r="J1399" s="211"/>
      <c r="K1399" s="201"/>
    </row>
    <row r="1400" spans="1:11" ht="12.5" x14ac:dyDescent="0.25">
      <c r="A1400" s="207"/>
      <c r="B1400" s="209"/>
      <c r="C1400" s="209"/>
      <c r="D1400" s="208"/>
      <c r="E1400" s="208"/>
      <c r="F1400" s="207"/>
      <c r="G1400" s="209"/>
      <c r="H1400" s="209"/>
      <c r="I1400" s="210"/>
      <c r="J1400" s="211"/>
      <c r="K1400" s="201"/>
    </row>
    <row r="1401" spans="1:11" ht="12.5" x14ac:dyDescent="0.25">
      <c r="A1401" s="207"/>
      <c r="B1401" s="209"/>
      <c r="C1401" s="209"/>
      <c r="D1401" s="208"/>
      <c r="E1401" s="208"/>
      <c r="F1401" s="207"/>
      <c r="G1401" s="209"/>
      <c r="H1401" s="209"/>
      <c r="I1401" s="210"/>
      <c r="J1401" s="211"/>
      <c r="K1401" s="201"/>
    </row>
    <row r="1402" spans="1:11" ht="12.5" x14ac:dyDescent="0.25">
      <c r="A1402" s="207"/>
      <c r="B1402" s="209"/>
      <c r="C1402" s="209"/>
      <c r="D1402" s="208"/>
      <c r="E1402" s="208"/>
      <c r="F1402" s="207"/>
      <c r="G1402" s="209"/>
      <c r="H1402" s="209"/>
      <c r="I1402" s="210"/>
      <c r="J1402" s="211"/>
      <c r="K1402" s="201"/>
    </row>
    <row r="1403" spans="1:11" ht="12.5" x14ac:dyDescent="0.25">
      <c r="A1403" s="207"/>
      <c r="B1403" s="209"/>
      <c r="C1403" s="209"/>
      <c r="D1403" s="208"/>
      <c r="E1403" s="208"/>
      <c r="F1403" s="207"/>
      <c r="G1403" s="209"/>
      <c r="H1403" s="209"/>
      <c r="I1403" s="210"/>
      <c r="J1403" s="211"/>
      <c r="K1403" s="201"/>
    </row>
    <row r="1404" spans="1:11" ht="12.5" x14ac:dyDescent="0.25">
      <c r="A1404" s="207"/>
      <c r="B1404" s="209"/>
      <c r="C1404" s="209"/>
      <c r="D1404" s="208"/>
      <c r="E1404" s="208"/>
      <c r="F1404" s="207"/>
      <c r="G1404" s="209"/>
      <c r="H1404" s="209"/>
      <c r="I1404" s="210"/>
      <c r="J1404" s="211"/>
      <c r="K1404" s="201"/>
    </row>
    <row r="1405" spans="1:11" ht="12.5" x14ac:dyDescent="0.25">
      <c r="A1405" s="207"/>
      <c r="B1405" s="207"/>
      <c r="C1405" s="207"/>
      <c r="D1405" s="208"/>
      <c r="E1405" s="208"/>
      <c r="F1405" s="207"/>
      <c r="G1405" s="209"/>
      <c r="H1405" s="207"/>
      <c r="I1405" s="210"/>
      <c r="J1405" s="211"/>
      <c r="K1405" s="201"/>
    </row>
    <row r="1406" spans="1:11" ht="12.5" x14ac:dyDescent="0.25">
      <c r="A1406" s="207"/>
      <c r="B1406" s="209"/>
      <c r="C1406" s="209"/>
      <c r="D1406" s="208"/>
      <c r="E1406" s="208"/>
      <c r="F1406" s="209"/>
      <c r="G1406" s="209"/>
      <c r="H1406" s="209"/>
      <c r="I1406" s="210"/>
      <c r="J1406" s="211"/>
      <c r="K1406" s="201"/>
    </row>
    <row r="1407" spans="1:11" ht="12.5" x14ac:dyDescent="0.25">
      <c r="A1407" s="207"/>
      <c r="B1407" s="207"/>
      <c r="C1407" s="207"/>
      <c r="D1407" s="208"/>
      <c r="E1407" s="208"/>
      <c r="F1407" s="207"/>
      <c r="G1407" s="209"/>
      <c r="H1407" s="207"/>
      <c r="I1407" s="210"/>
      <c r="J1407" s="211"/>
      <c r="K1407" s="201"/>
    </row>
    <row r="1408" spans="1:11" ht="12.5" x14ac:dyDescent="0.25">
      <c r="A1408" s="207"/>
      <c r="B1408" s="207"/>
      <c r="C1408" s="207"/>
      <c r="D1408" s="208"/>
      <c r="E1408" s="208"/>
      <c r="F1408" s="207"/>
      <c r="G1408" s="209"/>
      <c r="H1408" s="207"/>
      <c r="I1408" s="210"/>
      <c r="J1408" s="211"/>
      <c r="K1408" s="201"/>
    </row>
    <row r="1409" spans="1:11" ht="12.5" x14ac:dyDescent="0.25">
      <c r="A1409" s="207"/>
      <c r="B1409" s="207"/>
      <c r="C1409" s="207"/>
      <c r="D1409" s="208"/>
      <c r="E1409" s="208"/>
      <c r="F1409" s="207"/>
      <c r="G1409" s="209"/>
      <c r="H1409" s="207"/>
      <c r="I1409" s="210"/>
      <c r="J1409" s="211"/>
      <c r="K1409" s="201"/>
    </row>
    <row r="1410" spans="1:11" ht="12.5" x14ac:dyDescent="0.25">
      <c r="A1410" s="207"/>
      <c r="B1410" s="209"/>
      <c r="C1410" s="209"/>
      <c r="D1410" s="208"/>
      <c r="E1410" s="208"/>
      <c r="F1410" s="209"/>
      <c r="G1410" s="209"/>
      <c r="H1410" s="209"/>
      <c r="I1410" s="210"/>
      <c r="J1410" s="211"/>
      <c r="K1410" s="201"/>
    </row>
    <row r="1411" spans="1:11" ht="12.5" x14ac:dyDescent="0.25">
      <c r="A1411" s="207"/>
      <c r="B1411" s="209"/>
      <c r="C1411" s="209"/>
      <c r="D1411" s="208"/>
      <c r="E1411" s="208"/>
      <c r="F1411" s="209"/>
      <c r="G1411" s="209"/>
      <c r="H1411" s="209"/>
      <c r="I1411" s="210"/>
      <c r="J1411" s="211"/>
      <c r="K1411" s="201"/>
    </row>
    <row r="1412" spans="1:11" ht="12.5" x14ac:dyDescent="0.25">
      <c r="A1412" s="207"/>
      <c r="B1412" s="209"/>
      <c r="C1412" s="209"/>
      <c r="D1412" s="208"/>
      <c r="E1412" s="208"/>
      <c r="F1412" s="207"/>
      <c r="G1412" s="209"/>
      <c r="H1412" s="209"/>
      <c r="I1412" s="210"/>
      <c r="J1412" s="211"/>
      <c r="K1412" s="201"/>
    </row>
    <row r="1413" spans="1:11" ht="12.5" x14ac:dyDescent="0.25">
      <c r="A1413" s="207"/>
      <c r="B1413" s="209"/>
      <c r="C1413" s="209"/>
      <c r="D1413" s="208"/>
      <c r="E1413" s="208"/>
      <c r="F1413" s="207"/>
      <c r="G1413" s="209"/>
      <c r="H1413" s="207"/>
      <c r="I1413" s="210"/>
      <c r="J1413" s="211"/>
      <c r="K1413" s="201"/>
    </row>
    <row r="1414" spans="1:11" ht="12.5" x14ac:dyDescent="0.25">
      <c r="A1414" s="207"/>
      <c r="B1414" s="209"/>
      <c r="C1414" s="209"/>
      <c r="D1414" s="208"/>
      <c r="E1414" s="208"/>
      <c r="F1414" s="207"/>
      <c r="G1414" s="209"/>
      <c r="H1414" s="207"/>
      <c r="I1414" s="210"/>
      <c r="J1414" s="211"/>
      <c r="K1414" s="201"/>
    </row>
    <row r="1415" spans="1:11" ht="12.5" x14ac:dyDescent="0.25">
      <c r="A1415" s="207"/>
      <c r="B1415" s="209"/>
      <c r="C1415" s="209"/>
      <c r="D1415" s="208"/>
      <c r="E1415" s="208"/>
      <c r="F1415" s="207"/>
      <c r="G1415" s="209"/>
      <c r="H1415" s="207"/>
      <c r="I1415" s="210"/>
      <c r="J1415" s="211"/>
      <c r="K1415" s="201"/>
    </row>
    <row r="1416" spans="1:11" ht="12.5" x14ac:dyDescent="0.25">
      <c r="A1416" s="207"/>
      <c r="B1416" s="209"/>
      <c r="C1416" s="209"/>
      <c r="D1416" s="208"/>
      <c r="E1416" s="208"/>
      <c r="F1416" s="207"/>
      <c r="G1416" s="209"/>
      <c r="H1416" s="207"/>
      <c r="I1416" s="210"/>
      <c r="J1416" s="211"/>
      <c r="K1416" s="201"/>
    </row>
    <row r="1417" spans="1:11" ht="12.5" x14ac:dyDescent="0.25">
      <c r="A1417" s="207"/>
      <c r="B1417" s="209"/>
      <c r="C1417" s="209"/>
      <c r="D1417" s="208"/>
      <c r="E1417" s="208"/>
      <c r="F1417" s="207"/>
      <c r="G1417" s="209"/>
      <c r="H1417" s="207"/>
      <c r="I1417" s="210"/>
      <c r="J1417" s="211"/>
      <c r="K1417" s="201"/>
    </row>
    <row r="1418" spans="1:11" ht="12.5" x14ac:dyDescent="0.25">
      <c r="A1418" s="207"/>
      <c r="B1418" s="209"/>
      <c r="C1418" s="209"/>
      <c r="D1418" s="208"/>
      <c r="E1418" s="208"/>
      <c r="F1418" s="207"/>
      <c r="G1418" s="209"/>
      <c r="H1418" s="207"/>
      <c r="I1418" s="210"/>
      <c r="J1418" s="211"/>
      <c r="K1418" s="201"/>
    </row>
    <row r="1419" spans="1:11" ht="12.5" x14ac:dyDescent="0.25">
      <c r="A1419" s="207"/>
      <c r="B1419" s="209"/>
      <c r="C1419" s="209"/>
      <c r="D1419" s="208"/>
      <c r="E1419" s="208"/>
      <c r="F1419" s="207"/>
      <c r="G1419" s="209"/>
      <c r="H1419" s="207"/>
      <c r="I1419" s="210"/>
      <c r="J1419" s="211"/>
      <c r="K1419" s="201"/>
    </row>
    <row r="1420" spans="1:11" ht="12.5" x14ac:dyDescent="0.25">
      <c r="A1420" s="207"/>
      <c r="B1420" s="209"/>
      <c r="C1420" s="209"/>
      <c r="D1420" s="208"/>
      <c r="E1420" s="208"/>
      <c r="F1420" s="207"/>
      <c r="G1420" s="209"/>
      <c r="H1420" s="207"/>
      <c r="I1420" s="210"/>
      <c r="J1420" s="211"/>
      <c r="K1420" s="201"/>
    </row>
    <row r="1421" spans="1:11" ht="12.5" x14ac:dyDescent="0.25">
      <c r="A1421" s="207"/>
      <c r="B1421" s="209"/>
      <c r="C1421" s="209"/>
      <c r="D1421" s="208"/>
      <c r="E1421" s="208"/>
      <c r="F1421" s="207"/>
      <c r="G1421" s="209"/>
      <c r="H1421" s="207"/>
      <c r="I1421" s="210"/>
      <c r="J1421" s="211"/>
      <c r="K1421" s="201"/>
    </row>
    <row r="1422" spans="1:11" ht="12.5" x14ac:dyDescent="0.25">
      <c r="A1422" s="207"/>
      <c r="B1422" s="209"/>
      <c r="C1422" s="209"/>
      <c r="D1422" s="208"/>
      <c r="E1422" s="208"/>
      <c r="F1422" s="207"/>
      <c r="G1422" s="209"/>
      <c r="H1422" s="207"/>
      <c r="I1422" s="210"/>
      <c r="J1422" s="211"/>
      <c r="K1422" s="201"/>
    </row>
    <row r="1423" spans="1:11" ht="12.5" x14ac:dyDescent="0.25">
      <c r="A1423" s="207"/>
      <c r="B1423" s="209"/>
      <c r="C1423" s="209"/>
      <c r="D1423" s="208"/>
      <c r="E1423" s="208"/>
      <c r="F1423" s="207"/>
      <c r="G1423" s="209"/>
      <c r="H1423" s="207"/>
      <c r="I1423" s="210"/>
      <c r="J1423" s="211"/>
      <c r="K1423" s="201"/>
    </row>
    <row r="1424" spans="1:11" ht="12.5" x14ac:dyDescent="0.25">
      <c r="A1424" s="207"/>
      <c r="B1424" s="209"/>
      <c r="C1424" s="209"/>
      <c r="D1424" s="208"/>
      <c r="E1424" s="208"/>
      <c r="F1424" s="207"/>
      <c r="G1424" s="209"/>
      <c r="H1424" s="207"/>
      <c r="I1424" s="210"/>
      <c r="J1424" s="211"/>
      <c r="K1424" s="201"/>
    </row>
    <row r="1425" spans="1:11" ht="12.5" x14ac:dyDescent="0.25">
      <c r="A1425" s="207"/>
      <c r="B1425" s="209"/>
      <c r="C1425" s="209"/>
      <c r="D1425" s="208"/>
      <c r="E1425" s="208"/>
      <c r="F1425" s="207"/>
      <c r="G1425" s="209"/>
      <c r="H1425" s="207"/>
      <c r="I1425" s="210"/>
      <c r="J1425" s="211"/>
      <c r="K1425" s="201"/>
    </row>
    <row r="1426" spans="1:11" ht="12.5" x14ac:dyDescent="0.25">
      <c r="A1426" s="207"/>
      <c r="B1426" s="209"/>
      <c r="C1426" s="209"/>
      <c r="D1426" s="208"/>
      <c r="E1426" s="208"/>
      <c r="F1426" s="207"/>
      <c r="G1426" s="209"/>
      <c r="H1426" s="207"/>
      <c r="I1426" s="210"/>
      <c r="J1426" s="211"/>
      <c r="K1426" s="201"/>
    </row>
    <row r="1427" spans="1:11" ht="12.5" x14ac:dyDescent="0.25">
      <c r="A1427" s="207"/>
      <c r="B1427" s="209"/>
      <c r="C1427" s="209"/>
      <c r="D1427" s="208"/>
      <c r="E1427" s="208"/>
      <c r="F1427" s="207"/>
      <c r="G1427" s="209"/>
      <c r="H1427" s="207"/>
      <c r="I1427" s="210"/>
      <c r="J1427" s="211"/>
      <c r="K1427" s="201"/>
    </row>
    <row r="1428" spans="1:11" ht="12.5" x14ac:dyDescent="0.25">
      <c r="A1428" s="207"/>
      <c r="B1428" s="209"/>
      <c r="C1428" s="209"/>
      <c r="D1428" s="208"/>
      <c r="E1428" s="208"/>
      <c r="F1428" s="207"/>
      <c r="G1428" s="209"/>
      <c r="H1428" s="207"/>
      <c r="I1428" s="210"/>
      <c r="J1428" s="211"/>
      <c r="K1428" s="201"/>
    </row>
    <row r="1429" spans="1:11" ht="12.5" x14ac:dyDescent="0.25">
      <c r="A1429" s="207"/>
      <c r="B1429" s="209"/>
      <c r="C1429" s="209"/>
      <c r="D1429" s="208"/>
      <c r="E1429" s="208"/>
      <c r="F1429" s="207"/>
      <c r="G1429" s="209"/>
      <c r="H1429" s="207"/>
      <c r="I1429" s="210"/>
      <c r="J1429" s="211"/>
      <c r="K1429" s="201"/>
    </row>
    <row r="1430" spans="1:11" ht="12.5" x14ac:dyDescent="0.25">
      <c r="A1430" s="207"/>
      <c r="B1430" s="209"/>
      <c r="C1430" s="209"/>
      <c r="D1430" s="208"/>
      <c r="E1430" s="208"/>
      <c r="F1430" s="207"/>
      <c r="G1430" s="209"/>
      <c r="H1430" s="207"/>
      <c r="I1430" s="210"/>
      <c r="J1430" s="211"/>
      <c r="K1430" s="201"/>
    </row>
    <row r="1431" spans="1:11" ht="12.5" x14ac:dyDescent="0.25">
      <c r="A1431" s="207"/>
      <c r="B1431" s="209"/>
      <c r="C1431" s="209"/>
      <c r="D1431" s="208"/>
      <c r="E1431" s="208"/>
      <c r="F1431" s="207"/>
      <c r="G1431" s="209"/>
      <c r="H1431" s="207"/>
      <c r="I1431" s="210"/>
      <c r="J1431" s="211"/>
      <c r="K1431" s="201"/>
    </row>
    <row r="1432" spans="1:11" ht="12.5" x14ac:dyDescent="0.25">
      <c r="A1432" s="207"/>
      <c r="B1432" s="209"/>
      <c r="C1432" s="209"/>
      <c r="D1432" s="208"/>
      <c r="E1432" s="208"/>
      <c r="F1432" s="207"/>
      <c r="G1432" s="209"/>
      <c r="H1432" s="207"/>
      <c r="I1432" s="210"/>
      <c r="J1432" s="211"/>
      <c r="K1432" s="201"/>
    </row>
    <row r="1433" spans="1:11" ht="12.5" x14ac:dyDescent="0.25">
      <c r="A1433" s="207"/>
      <c r="B1433" s="209"/>
      <c r="C1433" s="209"/>
      <c r="D1433" s="208"/>
      <c r="E1433" s="208"/>
      <c r="F1433" s="207"/>
      <c r="G1433" s="209"/>
      <c r="H1433" s="207"/>
      <c r="I1433" s="210"/>
      <c r="J1433" s="211"/>
      <c r="K1433" s="201"/>
    </row>
    <row r="1434" spans="1:11" ht="12.5" x14ac:dyDescent="0.25">
      <c r="A1434" s="207"/>
      <c r="B1434" s="209"/>
      <c r="C1434" s="209"/>
      <c r="D1434" s="208"/>
      <c r="E1434" s="208"/>
      <c r="F1434" s="207"/>
      <c r="G1434" s="209"/>
      <c r="H1434" s="207"/>
      <c r="I1434" s="210"/>
      <c r="J1434" s="211"/>
      <c r="K1434" s="201"/>
    </row>
    <row r="1435" spans="1:11" ht="12.5" x14ac:dyDescent="0.25">
      <c r="A1435" s="207"/>
      <c r="B1435" s="209"/>
      <c r="C1435" s="209"/>
      <c r="D1435" s="208"/>
      <c r="E1435" s="208"/>
      <c r="F1435" s="207"/>
      <c r="G1435" s="209"/>
      <c r="H1435" s="207"/>
      <c r="I1435" s="210"/>
      <c r="J1435" s="211"/>
      <c r="K1435" s="201"/>
    </row>
    <row r="1436" spans="1:11" ht="12.5" x14ac:dyDescent="0.25">
      <c r="A1436" s="207"/>
      <c r="B1436" s="209"/>
      <c r="C1436" s="209"/>
      <c r="D1436" s="208"/>
      <c r="E1436" s="208"/>
      <c r="F1436" s="207"/>
      <c r="G1436" s="209"/>
      <c r="H1436" s="207"/>
      <c r="I1436" s="210"/>
      <c r="J1436" s="211"/>
      <c r="K1436" s="201"/>
    </row>
    <row r="1437" spans="1:11" ht="12.5" x14ac:dyDescent="0.25">
      <c r="A1437" s="207"/>
      <c r="B1437" s="209"/>
      <c r="C1437" s="209"/>
      <c r="D1437" s="208"/>
      <c r="E1437" s="208"/>
      <c r="F1437" s="207"/>
      <c r="G1437" s="209"/>
      <c r="H1437" s="207"/>
      <c r="I1437" s="210"/>
      <c r="J1437" s="211"/>
      <c r="K1437" s="201"/>
    </row>
    <row r="1438" spans="1:11" ht="12.5" x14ac:dyDescent="0.25">
      <c r="A1438" s="207"/>
      <c r="B1438" s="209"/>
      <c r="C1438" s="209"/>
      <c r="D1438" s="208"/>
      <c r="E1438" s="208"/>
      <c r="F1438" s="207"/>
      <c r="G1438" s="209"/>
      <c r="H1438" s="207"/>
      <c r="I1438" s="210"/>
      <c r="J1438" s="211"/>
      <c r="K1438" s="201"/>
    </row>
    <row r="1439" spans="1:11" ht="12.5" x14ac:dyDescent="0.25">
      <c r="A1439" s="207"/>
      <c r="B1439" s="209"/>
      <c r="C1439" s="209"/>
      <c r="D1439" s="208"/>
      <c r="E1439" s="208"/>
      <c r="F1439" s="207"/>
      <c r="G1439" s="209"/>
      <c r="H1439" s="207"/>
      <c r="I1439" s="210"/>
      <c r="J1439" s="211"/>
      <c r="K1439" s="201"/>
    </row>
    <row r="1440" spans="1:11" ht="12.5" x14ac:dyDescent="0.25">
      <c r="A1440" s="207"/>
      <c r="B1440" s="209"/>
      <c r="C1440" s="209"/>
      <c r="D1440" s="208"/>
      <c r="E1440" s="208"/>
      <c r="F1440" s="207"/>
      <c r="G1440" s="209"/>
      <c r="H1440" s="207"/>
      <c r="I1440" s="210"/>
      <c r="J1440" s="211"/>
      <c r="K1440" s="201"/>
    </row>
    <row r="1441" spans="1:11" ht="12.5" x14ac:dyDescent="0.25">
      <c r="A1441" s="207"/>
      <c r="B1441" s="209"/>
      <c r="C1441" s="209"/>
      <c r="D1441" s="208"/>
      <c r="E1441" s="208"/>
      <c r="F1441" s="207"/>
      <c r="G1441" s="209"/>
      <c r="H1441" s="207"/>
      <c r="I1441" s="210"/>
      <c r="J1441" s="211"/>
      <c r="K1441" s="201"/>
    </row>
    <row r="1442" spans="1:11" ht="12.5" x14ac:dyDescent="0.25">
      <c r="A1442" s="207"/>
      <c r="B1442" s="209"/>
      <c r="C1442" s="209"/>
      <c r="D1442" s="208"/>
      <c r="E1442" s="208"/>
      <c r="F1442" s="207"/>
      <c r="G1442" s="209"/>
      <c r="H1442" s="207"/>
      <c r="I1442" s="210"/>
      <c r="J1442" s="211"/>
      <c r="K1442" s="201"/>
    </row>
    <row r="1443" spans="1:11" ht="12.5" x14ac:dyDescent="0.25">
      <c r="A1443" s="207"/>
      <c r="B1443" s="209"/>
      <c r="C1443" s="209"/>
      <c r="D1443" s="208"/>
      <c r="E1443" s="208"/>
      <c r="F1443" s="207"/>
      <c r="G1443" s="209"/>
      <c r="H1443" s="207"/>
      <c r="I1443" s="210"/>
      <c r="J1443" s="211"/>
      <c r="K1443" s="201"/>
    </row>
    <row r="1444" spans="1:11" ht="12.5" x14ac:dyDescent="0.25">
      <c r="A1444" s="207"/>
      <c r="B1444" s="209"/>
      <c r="C1444" s="209"/>
      <c r="D1444" s="208"/>
      <c r="E1444" s="208"/>
      <c r="F1444" s="207"/>
      <c r="G1444" s="209"/>
      <c r="H1444" s="207"/>
      <c r="I1444" s="210"/>
      <c r="J1444" s="211"/>
      <c r="K1444" s="201"/>
    </row>
    <row r="1445" spans="1:11" ht="12.5" x14ac:dyDescent="0.25">
      <c r="A1445" s="207"/>
      <c r="B1445" s="209"/>
      <c r="C1445" s="209"/>
      <c r="D1445" s="208"/>
      <c r="E1445" s="208"/>
      <c r="F1445" s="207"/>
      <c r="G1445" s="209"/>
      <c r="H1445" s="207"/>
      <c r="I1445" s="210"/>
      <c r="J1445" s="211"/>
      <c r="K1445" s="201"/>
    </row>
    <row r="1446" spans="1:11" ht="12.5" x14ac:dyDescent="0.25">
      <c r="A1446" s="207"/>
      <c r="B1446" s="209"/>
      <c r="C1446" s="209"/>
      <c r="D1446" s="208"/>
      <c r="E1446" s="208"/>
      <c r="F1446" s="207"/>
      <c r="G1446" s="209"/>
      <c r="H1446" s="207"/>
      <c r="I1446" s="210"/>
      <c r="J1446" s="211"/>
      <c r="K1446" s="201"/>
    </row>
    <row r="1447" spans="1:11" ht="12.5" x14ac:dyDescent="0.25">
      <c r="A1447" s="207"/>
      <c r="B1447" s="209"/>
      <c r="C1447" s="209"/>
      <c r="D1447" s="208"/>
      <c r="E1447" s="208"/>
      <c r="F1447" s="207"/>
      <c r="G1447" s="209"/>
      <c r="H1447" s="207"/>
      <c r="I1447" s="210"/>
      <c r="J1447" s="211"/>
      <c r="K1447" s="201"/>
    </row>
    <row r="1448" spans="1:11" ht="12.5" x14ac:dyDescent="0.25">
      <c r="A1448" s="207"/>
      <c r="B1448" s="209"/>
      <c r="C1448" s="209"/>
      <c r="D1448" s="208"/>
      <c r="E1448" s="208"/>
      <c r="F1448" s="207"/>
      <c r="G1448" s="209"/>
      <c r="H1448" s="207"/>
      <c r="I1448" s="210"/>
      <c r="J1448" s="211"/>
      <c r="K1448" s="201"/>
    </row>
    <row r="1449" spans="1:11" ht="12.5" x14ac:dyDescent="0.25">
      <c r="A1449" s="207"/>
      <c r="B1449" s="209"/>
      <c r="C1449" s="209"/>
      <c r="D1449" s="208"/>
      <c r="E1449" s="208"/>
      <c r="F1449" s="207"/>
      <c r="G1449" s="209"/>
      <c r="H1449" s="207"/>
      <c r="I1449" s="210"/>
      <c r="J1449" s="211"/>
      <c r="K1449" s="201"/>
    </row>
    <row r="1450" spans="1:11" ht="12.5" x14ac:dyDescent="0.25">
      <c r="A1450" s="207"/>
      <c r="B1450" s="209"/>
      <c r="C1450" s="209"/>
      <c r="D1450" s="208"/>
      <c r="E1450" s="208"/>
      <c r="F1450" s="207"/>
      <c r="G1450" s="209"/>
      <c r="H1450" s="207"/>
      <c r="I1450" s="210"/>
      <c r="J1450" s="211"/>
      <c r="K1450" s="201"/>
    </row>
    <row r="1451" spans="1:11" ht="12.5" x14ac:dyDescent="0.25">
      <c r="A1451" s="207"/>
      <c r="B1451" s="207"/>
      <c r="C1451" s="207"/>
      <c r="D1451" s="208"/>
      <c r="E1451" s="208"/>
      <c r="F1451" s="207"/>
      <c r="G1451" s="209"/>
      <c r="H1451" s="207"/>
      <c r="I1451" s="210"/>
      <c r="J1451" s="211"/>
      <c r="K1451" s="201"/>
    </row>
    <row r="1452" spans="1:11" ht="12.5" x14ac:dyDescent="0.25">
      <c r="A1452" s="207"/>
      <c r="B1452" s="207"/>
      <c r="C1452" s="207"/>
      <c r="D1452" s="208"/>
      <c r="E1452" s="208"/>
      <c r="F1452" s="207"/>
      <c r="G1452" s="209"/>
      <c r="H1452" s="207"/>
      <c r="I1452" s="210"/>
      <c r="J1452" s="211"/>
      <c r="K1452" s="201"/>
    </row>
    <row r="1453" spans="1:11" ht="12.5" x14ac:dyDescent="0.25">
      <c r="A1453" s="207"/>
      <c r="B1453" s="209"/>
      <c r="C1453" s="209"/>
      <c r="D1453" s="208"/>
      <c r="E1453" s="208"/>
      <c r="F1453" s="207"/>
      <c r="G1453" s="209"/>
      <c r="H1453" s="209"/>
      <c r="I1453" s="210"/>
      <c r="J1453" s="211"/>
      <c r="K1453" s="201"/>
    </row>
    <row r="1454" spans="1:11" ht="12.5" x14ac:dyDescent="0.25">
      <c r="A1454" s="207"/>
      <c r="B1454" s="209"/>
      <c r="C1454" s="209"/>
      <c r="D1454" s="208"/>
      <c r="E1454" s="208"/>
      <c r="F1454" s="207"/>
      <c r="G1454" s="209"/>
      <c r="H1454" s="209"/>
      <c r="I1454" s="210"/>
      <c r="J1454" s="211"/>
      <c r="K1454" s="201"/>
    </row>
    <row r="1455" spans="1:11" ht="12.5" x14ac:dyDescent="0.25">
      <c r="A1455" s="207"/>
      <c r="B1455" s="209"/>
      <c r="C1455" s="209"/>
      <c r="D1455" s="208"/>
      <c r="E1455" s="208"/>
      <c r="F1455" s="207"/>
      <c r="G1455" s="209"/>
      <c r="H1455" s="209"/>
      <c r="I1455" s="210"/>
      <c r="J1455" s="211"/>
      <c r="K1455" s="201"/>
    </row>
    <row r="1456" spans="1:11" ht="12.5" x14ac:dyDescent="0.25">
      <c r="A1456" s="207"/>
      <c r="B1456" s="209"/>
      <c r="C1456" s="209"/>
      <c r="D1456" s="208"/>
      <c r="E1456" s="208"/>
      <c r="F1456" s="207"/>
      <c r="G1456" s="209"/>
      <c r="H1456" s="209"/>
      <c r="I1456" s="210"/>
      <c r="J1456" s="211"/>
      <c r="K1456" s="201"/>
    </row>
    <row r="1457" spans="1:11" ht="12.5" x14ac:dyDescent="0.25">
      <c r="A1457" s="207"/>
      <c r="B1457" s="209"/>
      <c r="C1457" s="209"/>
      <c r="D1457" s="208"/>
      <c r="E1457" s="208"/>
      <c r="F1457" s="207"/>
      <c r="G1457" s="209"/>
      <c r="H1457" s="209"/>
      <c r="I1457" s="210"/>
      <c r="J1457" s="211"/>
      <c r="K1457" s="201"/>
    </row>
    <row r="1458" spans="1:11" ht="12.5" x14ac:dyDescent="0.25">
      <c r="A1458" s="207"/>
      <c r="B1458" s="209"/>
      <c r="C1458" s="209"/>
      <c r="D1458" s="208"/>
      <c r="E1458" s="208"/>
      <c r="F1458" s="207"/>
      <c r="G1458" s="209"/>
      <c r="H1458" s="209"/>
      <c r="I1458" s="210"/>
      <c r="J1458" s="211"/>
      <c r="K1458" s="201"/>
    </row>
    <row r="1459" spans="1:11" ht="12.5" x14ac:dyDescent="0.25">
      <c r="A1459" s="207"/>
      <c r="B1459" s="207"/>
      <c r="C1459" s="207"/>
      <c r="D1459" s="208"/>
      <c r="E1459" s="208"/>
      <c r="F1459" s="207"/>
      <c r="G1459" s="209"/>
      <c r="H1459" s="207"/>
      <c r="I1459" s="210"/>
      <c r="J1459" s="211"/>
      <c r="K1459" s="201"/>
    </row>
    <row r="1460" spans="1:11" ht="12.5" x14ac:dyDescent="0.25">
      <c r="A1460" s="207"/>
      <c r="B1460" s="207"/>
      <c r="C1460" s="207"/>
      <c r="D1460" s="208"/>
      <c r="E1460" s="208"/>
      <c r="F1460" s="207"/>
      <c r="G1460" s="209"/>
      <c r="H1460" s="207"/>
      <c r="I1460" s="210"/>
      <c r="J1460" s="211"/>
      <c r="K1460" s="201"/>
    </row>
    <row r="1461" spans="1:11" ht="12.5" x14ac:dyDescent="0.25">
      <c r="A1461" s="207"/>
      <c r="B1461" s="209"/>
      <c r="C1461" s="209"/>
      <c r="D1461" s="208"/>
      <c r="E1461" s="208"/>
      <c r="F1461" s="209"/>
      <c r="G1461" s="209"/>
      <c r="H1461" s="209"/>
      <c r="I1461" s="210"/>
      <c r="J1461" s="211"/>
      <c r="K1461" s="201"/>
    </row>
    <row r="1462" spans="1:11" ht="12.5" x14ac:dyDescent="0.25">
      <c r="A1462" s="207"/>
      <c r="B1462" s="209"/>
      <c r="C1462" s="209"/>
      <c r="D1462" s="208"/>
      <c r="E1462" s="208"/>
      <c r="F1462" s="209"/>
      <c r="G1462" s="209"/>
      <c r="H1462" s="209"/>
      <c r="I1462" s="210"/>
      <c r="J1462" s="211"/>
      <c r="K1462" s="201"/>
    </row>
    <row r="1463" spans="1:11" ht="12.5" x14ac:dyDescent="0.25">
      <c r="A1463" s="207"/>
      <c r="B1463" s="209"/>
      <c r="C1463" s="209"/>
      <c r="D1463" s="208"/>
      <c r="E1463" s="208"/>
      <c r="F1463" s="209"/>
      <c r="G1463" s="209"/>
      <c r="H1463" s="209"/>
      <c r="I1463" s="210"/>
      <c r="J1463" s="211"/>
      <c r="K1463" s="201"/>
    </row>
    <row r="1464" spans="1:11" ht="12.5" x14ac:dyDescent="0.25">
      <c r="A1464" s="207"/>
      <c r="B1464" s="209"/>
      <c r="C1464" s="209"/>
      <c r="D1464" s="208"/>
      <c r="E1464" s="208"/>
      <c r="F1464" s="209"/>
      <c r="G1464" s="209"/>
      <c r="H1464" s="209"/>
      <c r="I1464" s="210"/>
      <c r="J1464" s="211"/>
      <c r="K1464" s="201"/>
    </row>
    <row r="1465" spans="1:11" ht="12.5" x14ac:dyDescent="0.25">
      <c r="A1465" s="207"/>
      <c r="B1465" s="209"/>
      <c r="C1465" s="209"/>
      <c r="D1465" s="208"/>
      <c r="E1465" s="208"/>
      <c r="F1465" s="209"/>
      <c r="G1465" s="209"/>
      <c r="H1465" s="209"/>
      <c r="I1465" s="210"/>
      <c r="J1465" s="211"/>
      <c r="K1465" s="201"/>
    </row>
    <row r="1466" spans="1:11" ht="12.5" x14ac:dyDescent="0.25">
      <c r="A1466" s="207"/>
      <c r="B1466" s="209"/>
      <c r="C1466" s="209"/>
      <c r="D1466" s="208"/>
      <c r="E1466" s="208"/>
      <c r="F1466" s="209"/>
      <c r="G1466" s="209"/>
      <c r="H1466" s="209"/>
      <c r="I1466" s="210"/>
      <c r="J1466" s="211"/>
      <c r="K1466" s="201"/>
    </row>
    <row r="1467" spans="1:11" ht="12.5" x14ac:dyDescent="0.25">
      <c r="A1467" s="207"/>
      <c r="B1467" s="209"/>
      <c r="C1467" s="209"/>
      <c r="D1467" s="208"/>
      <c r="E1467" s="208"/>
      <c r="F1467" s="209"/>
      <c r="G1467" s="209"/>
      <c r="H1467" s="209"/>
      <c r="I1467" s="210"/>
      <c r="J1467" s="211"/>
      <c r="K1467" s="201"/>
    </row>
    <row r="1468" spans="1:11" ht="12.5" x14ac:dyDescent="0.25">
      <c r="A1468" s="207"/>
      <c r="B1468" s="209"/>
      <c r="C1468" s="209"/>
      <c r="D1468" s="208"/>
      <c r="E1468" s="208"/>
      <c r="F1468" s="209"/>
      <c r="G1468" s="209"/>
      <c r="H1468" s="209"/>
      <c r="I1468" s="210"/>
      <c r="J1468" s="211"/>
      <c r="K1468" s="201"/>
    </row>
    <row r="1469" spans="1:11" ht="12.5" x14ac:dyDescent="0.25">
      <c r="A1469" s="207"/>
      <c r="B1469" s="209"/>
      <c r="C1469" s="209"/>
      <c r="D1469" s="208"/>
      <c r="E1469" s="208"/>
      <c r="F1469" s="209"/>
      <c r="G1469" s="209"/>
      <c r="H1469" s="209"/>
      <c r="I1469" s="210"/>
      <c r="J1469" s="211"/>
      <c r="K1469" s="201"/>
    </row>
    <row r="1470" spans="1:11" ht="12.5" x14ac:dyDescent="0.25">
      <c r="A1470" s="207"/>
      <c r="B1470" s="209"/>
      <c r="C1470" s="209"/>
      <c r="D1470" s="208"/>
      <c r="E1470" s="208"/>
      <c r="F1470" s="209"/>
      <c r="G1470" s="209"/>
      <c r="H1470" s="209"/>
      <c r="I1470" s="210"/>
      <c r="J1470" s="211"/>
      <c r="K1470" s="201"/>
    </row>
    <row r="1471" spans="1:11" ht="12.5" x14ac:dyDescent="0.25">
      <c r="A1471" s="207"/>
      <c r="B1471" s="209"/>
      <c r="C1471" s="209"/>
      <c r="D1471" s="208"/>
      <c r="E1471" s="208"/>
      <c r="F1471" s="209"/>
      <c r="G1471" s="209"/>
      <c r="H1471" s="209"/>
      <c r="I1471" s="210"/>
      <c r="J1471" s="211"/>
      <c r="K1471" s="201"/>
    </row>
    <row r="1472" spans="1:11" ht="12.5" x14ac:dyDescent="0.25">
      <c r="A1472" s="207"/>
      <c r="B1472" s="209"/>
      <c r="C1472" s="209"/>
      <c r="D1472" s="208"/>
      <c r="E1472" s="208"/>
      <c r="F1472" s="209"/>
      <c r="G1472" s="209"/>
      <c r="H1472" s="209"/>
      <c r="I1472" s="210"/>
      <c r="J1472" s="211"/>
      <c r="K1472" s="201"/>
    </row>
    <row r="1473" spans="1:11" ht="12.5" x14ac:dyDescent="0.25">
      <c r="A1473" s="207"/>
      <c r="B1473" s="209"/>
      <c r="C1473" s="209"/>
      <c r="D1473" s="208"/>
      <c r="E1473" s="208"/>
      <c r="F1473" s="209"/>
      <c r="G1473" s="209"/>
      <c r="H1473" s="209"/>
      <c r="I1473" s="210"/>
      <c r="J1473" s="211"/>
      <c r="K1473" s="201"/>
    </row>
    <row r="1474" spans="1:11" ht="12.5" x14ac:dyDescent="0.25">
      <c r="A1474" s="207"/>
      <c r="B1474" s="209"/>
      <c r="C1474" s="209"/>
      <c r="D1474" s="208"/>
      <c r="E1474" s="208"/>
      <c r="F1474" s="209"/>
      <c r="G1474" s="209"/>
      <c r="H1474" s="209"/>
      <c r="I1474" s="210"/>
      <c r="J1474" s="211"/>
      <c r="K1474" s="201"/>
    </row>
    <row r="1475" spans="1:11" ht="12.5" x14ac:dyDescent="0.25">
      <c r="A1475" s="207"/>
      <c r="B1475" s="209"/>
      <c r="C1475" s="209"/>
      <c r="D1475" s="208"/>
      <c r="E1475" s="208"/>
      <c r="F1475" s="209"/>
      <c r="G1475" s="209"/>
      <c r="H1475" s="209"/>
      <c r="I1475" s="210"/>
      <c r="J1475" s="211"/>
      <c r="K1475" s="201"/>
    </row>
    <row r="1476" spans="1:11" ht="12.5" x14ac:dyDescent="0.25">
      <c r="A1476" s="207"/>
      <c r="B1476" s="209"/>
      <c r="C1476" s="209"/>
      <c r="D1476" s="208"/>
      <c r="E1476" s="208"/>
      <c r="F1476" s="209"/>
      <c r="G1476" s="209"/>
      <c r="H1476" s="209"/>
      <c r="I1476" s="210"/>
      <c r="J1476" s="211"/>
      <c r="K1476" s="201"/>
    </row>
    <row r="1477" spans="1:11" ht="12.5" x14ac:dyDescent="0.25">
      <c r="A1477" s="207"/>
      <c r="B1477" s="209"/>
      <c r="C1477" s="209"/>
      <c r="D1477" s="208"/>
      <c r="E1477" s="208"/>
      <c r="F1477" s="209"/>
      <c r="G1477" s="209"/>
      <c r="H1477" s="209"/>
      <c r="I1477" s="210"/>
      <c r="J1477" s="211"/>
      <c r="K1477" s="201"/>
    </row>
    <row r="1478" spans="1:11" ht="12.5" x14ac:dyDescent="0.25">
      <c r="A1478" s="207"/>
      <c r="B1478" s="209"/>
      <c r="C1478" s="209"/>
      <c r="D1478" s="208"/>
      <c r="E1478" s="208"/>
      <c r="F1478" s="209"/>
      <c r="G1478" s="209"/>
      <c r="H1478" s="209"/>
      <c r="I1478" s="210"/>
      <c r="J1478" s="211"/>
      <c r="K1478" s="201"/>
    </row>
    <row r="1479" spans="1:11" ht="12.5" x14ac:dyDescent="0.25">
      <c r="A1479" s="207"/>
      <c r="B1479" s="209"/>
      <c r="C1479" s="209"/>
      <c r="D1479" s="208"/>
      <c r="E1479" s="208"/>
      <c r="F1479" s="209"/>
      <c r="G1479" s="209"/>
      <c r="H1479" s="209"/>
      <c r="I1479" s="210"/>
      <c r="J1479" s="211"/>
      <c r="K1479" s="201"/>
    </row>
    <row r="1480" spans="1:11" ht="12.5" x14ac:dyDescent="0.25">
      <c r="A1480" s="207"/>
      <c r="B1480" s="209"/>
      <c r="C1480" s="209"/>
      <c r="D1480" s="208"/>
      <c r="E1480" s="208"/>
      <c r="F1480" s="209"/>
      <c r="G1480" s="209"/>
      <c r="H1480" s="209"/>
      <c r="I1480" s="210"/>
      <c r="J1480" s="211"/>
      <c r="K1480" s="201"/>
    </row>
    <row r="1481" spans="1:11" ht="12.5" x14ac:dyDescent="0.25">
      <c r="A1481" s="207"/>
      <c r="B1481" s="209"/>
      <c r="C1481" s="209"/>
      <c r="D1481" s="208"/>
      <c r="E1481" s="208"/>
      <c r="F1481" s="209"/>
      <c r="G1481" s="209"/>
      <c r="H1481" s="209"/>
      <c r="I1481" s="210"/>
      <c r="J1481" s="211"/>
      <c r="K1481" s="201"/>
    </row>
    <row r="1482" spans="1:11" ht="12.5" x14ac:dyDescent="0.25">
      <c r="A1482" s="207"/>
      <c r="B1482" s="209"/>
      <c r="C1482" s="209"/>
      <c r="D1482" s="208"/>
      <c r="E1482" s="208"/>
      <c r="F1482" s="209"/>
      <c r="G1482" s="209"/>
      <c r="H1482" s="209"/>
      <c r="I1482" s="210"/>
      <c r="J1482" s="211"/>
      <c r="K1482" s="201"/>
    </row>
    <row r="1483" spans="1:11" ht="12.5" x14ac:dyDescent="0.25">
      <c r="A1483" s="207"/>
      <c r="B1483" s="209"/>
      <c r="C1483" s="209"/>
      <c r="D1483" s="208"/>
      <c r="E1483" s="208"/>
      <c r="F1483" s="209"/>
      <c r="G1483" s="209"/>
      <c r="H1483" s="209"/>
      <c r="I1483" s="210"/>
      <c r="J1483" s="211"/>
      <c r="K1483" s="201"/>
    </row>
    <row r="1484" spans="1:11" ht="12.5" x14ac:dyDescent="0.25">
      <c r="A1484" s="207"/>
      <c r="B1484" s="209"/>
      <c r="C1484" s="209"/>
      <c r="D1484" s="208"/>
      <c r="E1484" s="208"/>
      <c r="F1484" s="209"/>
      <c r="G1484" s="209"/>
      <c r="H1484" s="209"/>
      <c r="I1484" s="210"/>
      <c r="J1484" s="211"/>
      <c r="K1484" s="201"/>
    </row>
    <row r="1485" spans="1:11" ht="12.5" x14ac:dyDescent="0.25">
      <c r="A1485" s="207"/>
      <c r="B1485" s="209"/>
      <c r="C1485" s="209"/>
      <c r="D1485" s="208"/>
      <c r="E1485" s="208"/>
      <c r="F1485" s="209"/>
      <c r="G1485" s="209"/>
      <c r="H1485" s="209"/>
      <c r="I1485" s="210"/>
      <c r="J1485" s="211"/>
      <c r="K1485" s="201"/>
    </row>
    <row r="1486" spans="1:11" ht="12.5" x14ac:dyDescent="0.25">
      <c r="A1486" s="207"/>
      <c r="B1486" s="209"/>
      <c r="C1486" s="209"/>
      <c r="D1486" s="208"/>
      <c r="E1486" s="208"/>
      <c r="F1486" s="209"/>
      <c r="G1486" s="209"/>
      <c r="H1486" s="209"/>
      <c r="I1486" s="210"/>
      <c r="J1486" s="211"/>
      <c r="K1486" s="201"/>
    </row>
    <row r="1487" spans="1:11" ht="12.5" x14ac:dyDescent="0.25">
      <c r="A1487" s="207"/>
      <c r="B1487" s="209"/>
      <c r="C1487" s="209"/>
      <c r="D1487" s="208"/>
      <c r="E1487" s="208"/>
      <c r="F1487" s="209"/>
      <c r="G1487" s="209"/>
      <c r="H1487" s="209"/>
      <c r="I1487" s="210"/>
      <c r="J1487" s="211"/>
      <c r="K1487" s="201"/>
    </row>
    <row r="1488" spans="1:11" ht="12.5" x14ac:dyDescent="0.25">
      <c r="A1488" s="207"/>
      <c r="B1488" s="209"/>
      <c r="C1488" s="209"/>
      <c r="D1488" s="208"/>
      <c r="E1488" s="208"/>
      <c r="F1488" s="209"/>
      <c r="G1488" s="209"/>
      <c r="H1488" s="209"/>
      <c r="I1488" s="210"/>
      <c r="J1488" s="211"/>
      <c r="K1488" s="201"/>
    </row>
    <row r="1489" spans="1:11" ht="12.5" x14ac:dyDescent="0.25">
      <c r="A1489" s="207"/>
      <c r="B1489" s="209"/>
      <c r="C1489" s="209"/>
      <c r="D1489" s="208"/>
      <c r="E1489" s="208"/>
      <c r="F1489" s="209"/>
      <c r="G1489" s="209"/>
      <c r="H1489" s="209"/>
      <c r="I1489" s="210"/>
      <c r="J1489" s="211"/>
      <c r="K1489" s="201"/>
    </row>
    <row r="1490" spans="1:11" ht="12.5" x14ac:dyDescent="0.25">
      <c r="A1490" s="207"/>
      <c r="B1490" s="209"/>
      <c r="C1490" s="209"/>
      <c r="D1490" s="208"/>
      <c r="E1490" s="208"/>
      <c r="F1490" s="209"/>
      <c r="G1490" s="209"/>
      <c r="H1490" s="209"/>
      <c r="I1490" s="210"/>
      <c r="J1490" s="211"/>
      <c r="K1490" s="201"/>
    </row>
    <row r="1491" spans="1:11" ht="12.5" x14ac:dyDescent="0.25">
      <c r="A1491" s="207"/>
      <c r="B1491" s="209"/>
      <c r="C1491" s="209"/>
      <c r="D1491" s="208"/>
      <c r="E1491" s="208"/>
      <c r="F1491" s="209"/>
      <c r="G1491" s="209"/>
      <c r="H1491" s="209"/>
      <c r="I1491" s="210"/>
      <c r="J1491" s="211"/>
      <c r="K1491" s="201"/>
    </row>
    <row r="1492" spans="1:11" ht="12.5" x14ac:dyDescent="0.25">
      <c r="A1492" s="207"/>
      <c r="B1492" s="209"/>
      <c r="C1492" s="209"/>
      <c r="D1492" s="208"/>
      <c r="E1492" s="208"/>
      <c r="F1492" s="209"/>
      <c r="G1492" s="209"/>
      <c r="H1492" s="209"/>
      <c r="I1492" s="210"/>
      <c r="J1492" s="211"/>
      <c r="K1492" s="201"/>
    </row>
    <row r="1493" spans="1:11" ht="12.5" x14ac:dyDescent="0.25">
      <c r="A1493" s="207"/>
      <c r="B1493" s="209"/>
      <c r="C1493" s="209"/>
      <c r="D1493" s="208"/>
      <c r="E1493" s="208"/>
      <c r="F1493" s="209"/>
      <c r="G1493" s="209"/>
      <c r="H1493" s="209"/>
      <c r="I1493" s="210"/>
      <c r="J1493" s="211"/>
      <c r="K1493" s="201"/>
    </row>
    <row r="1494" spans="1:11" ht="12.5" x14ac:dyDescent="0.25">
      <c r="A1494" s="207"/>
      <c r="B1494" s="209"/>
      <c r="C1494" s="209"/>
      <c r="D1494" s="208"/>
      <c r="E1494" s="208"/>
      <c r="F1494" s="209"/>
      <c r="G1494" s="209"/>
      <c r="H1494" s="209"/>
      <c r="I1494" s="210"/>
      <c r="J1494" s="211"/>
      <c r="K1494" s="201"/>
    </row>
    <row r="1495" spans="1:11" ht="12.5" x14ac:dyDescent="0.25">
      <c r="A1495" s="207"/>
      <c r="B1495" s="209"/>
      <c r="C1495" s="209"/>
      <c r="D1495" s="208"/>
      <c r="E1495" s="208"/>
      <c r="F1495" s="209"/>
      <c r="G1495" s="209"/>
      <c r="H1495" s="209"/>
      <c r="I1495" s="210"/>
      <c r="J1495" s="211"/>
      <c r="K1495" s="201"/>
    </row>
    <row r="1496" spans="1:11" ht="12.5" x14ac:dyDescent="0.25">
      <c r="A1496" s="207"/>
      <c r="B1496" s="209"/>
      <c r="C1496" s="209"/>
      <c r="D1496" s="208"/>
      <c r="E1496" s="208"/>
      <c r="F1496" s="209"/>
      <c r="G1496" s="209"/>
      <c r="H1496" s="209"/>
      <c r="I1496" s="210"/>
      <c r="J1496" s="211"/>
      <c r="K1496" s="201"/>
    </row>
    <row r="1497" spans="1:11" ht="12.5" x14ac:dyDescent="0.25">
      <c r="A1497" s="207"/>
      <c r="B1497" s="209"/>
      <c r="C1497" s="209"/>
      <c r="D1497" s="208"/>
      <c r="E1497" s="208"/>
      <c r="F1497" s="209"/>
      <c r="G1497" s="209"/>
      <c r="H1497" s="209"/>
      <c r="I1497" s="210"/>
      <c r="J1497" s="211"/>
      <c r="K1497" s="201"/>
    </row>
    <row r="1498" spans="1:11" ht="12.5" x14ac:dyDescent="0.25">
      <c r="A1498" s="207"/>
      <c r="B1498" s="209"/>
      <c r="C1498" s="209"/>
      <c r="D1498" s="208"/>
      <c r="E1498" s="208"/>
      <c r="F1498" s="209"/>
      <c r="G1498" s="209"/>
      <c r="H1498" s="209"/>
      <c r="I1498" s="210"/>
      <c r="J1498" s="211"/>
      <c r="K1498" s="201"/>
    </row>
    <row r="1499" spans="1:11" ht="12.5" x14ac:dyDescent="0.25">
      <c r="A1499" s="207"/>
      <c r="B1499" s="209"/>
      <c r="C1499" s="209"/>
      <c r="D1499" s="208"/>
      <c r="E1499" s="208"/>
      <c r="F1499" s="209"/>
      <c r="G1499" s="209"/>
      <c r="H1499" s="209"/>
      <c r="I1499" s="210"/>
      <c r="J1499" s="211"/>
      <c r="K1499" s="201"/>
    </row>
    <row r="1500" spans="1:11" ht="12.5" x14ac:dyDescent="0.25">
      <c r="A1500" s="207"/>
      <c r="B1500" s="209"/>
      <c r="C1500" s="209"/>
      <c r="D1500" s="208"/>
      <c r="E1500" s="208"/>
      <c r="F1500" s="209"/>
      <c r="G1500" s="209"/>
      <c r="H1500" s="209"/>
      <c r="I1500" s="210"/>
      <c r="J1500" s="211"/>
      <c r="K1500" s="201"/>
    </row>
    <row r="1501" spans="1:11" ht="12.5" x14ac:dyDescent="0.25">
      <c r="A1501" s="207"/>
      <c r="B1501" s="209"/>
      <c r="C1501" s="209"/>
      <c r="D1501" s="208"/>
      <c r="E1501" s="208"/>
      <c r="F1501" s="209"/>
      <c r="G1501" s="209"/>
      <c r="H1501" s="209"/>
      <c r="I1501" s="210"/>
      <c r="J1501" s="211"/>
      <c r="K1501" s="201"/>
    </row>
    <row r="1502" spans="1:11" ht="12.5" x14ac:dyDescent="0.25">
      <c r="A1502" s="207"/>
      <c r="B1502" s="209"/>
      <c r="C1502" s="209"/>
      <c r="D1502" s="208"/>
      <c r="E1502" s="208"/>
      <c r="F1502" s="209"/>
      <c r="G1502" s="209"/>
      <c r="H1502" s="209"/>
      <c r="I1502" s="210"/>
      <c r="J1502" s="211"/>
      <c r="K1502" s="201"/>
    </row>
    <row r="1503" spans="1:11" ht="12.5" x14ac:dyDescent="0.25">
      <c r="A1503" s="207"/>
      <c r="B1503" s="209"/>
      <c r="C1503" s="209"/>
      <c r="D1503" s="208"/>
      <c r="E1503" s="208"/>
      <c r="F1503" s="209"/>
      <c r="G1503" s="209"/>
      <c r="H1503" s="209"/>
      <c r="I1503" s="210"/>
      <c r="J1503" s="211"/>
      <c r="K1503" s="201"/>
    </row>
    <row r="1504" spans="1:11" ht="12.5" x14ac:dyDescent="0.25">
      <c r="A1504" s="207"/>
      <c r="B1504" s="209"/>
      <c r="C1504" s="209"/>
      <c r="D1504" s="208"/>
      <c r="E1504" s="208"/>
      <c r="F1504" s="209"/>
      <c r="G1504" s="209"/>
      <c r="H1504" s="209"/>
      <c r="I1504" s="210"/>
      <c r="J1504" s="211"/>
      <c r="K1504" s="201"/>
    </row>
    <row r="1505" spans="1:11" ht="12.5" x14ac:dyDescent="0.25">
      <c r="A1505" s="207"/>
      <c r="B1505" s="209"/>
      <c r="C1505" s="209"/>
      <c r="D1505" s="208"/>
      <c r="E1505" s="208"/>
      <c r="F1505" s="209"/>
      <c r="G1505" s="209"/>
      <c r="H1505" s="209"/>
      <c r="I1505" s="210"/>
      <c r="J1505" s="211"/>
      <c r="K1505" s="201"/>
    </row>
    <row r="1506" spans="1:11" ht="12.5" x14ac:dyDescent="0.25">
      <c r="A1506" s="207"/>
      <c r="B1506" s="209"/>
      <c r="C1506" s="209"/>
      <c r="D1506" s="208"/>
      <c r="E1506" s="208"/>
      <c r="F1506" s="209"/>
      <c r="G1506" s="209"/>
      <c r="H1506" s="209"/>
      <c r="I1506" s="210"/>
      <c r="J1506" s="211"/>
      <c r="K1506" s="201"/>
    </row>
    <row r="1507" spans="1:11" ht="12.5" x14ac:dyDescent="0.25">
      <c r="A1507" s="207"/>
      <c r="B1507" s="209"/>
      <c r="C1507" s="209"/>
      <c r="D1507" s="208"/>
      <c r="E1507" s="208"/>
      <c r="F1507" s="209"/>
      <c r="G1507" s="209"/>
      <c r="H1507" s="209"/>
      <c r="I1507" s="210"/>
      <c r="J1507" s="211"/>
      <c r="K1507" s="201"/>
    </row>
    <row r="1508" spans="1:11" ht="12.5" x14ac:dyDescent="0.25">
      <c r="A1508" s="207"/>
      <c r="B1508" s="209"/>
      <c r="C1508" s="209"/>
      <c r="D1508" s="208"/>
      <c r="E1508" s="208"/>
      <c r="F1508" s="209"/>
      <c r="G1508" s="209"/>
      <c r="H1508" s="209"/>
      <c r="I1508" s="210"/>
      <c r="J1508" s="211"/>
      <c r="K1508" s="201"/>
    </row>
    <row r="1509" spans="1:11" ht="12.5" x14ac:dyDescent="0.25">
      <c r="A1509" s="207"/>
      <c r="B1509" s="209"/>
      <c r="C1509" s="209"/>
      <c r="D1509" s="208"/>
      <c r="E1509" s="208"/>
      <c r="F1509" s="209"/>
      <c r="G1509" s="209"/>
      <c r="H1509" s="209"/>
      <c r="I1509" s="210"/>
      <c r="J1509" s="211"/>
      <c r="K1509" s="201"/>
    </row>
    <row r="1510" spans="1:11" ht="12.5" x14ac:dyDescent="0.25">
      <c r="A1510" s="207"/>
      <c r="B1510" s="209"/>
      <c r="C1510" s="209"/>
      <c r="D1510" s="208"/>
      <c r="E1510" s="208"/>
      <c r="F1510" s="209"/>
      <c r="G1510" s="209"/>
      <c r="H1510" s="209"/>
      <c r="I1510" s="210"/>
      <c r="J1510" s="211"/>
      <c r="K1510" s="201"/>
    </row>
    <row r="1511" spans="1:11" ht="12.5" x14ac:dyDescent="0.25">
      <c r="A1511" s="207"/>
      <c r="B1511" s="209"/>
      <c r="C1511" s="209"/>
      <c r="D1511" s="208"/>
      <c r="E1511" s="208"/>
      <c r="F1511" s="209"/>
      <c r="G1511" s="209"/>
      <c r="H1511" s="209"/>
      <c r="I1511" s="210"/>
      <c r="J1511" s="211"/>
      <c r="K1511" s="201"/>
    </row>
    <row r="1512" spans="1:11" ht="12.5" x14ac:dyDescent="0.25">
      <c r="A1512" s="207"/>
      <c r="B1512" s="209"/>
      <c r="C1512" s="209"/>
      <c r="D1512" s="208"/>
      <c r="E1512" s="208"/>
      <c r="F1512" s="209"/>
      <c r="G1512" s="209"/>
      <c r="H1512" s="209"/>
      <c r="I1512" s="210"/>
      <c r="J1512" s="211"/>
      <c r="K1512" s="201"/>
    </row>
    <row r="1513" spans="1:11" ht="12.5" x14ac:dyDescent="0.25">
      <c r="A1513" s="207"/>
      <c r="B1513" s="209"/>
      <c r="C1513" s="209"/>
      <c r="D1513" s="208"/>
      <c r="E1513" s="208"/>
      <c r="F1513" s="209"/>
      <c r="G1513" s="209"/>
      <c r="H1513" s="209"/>
      <c r="I1513" s="210"/>
      <c r="J1513" s="211"/>
      <c r="K1513" s="201"/>
    </row>
    <row r="1514" spans="1:11" ht="12.5" x14ac:dyDescent="0.25">
      <c r="A1514" s="207"/>
      <c r="B1514" s="209"/>
      <c r="C1514" s="209"/>
      <c r="D1514" s="208"/>
      <c r="E1514" s="208"/>
      <c r="F1514" s="209"/>
      <c r="G1514" s="209"/>
      <c r="H1514" s="209"/>
      <c r="I1514" s="210"/>
      <c r="J1514" s="211"/>
      <c r="K1514" s="201"/>
    </row>
    <row r="1515" spans="1:11" ht="12.5" x14ac:dyDescent="0.25">
      <c r="A1515" s="207"/>
      <c r="B1515" s="209"/>
      <c r="C1515" s="209"/>
      <c r="D1515" s="208"/>
      <c r="E1515" s="208"/>
      <c r="F1515" s="209"/>
      <c r="G1515" s="209"/>
      <c r="H1515" s="209"/>
      <c r="I1515" s="210"/>
      <c r="J1515" s="211"/>
      <c r="K1515" s="201"/>
    </row>
    <row r="1516" spans="1:11" ht="12.5" x14ac:dyDescent="0.25">
      <c r="A1516" s="207"/>
      <c r="B1516" s="209"/>
      <c r="C1516" s="209"/>
      <c r="D1516" s="208"/>
      <c r="E1516" s="208"/>
      <c r="F1516" s="209"/>
      <c r="G1516" s="209"/>
      <c r="H1516" s="209"/>
      <c r="I1516" s="210"/>
      <c r="J1516" s="211"/>
      <c r="K1516" s="201"/>
    </row>
    <row r="1517" spans="1:11" ht="12.5" x14ac:dyDescent="0.25">
      <c r="A1517" s="207"/>
      <c r="B1517" s="209"/>
      <c r="C1517" s="209"/>
      <c r="D1517" s="208"/>
      <c r="E1517" s="208"/>
      <c r="F1517" s="209"/>
      <c r="G1517" s="209"/>
      <c r="H1517" s="209"/>
      <c r="I1517" s="210"/>
      <c r="J1517" s="211"/>
      <c r="K1517" s="201"/>
    </row>
    <row r="1518" spans="1:11" ht="12.5" x14ac:dyDescent="0.25">
      <c r="A1518" s="207"/>
      <c r="B1518" s="209"/>
      <c r="C1518" s="209"/>
      <c r="D1518" s="208"/>
      <c r="E1518" s="208"/>
      <c r="F1518" s="209"/>
      <c r="G1518" s="209"/>
      <c r="H1518" s="209"/>
      <c r="I1518" s="210"/>
      <c r="J1518" s="211"/>
      <c r="K1518" s="201"/>
    </row>
    <row r="1519" spans="1:11" ht="12.5" x14ac:dyDescent="0.25">
      <c r="A1519" s="207"/>
      <c r="B1519" s="209"/>
      <c r="C1519" s="209"/>
      <c r="D1519" s="208"/>
      <c r="E1519" s="208"/>
      <c r="F1519" s="209"/>
      <c r="G1519" s="209"/>
      <c r="H1519" s="209"/>
      <c r="I1519" s="210"/>
      <c r="J1519" s="211"/>
      <c r="K1519" s="201"/>
    </row>
    <row r="1520" spans="1:11" ht="12.5" x14ac:dyDescent="0.25">
      <c r="A1520" s="207"/>
      <c r="B1520" s="209"/>
      <c r="C1520" s="209"/>
      <c r="D1520" s="208"/>
      <c r="E1520" s="208"/>
      <c r="F1520" s="209"/>
      <c r="G1520" s="209"/>
      <c r="H1520" s="209"/>
      <c r="I1520" s="210"/>
      <c r="J1520" s="211"/>
      <c r="K1520" s="201"/>
    </row>
    <row r="1521" spans="1:11" ht="12.5" x14ac:dyDescent="0.25">
      <c r="A1521" s="207"/>
      <c r="B1521" s="209"/>
      <c r="C1521" s="209"/>
      <c r="D1521" s="208"/>
      <c r="E1521" s="208"/>
      <c r="F1521" s="209"/>
      <c r="G1521" s="209"/>
      <c r="H1521" s="209"/>
      <c r="I1521" s="210"/>
      <c r="J1521" s="211"/>
      <c r="K1521" s="201"/>
    </row>
    <row r="1522" spans="1:11" ht="12.5" x14ac:dyDescent="0.25">
      <c r="A1522" s="207"/>
      <c r="B1522" s="209"/>
      <c r="C1522" s="209"/>
      <c r="D1522" s="208"/>
      <c r="E1522" s="208"/>
      <c r="F1522" s="209"/>
      <c r="G1522" s="209"/>
      <c r="H1522" s="209"/>
      <c r="I1522" s="210"/>
      <c r="J1522" s="211"/>
      <c r="K1522" s="201"/>
    </row>
    <row r="1523" spans="1:11" ht="12.5" x14ac:dyDescent="0.25">
      <c r="A1523" s="207"/>
      <c r="B1523" s="209"/>
      <c r="C1523" s="209"/>
      <c r="D1523" s="208"/>
      <c r="E1523" s="208"/>
      <c r="F1523" s="209"/>
      <c r="G1523" s="209"/>
      <c r="H1523" s="209"/>
      <c r="I1523" s="210"/>
      <c r="J1523" s="211"/>
      <c r="K1523" s="201"/>
    </row>
    <row r="1524" spans="1:11" ht="12.5" x14ac:dyDescent="0.25">
      <c r="A1524" s="207"/>
      <c r="B1524" s="209"/>
      <c r="C1524" s="209"/>
      <c r="D1524" s="208"/>
      <c r="E1524" s="208"/>
      <c r="F1524" s="209"/>
      <c r="G1524" s="209"/>
      <c r="H1524" s="209"/>
      <c r="I1524" s="210"/>
      <c r="J1524" s="211"/>
      <c r="K1524" s="201"/>
    </row>
    <row r="1525" spans="1:11" ht="12.5" x14ac:dyDescent="0.25">
      <c r="A1525" s="207"/>
      <c r="B1525" s="209"/>
      <c r="C1525" s="209"/>
      <c r="D1525" s="208"/>
      <c r="E1525" s="208"/>
      <c r="F1525" s="209"/>
      <c r="G1525" s="209"/>
      <c r="H1525" s="209"/>
      <c r="I1525" s="210"/>
      <c r="J1525" s="211"/>
      <c r="K1525" s="201"/>
    </row>
    <row r="1526" spans="1:11" ht="12.5" x14ac:dyDescent="0.25">
      <c r="A1526" s="207"/>
      <c r="B1526" s="209"/>
      <c r="C1526" s="209"/>
      <c r="D1526" s="208"/>
      <c r="E1526" s="208"/>
      <c r="F1526" s="209"/>
      <c r="G1526" s="209"/>
      <c r="H1526" s="209"/>
      <c r="I1526" s="210"/>
      <c r="J1526" s="211"/>
      <c r="K1526" s="201"/>
    </row>
    <row r="1527" spans="1:11" ht="12.5" x14ac:dyDescent="0.25">
      <c r="A1527" s="207"/>
      <c r="B1527" s="209"/>
      <c r="C1527" s="209"/>
      <c r="D1527" s="208"/>
      <c r="E1527" s="208"/>
      <c r="F1527" s="209"/>
      <c r="G1527" s="209"/>
      <c r="H1527" s="209"/>
      <c r="I1527" s="210"/>
      <c r="J1527" s="211"/>
      <c r="K1527" s="201"/>
    </row>
    <row r="1528" spans="1:11" ht="12.5" x14ac:dyDescent="0.25">
      <c r="A1528" s="207"/>
      <c r="B1528" s="209"/>
      <c r="C1528" s="209"/>
      <c r="D1528" s="208"/>
      <c r="E1528" s="208"/>
      <c r="F1528" s="209"/>
      <c r="G1528" s="209"/>
      <c r="H1528" s="209"/>
      <c r="I1528" s="210"/>
      <c r="J1528" s="211"/>
      <c r="K1528" s="201"/>
    </row>
    <row r="1529" spans="1:11" ht="12.5" x14ac:dyDescent="0.25">
      <c r="A1529" s="207"/>
      <c r="B1529" s="209"/>
      <c r="C1529" s="209"/>
      <c r="D1529" s="208"/>
      <c r="E1529" s="208"/>
      <c r="F1529" s="209"/>
      <c r="G1529" s="209"/>
      <c r="H1529" s="209"/>
      <c r="I1529" s="210"/>
      <c r="J1529" s="211"/>
      <c r="K1529" s="201"/>
    </row>
    <row r="1530" spans="1:11" ht="12.5" x14ac:dyDescent="0.25">
      <c r="A1530" s="207"/>
      <c r="B1530" s="209"/>
      <c r="C1530" s="209"/>
      <c r="D1530" s="208"/>
      <c r="E1530" s="208"/>
      <c r="F1530" s="209"/>
      <c r="G1530" s="209"/>
      <c r="H1530" s="209"/>
      <c r="I1530" s="210"/>
      <c r="J1530" s="211"/>
      <c r="K1530" s="201"/>
    </row>
    <row r="1531" spans="1:11" ht="12.5" x14ac:dyDescent="0.25">
      <c r="A1531" s="207"/>
      <c r="B1531" s="209"/>
      <c r="C1531" s="209"/>
      <c r="D1531" s="208"/>
      <c r="E1531" s="208"/>
      <c r="F1531" s="209"/>
      <c r="G1531" s="209"/>
      <c r="H1531" s="209"/>
      <c r="I1531" s="210"/>
      <c r="J1531" s="211"/>
      <c r="K1531" s="201"/>
    </row>
    <row r="1532" spans="1:11" ht="12.5" x14ac:dyDescent="0.25">
      <c r="A1532" s="207"/>
      <c r="B1532" s="209"/>
      <c r="C1532" s="209"/>
      <c r="D1532" s="208"/>
      <c r="E1532" s="208"/>
      <c r="F1532" s="209"/>
      <c r="G1532" s="209"/>
      <c r="H1532" s="209"/>
      <c r="I1532" s="210"/>
      <c r="J1532" s="211"/>
      <c r="K1532" s="201"/>
    </row>
    <row r="1533" spans="1:11" ht="12.5" x14ac:dyDescent="0.25">
      <c r="A1533" s="207"/>
      <c r="B1533" s="209"/>
      <c r="C1533" s="209"/>
      <c r="D1533" s="208"/>
      <c r="E1533" s="208"/>
      <c r="F1533" s="209"/>
      <c r="G1533" s="209"/>
      <c r="H1533" s="209"/>
      <c r="I1533" s="210"/>
      <c r="J1533" s="211"/>
      <c r="K1533" s="201"/>
    </row>
    <row r="1534" spans="1:11" ht="12.5" x14ac:dyDescent="0.25">
      <c r="A1534" s="207"/>
      <c r="B1534" s="209"/>
      <c r="C1534" s="209"/>
      <c r="D1534" s="208"/>
      <c r="E1534" s="208"/>
      <c r="F1534" s="209"/>
      <c r="G1534" s="209"/>
      <c r="H1534" s="209"/>
      <c r="I1534" s="210"/>
      <c r="J1534" s="211"/>
      <c r="K1534" s="201"/>
    </row>
    <row r="1535" spans="1:11" ht="12.5" x14ac:dyDescent="0.25">
      <c r="A1535" s="207"/>
      <c r="B1535" s="209"/>
      <c r="C1535" s="209"/>
      <c r="D1535" s="208"/>
      <c r="E1535" s="208"/>
      <c r="F1535" s="209"/>
      <c r="G1535" s="209"/>
      <c r="H1535" s="209"/>
      <c r="I1535" s="210"/>
      <c r="J1535" s="211"/>
      <c r="K1535" s="201"/>
    </row>
    <row r="1536" spans="1:11" ht="12.5" x14ac:dyDescent="0.25">
      <c r="A1536" s="207"/>
      <c r="B1536" s="209"/>
      <c r="C1536" s="209"/>
      <c r="D1536" s="208"/>
      <c r="E1536" s="208"/>
      <c r="F1536" s="209"/>
      <c r="G1536" s="209"/>
      <c r="H1536" s="209"/>
      <c r="I1536" s="210"/>
      <c r="J1536" s="211"/>
      <c r="K1536" s="201"/>
    </row>
    <row r="1537" spans="1:11" ht="12.5" x14ac:dyDescent="0.25">
      <c r="A1537" s="207"/>
      <c r="B1537" s="209"/>
      <c r="C1537" s="209"/>
      <c r="D1537" s="208"/>
      <c r="E1537" s="208"/>
      <c r="F1537" s="209"/>
      <c r="G1537" s="209"/>
      <c r="H1537" s="209"/>
      <c r="I1537" s="210"/>
      <c r="J1537" s="211"/>
      <c r="K1537" s="201"/>
    </row>
    <row r="1538" spans="1:11" ht="12.5" x14ac:dyDescent="0.25">
      <c r="A1538" s="207"/>
      <c r="B1538" s="209"/>
      <c r="C1538" s="209"/>
      <c r="D1538" s="208"/>
      <c r="E1538" s="208"/>
      <c r="F1538" s="209"/>
      <c r="G1538" s="209"/>
      <c r="H1538" s="209"/>
      <c r="I1538" s="210"/>
      <c r="J1538" s="211"/>
      <c r="K1538" s="201"/>
    </row>
    <row r="1539" spans="1:11" ht="12.5" x14ac:dyDescent="0.25">
      <c r="A1539" s="207"/>
      <c r="B1539" s="209"/>
      <c r="C1539" s="209"/>
      <c r="D1539" s="208"/>
      <c r="E1539" s="208"/>
      <c r="F1539" s="209"/>
      <c r="G1539" s="209"/>
      <c r="H1539" s="209"/>
      <c r="I1539" s="210"/>
      <c r="J1539" s="211"/>
      <c r="K1539" s="201"/>
    </row>
    <row r="1540" spans="1:11" ht="12.5" x14ac:dyDescent="0.25">
      <c r="A1540" s="207"/>
      <c r="B1540" s="209"/>
      <c r="C1540" s="209"/>
      <c r="D1540" s="208"/>
      <c r="E1540" s="208"/>
      <c r="F1540" s="209"/>
      <c r="G1540" s="209"/>
      <c r="H1540" s="209"/>
      <c r="I1540" s="210"/>
      <c r="J1540" s="211"/>
      <c r="K1540" s="201"/>
    </row>
    <row r="1541" spans="1:11" ht="12.5" x14ac:dyDescent="0.25">
      <c r="A1541" s="207"/>
      <c r="B1541" s="209"/>
      <c r="C1541" s="209"/>
      <c r="D1541" s="208"/>
      <c r="E1541" s="208"/>
      <c r="F1541" s="209"/>
      <c r="G1541" s="209"/>
      <c r="H1541" s="209"/>
      <c r="I1541" s="210"/>
      <c r="J1541" s="211"/>
      <c r="K1541" s="201"/>
    </row>
    <row r="1542" spans="1:11" ht="12.5" x14ac:dyDescent="0.25">
      <c r="A1542" s="207"/>
      <c r="B1542" s="209"/>
      <c r="C1542" s="209"/>
      <c r="D1542" s="208"/>
      <c r="E1542" s="208"/>
      <c r="F1542" s="209"/>
      <c r="G1542" s="209"/>
      <c r="H1542" s="209"/>
      <c r="I1542" s="210"/>
      <c r="J1542" s="211"/>
      <c r="K1542" s="201"/>
    </row>
    <row r="1543" spans="1:11" ht="12.5" x14ac:dyDescent="0.25">
      <c r="A1543" s="207"/>
      <c r="B1543" s="209"/>
      <c r="C1543" s="209"/>
      <c r="D1543" s="208"/>
      <c r="E1543" s="208"/>
      <c r="F1543" s="209"/>
      <c r="G1543" s="209"/>
      <c r="H1543" s="209"/>
      <c r="I1543" s="210"/>
      <c r="J1543" s="211"/>
      <c r="K1543" s="201"/>
    </row>
    <row r="1544" spans="1:11" ht="12.5" x14ac:dyDescent="0.25">
      <c r="A1544" s="207"/>
      <c r="B1544" s="209"/>
      <c r="C1544" s="209"/>
      <c r="D1544" s="208"/>
      <c r="E1544" s="208"/>
      <c r="F1544" s="209"/>
      <c r="G1544" s="209"/>
      <c r="H1544" s="209"/>
      <c r="I1544" s="210"/>
      <c r="J1544" s="211"/>
      <c r="K1544" s="201"/>
    </row>
    <row r="1545" spans="1:11" ht="12.5" x14ac:dyDescent="0.25">
      <c r="A1545" s="207"/>
      <c r="B1545" s="209"/>
      <c r="C1545" s="209"/>
      <c r="D1545" s="208"/>
      <c r="E1545" s="208"/>
      <c r="F1545" s="209"/>
      <c r="G1545" s="209"/>
      <c r="H1545" s="209"/>
      <c r="I1545" s="210"/>
      <c r="J1545" s="211"/>
      <c r="K1545" s="201"/>
    </row>
    <row r="1546" spans="1:11" ht="12.5" x14ac:dyDescent="0.25">
      <c r="A1546" s="207"/>
      <c r="B1546" s="209"/>
      <c r="C1546" s="209"/>
      <c r="D1546" s="208"/>
      <c r="E1546" s="208"/>
      <c r="F1546" s="209"/>
      <c r="G1546" s="209"/>
      <c r="H1546" s="209"/>
      <c r="I1546" s="210"/>
      <c r="J1546" s="211"/>
      <c r="K1546" s="201"/>
    </row>
    <row r="1547" spans="1:11" ht="12.5" x14ac:dyDescent="0.25">
      <c r="A1547" s="207"/>
      <c r="B1547" s="209"/>
      <c r="C1547" s="209"/>
      <c r="D1547" s="208"/>
      <c r="E1547" s="208"/>
      <c r="F1547" s="209"/>
      <c r="G1547" s="209"/>
      <c r="H1547" s="209"/>
      <c r="I1547" s="210"/>
      <c r="J1547" s="211"/>
      <c r="K1547" s="201"/>
    </row>
    <row r="1548" spans="1:11" ht="12.5" x14ac:dyDescent="0.25">
      <c r="A1548" s="207"/>
      <c r="B1548" s="209"/>
      <c r="C1548" s="209"/>
      <c r="D1548" s="208"/>
      <c r="E1548" s="208"/>
      <c r="F1548" s="209"/>
      <c r="G1548" s="209"/>
      <c r="H1548" s="209"/>
      <c r="I1548" s="210"/>
      <c r="J1548" s="211"/>
      <c r="K1548" s="201"/>
    </row>
    <row r="1549" spans="1:11" ht="12.5" x14ac:dyDescent="0.25">
      <c r="A1549" s="207"/>
      <c r="B1549" s="209"/>
      <c r="C1549" s="209"/>
      <c r="D1549" s="208"/>
      <c r="E1549" s="208"/>
      <c r="F1549" s="209"/>
      <c r="G1549" s="209"/>
      <c r="H1549" s="209"/>
      <c r="I1549" s="210"/>
      <c r="J1549" s="211"/>
      <c r="K1549" s="201"/>
    </row>
    <row r="1550" spans="1:11" ht="12.5" x14ac:dyDescent="0.25">
      <c r="A1550" s="207"/>
      <c r="B1550" s="209"/>
      <c r="C1550" s="209"/>
      <c r="D1550" s="208"/>
      <c r="E1550" s="208"/>
      <c r="F1550" s="209"/>
      <c r="G1550" s="209"/>
      <c r="H1550" s="209"/>
      <c r="I1550" s="210"/>
      <c r="J1550" s="211"/>
      <c r="K1550" s="201"/>
    </row>
    <row r="1551" spans="1:11" ht="12.5" x14ac:dyDescent="0.25">
      <c r="A1551" s="207"/>
      <c r="B1551" s="209"/>
      <c r="C1551" s="209"/>
      <c r="D1551" s="208"/>
      <c r="E1551" s="208"/>
      <c r="F1551" s="209"/>
      <c r="G1551" s="209"/>
      <c r="H1551" s="209"/>
      <c r="I1551" s="210"/>
      <c r="J1551" s="211"/>
      <c r="K1551" s="201"/>
    </row>
    <row r="1552" spans="1:11" ht="12.5" x14ac:dyDescent="0.25">
      <c r="A1552" s="207"/>
      <c r="B1552" s="209"/>
      <c r="C1552" s="209"/>
      <c r="D1552" s="208"/>
      <c r="E1552" s="208"/>
      <c r="F1552" s="209"/>
      <c r="G1552" s="209"/>
      <c r="H1552" s="209"/>
      <c r="I1552" s="210"/>
      <c r="J1552" s="211"/>
      <c r="K1552" s="201"/>
    </row>
    <row r="1553" spans="1:11" ht="12.5" x14ac:dyDescent="0.25">
      <c r="A1553" s="207"/>
      <c r="B1553" s="209"/>
      <c r="C1553" s="209"/>
      <c r="D1553" s="208"/>
      <c r="E1553" s="208"/>
      <c r="F1553" s="209"/>
      <c r="G1553" s="209"/>
      <c r="H1553" s="209"/>
      <c r="I1553" s="210"/>
      <c r="J1553" s="211"/>
      <c r="K1553" s="201"/>
    </row>
    <row r="1554" spans="1:11" ht="12.5" x14ac:dyDescent="0.25">
      <c r="A1554" s="207"/>
      <c r="B1554" s="209"/>
      <c r="C1554" s="209"/>
      <c r="D1554" s="208"/>
      <c r="E1554" s="208"/>
      <c r="F1554" s="209"/>
      <c r="G1554" s="209"/>
      <c r="H1554" s="209"/>
      <c r="I1554" s="210"/>
      <c r="J1554" s="211"/>
      <c r="K1554" s="201"/>
    </row>
    <row r="1555" spans="1:11" ht="12.5" x14ac:dyDescent="0.25">
      <c r="A1555" s="207"/>
      <c r="B1555" s="209"/>
      <c r="C1555" s="209"/>
      <c r="D1555" s="208"/>
      <c r="E1555" s="208"/>
      <c r="F1555" s="209"/>
      <c r="G1555" s="209"/>
      <c r="H1555" s="209"/>
      <c r="I1555" s="210"/>
      <c r="J1555" s="211"/>
      <c r="K1555" s="201"/>
    </row>
    <row r="1556" spans="1:11" ht="12.5" x14ac:dyDescent="0.25">
      <c r="A1556" s="207"/>
      <c r="B1556" s="209"/>
      <c r="C1556" s="209"/>
      <c r="D1556" s="208"/>
      <c r="E1556" s="208"/>
      <c r="F1556" s="209"/>
      <c r="G1556" s="209"/>
      <c r="H1556" s="209"/>
      <c r="I1556" s="210"/>
      <c r="J1556" s="211"/>
      <c r="K1556" s="201"/>
    </row>
    <row r="1557" spans="1:11" ht="12.5" x14ac:dyDescent="0.25">
      <c r="A1557" s="207"/>
      <c r="B1557" s="209"/>
      <c r="C1557" s="209"/>
      <c r="D1557" s="208"/>
      <c r="E1557" s="208"/>
      <c r="F1557" s="209"/>
      <c r="G1557" s="209"/>
      <c r="H1557" s="209"/>
      <c r="I1557" s="210"/>
      <c r="J1557" s="211"/>
      <c r="K1557" s="201"/>
    </row>
    <row r="1558" spans="1:11" ht="12.5" x14ac:dyDescent="0.25">
      <c r="A1558" s="207"/>
      <c r="B1558" s="209"/>
      <c r="C1558" s="209"/>
      <c r="D1558" s="208"/>
      <c r="E1558" s="208"/>
      <c r="F1558" s="209"/>
      <c r="G1558" s="209"/>
      <c r="H1558" s="209"/>
      <c r="I1558" s="210"/>
      <c r="J1558" s="211"/>
      <c r="K1558" s="201"/>
    </row>
    <row r="1559" spans="1:11" ht="12.5" x14ac:dyDescent="0.25">
      <c r="A1559" s="207"/>
      <c r="B1559" s="209"/>
      <c r="C1559" s="209"/>
      <c r="D1559" s="208"/>
      <c r="E1559" s="208"/>
      <c r="F1559" s="209"/>
      <c r="G1559" s="209"/>
      <c r="H1559" s="209"/>
      <c r="I1559" s="210"/>
      <c r="J1559" s="211"/>
      <c r="K1559" s="201"/>
    </row>
    <row r="1560" spans="1:11" ht="12.5" x14ac:dyDescent="0.25">
      <c r="A1560" s="207"/>
      <c r="B1560" s="209"/>
      <c r="C1560" s="209"/>
      <c r="D1560" s="208"/>
      <c r="E1560" s="208"/>
      <c r="F1560" s="209"/>
      <c r="G1560" s="209"/>
      <c r="H1560" s="209"/>
      <c r="I1560" s="210"/>
      <c r="J1560" s="211"/>
      <c r="K1560" s="201"/>
    </row>
    <row r="1561" spans="1:11" ht="12.5" x14ac:dyDescent="0.25">
      <c r="A1561" s="207"/>
      <c r="B1561" s="209"/>
      <c r="C1561" s="209"/>
      <c r="D1561" s="208"/>
      <c r="E1561" s="208"/>
      <c r="F1561" s="209"/>
      <c r="G1561" s="209"/>
      <c r="H1561" s="209"/>
      <c r="I1561" s="210"/>
      <c r="J1561" s="211"/>
      <c r="K1561" s="201"/>
    </row>
    <row r="1562" spans="1:11" ht="12.5" x14ac:dyDescent="0.25">
      <c r="A1562" s="207"/>
      <c r="B1562" s="209"/>
      <c r="C1562" s="209"/>
      <c r="D1562" s="208"/>
      <c r="E1562" s="208"/>
      <c r="F1562" s="209"/>
      <c r="G1562" s="209"/>
      <c r="H1562" s="209"/>
      <c r="I1562" s="210"/>
      <c r="J1562" s="211"/>
      <c r="K1562" s="201"/>
    </row>
    <row r="1563" spans="1:11" ht="12.5" x14ac:dyDescent="0.25">
      <c r="A1563" s="207"/>
      <c r="B1563" s="209"/>
      <c r="C1563" s="209"/>
      <c r="D1563" s="208"/>
      <c r="E1563" s="208"/>
      <c r="F1563" s="209"/>
      <c r="G1563" s="209"/>
      <c r="H1563" s="209"/>
      <c r="I1563" s="210"/>
      <c r="J1563" s="211"/>
      <c r="K1563" s="201"/>
    </row>
    <row r="1564" spans="1:11" ht="12.5" x14ac:dyDescent="0.25">
      <c r="A1564" s="207"/>
      <c r="B1564" s="209"/>
      <c r="C1564" s="209"/>
      <c r="D1564" s="208"/>
      <c r="E1564" s="208"/>
      <c r="F1564" s="209"/>
      <c r="G1564" s="209"/>
      <c r="H1564" s="209"/>
      <c r="I1564" s="210"/>
      <c r="J1564" s="211"/>
      <c r="K1564" s="201"/>
    </row>
    <row r="1565" spans="1:11" ht="12.5" x14ac:dyDescent="0.25">
      <c r="A1565" s="207"/>
      <c r="B1565" s="209"/>
      <c r="C1565" s="209"/>
      <c r="D1565" s="208"/>
      <c r="E1565" s="208"/>
      <c r="F1565" s="209"/>
      <c r="G1565" s="209"/>
      <c r="H1565" s="209"/>
      <c r="I1565" s="210"/>
      <c r="J1565" s="211"/>
      <c r="K1565" s="201"/>
    </row>
    <row r="1566" spans="1:11" ht="12.5" x14ac:dyDescent="0.25">
      <c r="A1566" s="207"/>
      <c r="B1566" s="209"/>
      <c r="C1566" s="209"/>
      <c r="D1566" s="208"/>
      <c r="E1566" s="208"/>
      <c r="F1566" s="209"/>
      <c r="G1566" s="209"/>
      <c r="H1566" s="209"/>
      <c r="I1566" s="210"/>
      <c r="J1566" s="211"/>
      <c r="K1566" s="201"/>
    </row>
    <row r="1567" spans="1:11" ht="12.5" x14ac:dyDescent="0.25">
      <c r="A1567" s="207"/>
      <c r="B1567" s="209"/>
      <c r="C1567" s="209"/>
      <c r="D1567" s="208"/>
      <c r="E1567" s="208"/>
      <c r="F1567" s="209"/>
      <c r="G1567" s="209"/>
      <c r="H1567" s="209"/>
      <c r="I1567" s="210"/>
      <c r="J1567" s="211"/>
      <c r="K1567" s="201"/>
    </row>
    <row r="1568" spans="1:11" ht="12.5" x14ac:dyDescent="0.25">
      <c r="A1568" s="207"/>
      <c r="B1568" s="209"/>
      <c r="C1568" s="209"/>
      <c r="D1568" s="208"/>
      <c r="E1568" s="208"/>
      <c r="F1568" s="209"/>
      <c r="G1568" s="209"/>
      <c r="H1568" s="209"/>
      <c r="I1568" s="210"/>
      <c r="J1568" s="211"/>
      <c r="K1568" s="201"/>
    </row>
    <row r="1569" spans="1:11" ht="12.5" x14ac:dyDescent="0.25">
      <c r="A1569" s="207"/>
      <c r="B1569" s="209"/>
      <c r="C1569" s="209"/>
      <c r="D1569" s="208"/>
      <c r="E1569" s="208"/>
      <c r="F1569" s="209"/>
      <c r="G1569" s="209"/>
      <c r="H1569" s="209"/>
      <c r="I1569" s="210"/>
      <c r="J1569" s="211"/>
      <c r="K1569" s="201"/>
    </row>
    <row r="1570" spans="1:11" ht="12.5" x14ac:dyDescent="0.25">
      <c r="A1570" s="207"/>
      <c r="B1570" s="209"/>
      <c r="C1570" s="209"/>
      <c r="D1570" s="208"/>
      <c r="E1570" s="208"/>
      <c r="F1570" s="209"/>
      <c r="G1570" s="209"/>
      <c r="H1570" s="209"/>
      <c r="I1570" s="210"/>
      <c r="J1570" s="211"/>
      <c r="K1570" s="201"/>
    </row>
    <row r="1571" spans="1:11" ht="12.5" x14ac:dyDescent="0.25">
      <c r="A1571" s="207"/>
      <c r="B1571" s="209"/>
      <c r="C1571" s="209"/>
      <c r="D1571" s="208"/>
      <c r="E1571" s="208"/>
      <c r="F1571" s="209"/>
      <c r="G1571" s="209"/>
      <c r="H1571" s="209"/>
      <c r="I1571" s="210"/>
      <c r="J1571" s="211"/>
      <c r="K1571" s="201"/>
    </row>
    <row r="1572" spans="1:11" ht="12.5" x14ac:dyDescent="0.25">
      <c r="A1572" s="207"/>
      <c r="B1572" s="209"/>
      <c r="C1572" s="209"/>
      <c r="D1572" s="208"/>
      <c r="E1572" s="208"/>
      <c r="F1572" s="209"/>
      <c r="G1572" s="209"/>
      <c r="H1572" s="209"/>
      <c r="I1572" s="210"/>
      <c r="J1572" s="211"/>
      <c r="K1572" s="201"/>
    </row>
    <row r="1573" spans="1:11" ht="12.5" x14ac:dyDescent="0.25">
      <c r="A1573" s="207"/>
      <c r="B1573" s="209"/>
      <c r="C1573" s="209"/>
      <c r="D1573" s="208"/>
      <c r="E1573" s="208"/>
      <c r="F1573" s="209"/>
      <c r="G1573" s="209"/>
      <c r="H1573" s="209"/>
      <c r="I1573" s="210"/>
      <c r="J1573" s="211"/>
      <c r="K1573" s="201"/>
    </row>
    <row r="1574" spans="1:11" ht="12.5" x14ac:dyDescent="0.25">
      <c r="A1574" s="207"/>
      <c r="B1574" s="209"/>
      <c r="C1574" s="209"/>
      <c r="D1574" s="208"/>
      <c r="E1574" s="208"/>
      <c r="F1574" s="209"/>
      <c r="G1574" s="209"/>
      <c r="H1574" s="209"/>
      <c r="I1574" s="210"/>
      <c r="J1574" s="211"/>
      <c r="K1574" s="201"/>
    </row>
    <row r="1575" spans="1:11" ht="12.5" x14ac:dyDescent="0.25">
      <c r="A1575" s="207"/>
      <c r="B1575" s="209"/>
      <c r="C1575" s="209"/>
      <c r="D1575" s="208"/>
      <c r="E1575" s="208"/>
      <c r="F1575" s="209"/>
      <c r="G1575" s="209"/>
      <c r="H1575" s="209"/>
      <c r="I1575" s="210"/>
      <c r="J1575" s="211"/>
      <c r="K1575" s="201"/>
    </row>
    <row r="1576" spans="1:11" ht="12.5" x14ac:dyDescent="0.25">
      <c r="A1576" s="207"/>
      <c r="B1576" s="209"/>
      <c r="C1576" s="209"/>
      <c r="D1576" s="208"/>
      <c r="E1576" s="208"/>
      <c r="F1576" s="209"/>
      <c r="G1576" s="209"/>
      <c r="H1576" s="209"/>
      <c r="I1576" s="210"/>
      <c r="J1576" s="211"/>
      <c r="K1576" s="201"/>
    </row>
    <row r="1577" spans="1:11" ht="12.5" x14ac:dyDescent="0.25">
      <c r="A1577" s="207"/>
      <c r="B1577" s="209"/>
      <c r="C1577" s="209"/>
      <c r="D1577" s="208"/>
      <c r="E1577" s="208"/>
      <c r="F1577" s="209"/>
      <c r="G1577" s="209"/>
      <c r="H1577" s="209"/>
      <c r="I1577" s="210"/>
      <c r="J1577" s="211"/>
      <c r="K1577" s="201"/>
    </row>
    <row r="1578" spans="1:11" ht="12.5" x14ac:dyDescent="0.25">
      <c r="A1578" s="207"/>
      <c r="B1578" s="209"/>
      <c r="C1578" s="209"/>
      <c r="D1578" s="208"/>
      <c r="E1578" s="208"/>
      <c r="F1578" s="209"/>
      <c r="G1578" s="209"/>
      <c r="H1578" s="209"/>
      <c r="I1578" s="210"/>
      <c r="J1578" s="211"/>
      <c r="K1578" s="201"/>
    </row>
    <row r="1579" spans="1:11" ht="12.5" x14ac:dyDescent="0.25">
      <c r="A1579" s="207"/>
      <c r="B1579" s="209"/>
      <c r="C1579" s="209"/>
      <c r="D1579" s="208"/>
      <c r="E1579" s="208"/>
      <c r="F1579" s="209"/>
      <c r="G1579" s="209"/>
      <c r="H1579" s="209"/>
      <c r="I1579" s="210"/>
      <c r="J1579" s="211"/>
      <c r="K1579" s="201"/>
    </row>
    <row r="1580" spans="1:11" ht="12.5" x14ac:dyDescent="0.25">
      <c r="A1580" s="207"/>
      <c r="B1580" s="209"/>
      <c r="C1580" s="209"/>
      <c r="D1580" s="208"/>
      <c r="E1580" s="208"/>
      <c r="F1580" s="209"/>
      <c r="G1580" s="209"/>
      <c r="H1580" s="209"/>
      <c r="I1580" s="210"/>
      <c r="J1580" s="211"/>
      <c r="K1580" s="201"/>
    </row>
    <row r="1581" spans="1:11" ht="12.5" x14ac:dyDescent="0.25">
      <c r="A1581" s="207"/>
      <c r="B1581" s="209"/>
      <c r="C1581" s="209"/>
      <c r="D1581" s="208"/>
      <c r="E1581" s="208"/>
      <c r="F1581" s="209"/>
      <c r="G1581" s="209"/>
      <c r="H1581" s="209"/>
      <c r="I1581" s="210"/>
      <c r="J1581" s="211"/>
      <c r="K1581" s="201"/>
    </row>
    <row r="1582" spans="1:11" ht="12.5" x14ac:dyDescent="0.25">
      <c r="A1582" s="207"/>
      <c r="B1582" s="209"/>
      <c r="C1582" s="209"/>
      <c r="D1582" s="208"/>
      <c r="E1582" s="208"/>
      <c r="F1582" s="209"/>
      <c r="G1582" s="209"/>
      <c r="H1582" s="209"/>
      <c r="I1582" s="210"/>
      <c r="J1582" s="211"/>
      <c r="K1582" s="201"/>
    </row>
    <row r="1583" spans="1:11" ht="12.5" x14ac:dyDescent="0.25">
      <c r="A1583" s="207"/>
      <c r="B1583" s="209"/>
      <c r="C1583" s="209"/>
      <c r="D1583" s="208"/>
      <c r="E1583" s="208"/>
      <c r="F1583" s="209"/>
      <c r="G1583" s="209"/>
      <c r="H1583" s="209"/>
      <c r="I1583" s="210"/>
      <c r="J1583" s="211"/>
      <c r="K1583" s="201"/>
    </row>
    <row r="1584" spans="1:11" ht="12.5" x14ac:dyDescent="0.25">
      <c r="A1584" s="207"/>
      <c r="B1584" s="209"/>
      <c r="C1584" s="209"/>
      <c r="D1584" s="208"/>
      <c r="E1584" s="208"/>
      <c r="F1584" s="209"/>
      <c r="G1584" s="209"/>
      <c r="H1584" s="209"/>
      <c r="I1584" s="210"/>
      <c r="J1584" s="211"/>
      <c r="K1584" s="201"/>
    </row>
    <row r="1585" spans="1:11" ht="12.5" x14ac:dyDescent="0.25">
      <c r="A1585" s="207"/>
      <c r="B1585" s="209"/>
      <c r="C1585" s="209"/>
      <c r="D1585" s="208"/>
      <c r="E1585" s="208"/>
      <c r="F1585" s="209"/>
      <c r="G1585" s="209"/>
      <c r="H1585" s="209"/>
      <c r="I1585" s="210"/>
      <c r="J1585" s="211"/>
      <c r="K1585" s="201"/>
    </row>
    <row r="1586" spans="1:11" ht="12.5" x14ac:dyDescent="0.25">
      <c r="A1586" s="207"/>
      <c r="B1586" s="209"/>
      <c r="C1586" s="209"/>
      <c r="D1586" s="208"/>
      <c r="E1586" s="208"/>
      <c r="F1586" s="209"/>
      <c r="G1586" s="209"/>
      <c r="H1586" s="209"/>
      <c r="I1586" s="210"/>
      <c r="J1586" s="211"/>
      <c r="K1586" s="201"/>
    </row>
    <row r="1587" spans="1:11" ht="12.5" x14ac:dyDescent="0.25">
      <c r="A1587" s="207"/>
      <c r="B1587" s="209"/>
      <c r="C1587" s="209"/>
      <c r="D1587" s="208"/>
      <c r="E1587" s="208"/>
      <c r="F1587" s="209"/>
      <c r="G1587" s="209"/>
      <c r="H1587" s="209"/>
      <c r="I1587" s="210"/>
      <c r="J1587" s="211"/>
      <c r="K1587" s="201"/>
    </row>
    <row r="1588" spans="1:11" ht="12.5" x14ac:dyDescent="0.25">
      <c r="A1588" s="207"/>
      <c r="B1588" s="209"/>
      <c r="C1588" s="209"/>
      <c r="D1588" s="208"/>
      <c r="E1588" s="208"/>
      <c r="F1588" s="209"/>
      <c r="G1588" s="209"/>
      <c r="H1588" s="209"/>
      <c r="I1588" s="210"/>
      <c r="J1588" s="211"/>
      <c r="K1588" s="201"/>
    </row>
    <row r="1589" spans="1:11" ht="12.5" x14ac:dyDescent="0.25">
      <c r="A1589" s="207"/>
      <c r="B1589" s="209"/>
      <c r="C1589" s="209"/>
      <c r="D1589" s="208"/>
      <c r="E1589" s="208"/>
      <c r="F1589" s="209"/>
      <c r="G1589" s="209"/>
      <c r="H1589" s="209"/>
      <c r="I1589" s="210"/>
      <c r="J1589" s="211"/>
      <c r="K1589" s="201"/>
    </row>
    <row r="1590" spans="1:11" ht="12.5" x14ac:dyDescent="0.25">
      <c r="A1590" s="207"/>
      <c r="B1590" s="209"/>
      <c r="C1590" s="209"/>
      <c r="D1590" s="208"/>
      <c r="E1590" s="208"/>
      <c r="F1590" s="209"/>
      <c r="G1590" s="209"/>
      <c r="H1590" s="209"/>
      <c r="I1590" s="210"/>
      <c r="J1590" s="211"/>
      <c r="K1590" s="201"/>
    </row>
    <row r="1591" spans="1:11" ht="12.5" x14ac:dyDescent="0.25">
      <c r="A1591" s="207"/>
      <c r="B1591" s="209"/>
      <c r="C1591" s="209"/>
      <c r="D1591" s="208"/>
      <c r="E1591" s="208"/>
      <c r="F1591" s="209"/>
      <c r="G1591" s="209"/>
      <c r="H1591" s="209"/>
      <c r="I1591" s="210"/>
      <c r="J1591" s="211"/>
      <c r="K1591" s="201"/>
    </row>
    <row r="1592" spans="1:11" ht="12.5" x14ac:dyDescent="0.25">
      <c r="A1592" s="207"/>
      <c r="B1592" s="209"/>
      <c r="C1592" s="209"/>
      <c r="D1592" s="208"/>
      <c r="E1592" s="208"/>
      <c r="F1592" s="209"/>
      <c r="G1592" s="209"/>
      <c r="H1592" s="209"/>
      <c r="I1592" s="210"/>
      <c r="J1592" s="211"/>
      <c r="K1592" s="201"/>
    </row>
    <row r="1593" spans="1:11" ht="12.5" x14ac:dyDescent="0.25">
      <c r="A1593" s="207"/>
      <c r="B1593" s="209"/>
      <c r="C1593" s="209"/>
      <c r="D1593" s="208"/>
      <c r="E1593" s="208"/>
      <c r="F1593" s="209"/>
      <c r="G1593" s="209"/>
      <c r="H1593" s="209"/>
      <c r="I1593" s="210"/>
      <c r="J1593" s="211"/>
      <c r="K1593" s="201"/>
    </row>
    <row r="1594" spans="1:11" ht="12.5" x14ac:dyDescent="0.25">
      <c r="A1594" s="207"/>
      <c r="B1594" s="209"/>
      <c r="C1594" s="209"/>
      <c r="D1594" s="208"/>
      <c r="E1594" s="208"/>
      <c r="F1594" s="209"/>
      <c r="G1594" s="209"/>
      <c r="H1594" s="209"/>
      <c r="I1594" s="210"/>
      <c r="J1594" s="211"/>
      <c r="K1594" s="201"/>
    </row>
    <row r="1595" spans="1:11" ht="12.5" x14ac:dyDescent="0.25">
      <c r="A1595" s="207"/>
      <c r="B1595" s="209"/>
      <c r="C1595" s="209"/>
      <c r="D1595" s="208"/>
      <c r="E1595" s="208"/>
      <c r="F1595" s="209"/>
      <c r="G1595" s="209"/>
      <c r="H1595" s="209"/>
      <c r="I1595" s="210"/>
      <c r="J1595" s="211"/>
      <c r="K1595" s="201"/>
    </row>
    <row r="1596" spans="1:11" ht="12.5" x14ac:dyDescent="0.25">
      <c r="A1596" s="207"/>
      <c r="B1596" s="209"/>
      <c r="C1596" s="209"/>
      <c r="D1596" s="208"/>
      <c r="E1596" s="208"/>
      <c r="F1596" s="209"/>
      <c r="G1596" s="209"/>
      <c r="H1596" s="209"/>
      <c r="I1596" s="210"/>
      <c r="J1596" s="211"/>
      <c r="K1596" s="201"/>
    </row>
    <row r="1597" spans="1:11" ht="12.5" x14ac:dyDescent="0.25">
      <c r="A1597" s="207"/>
      <c r="B1597" s="209"/>
      <c r="C1597" s="209"/>
      <c r="D1597" s="208"/>
      <c r="E1597" s="208"/>
      <c r="F1597" s="209"/>
      <c r="G1597" s="209"/>
      <c r="H1597" s="209"/>
      <c r="I1597" s="210"/>
      <c r="J1597" s="211"/>
      <c r="K1597" s="201"/>
    </row>
    <row r="1598" spans="1:11" ht="12.5" x14ac:dyDescent="0.25">
      <c r="A1598" s="207"/>
      <c r="B1598" s="209"/>
      <c r="C1598" s="209"/>
      <c r="D1598" s="208"/>
      <c r="E1598" s="208"/>
      <c r="F1598" s="209"/>
      <c r="G1598" s="209"/>
      <c r="H1598" s="209"/>
      <c r="I1598" s="210"/>
      <c r="J1598" s="211"/>
      <c r="K1598" s="201"/>
    </row>
    <row r="1599" spans="1:11" ht="12.5" x14ac:dyDescent="0.25">
      <c r="A1599" s="207"/>
      <c r="B1599" s="209"/>
      <c r="C1599" s="209"/>
      <c r="D1599" s="208"/>
      <c r="E1599" s="208"/>
      <c r="F1599" s="209"/>
      <c r="G1599" s="209"/>
      <c r="H1599" s="209"/>
      <c r="I1599" s="210"/>
      <c r="J1599" s="211"/>
      <c r="K1599" s="201"/>
    </row>
    <row r="1600" spans="1:11" ht="12.5" x14ac:dyDescent="0.25">
      <c r="A1600" s="207"/>
      <c r="B1600" s="209"/>
      <c r="C1600" s="209"/>
      <c r="D1600" s="208"/>
      <c r="E1600" s="208"/>
      <c r="F1600" s="209"/>
      <c r="G1600" s="209"/>
      <c r="H1600" s="209"/>
      <c r="I1600" s="210"/>
      <c r="J1600" s="211"/>
      <c r="K1600" s="201"/>
    </row>
    <row r="1601" spans="1:11" ht="12.5" x14ac:dyDescent="0.25">
      <c r="A1601" s="207"/>
      <c r="B1601" s="209"/>
      <c r="C1601" s="209"/>
      <c r="D1601" s="208"/>
      <c r="E1601" s="208"/>
      <c r="F1601" s="209"/>
      <c r="G1601" s="209"/>
      <c r="H1601" s="209"/>
      <c r="I1601" s="210"/>
      <c r="J1601" s="211"/>
      <c r="K1601" s="201"/>
    </row>
    <row r="1602" spans="1:11" ht="12.5" x14ac:dyDescent="0.25">
      <c r="A1602" s="207"/>
      <c r="B1602" s="209"/>
      <c r="C1602" s="209"/>
      <c r="D1602" s="208"/>
      <c r="E1602" s="208"/>
      <c r="F1602" s="209"/>
      <c r="G1602" s="209"/>
      <c r="H1602" s="209"/>
      <c r="I1602" s="210"/>
      <c r="J1602" s="211"/>
      <c r="K1602" s="201"/>
    </row>
    <row r="1603" spans="1:11" ht="12.5" x14ac:dyDescent="0.25">
      <c r="A1603" s="207"/>
      <c r="B1603" s="209"/>
      <c r="C1603" s="209"/>
      <c r="D1603" s="208"/>
      <c r="E1603" s="208"/>
      <c r="F1603" s="209"/>
      <c r="G1603" s="209"/>
      <c r="H1603" s="209"/>
      <c r="I1603" s="210"/>
      <c r="J1603" s="211"/>
      <c r="K1603" s="201"/>
    </row>
    <row r="1604" spans="1:11" ht="12.5" x14ac:dyDescent="0.25">
      <c r="A1604" s="207"/>
      <c r="B1604" s="209"/>
      <c r="C1604" s="209"/>
      <c r="D1604" s="208"/>
      <c r="E1604" s="208"/>
      <c r="F1604" s="209"/>
      <c r="G1604" s="209"/>
      <c r="H1604" s="209"/>
      <c r="I1604" s="210"/>
      <c r="J1604" s="211"/>
      <c r="K1604" s="201"/>
    </row>
    <row r="1605" spans="1:11" ht="12.5" x14ac:dyDescent="0.25">
      <c r="A1605" s="207"/>
      <c r="B1605" s="209"/>
      <c r="C1605" s="209"/>
      <c r="D1605" s="208"/>
      <c r="E1605" s="208"/>
      <c r="F1605" s="209"/>
      <c r="G1605" s="209"/>
      <c r="H1605" s="209"/>
      <c r="I1605" s="210"/>
      <c r="J1605" s="211"/>
      <c r="K1605" s="201"/>
    </row>
    <row r="1606" spans="1:11" ht="12.5" x14ac:dyDescent="0.25">
      <c r="A1606" s="207"/>
      <c r="B1606" s="209"/>
      <c r="C1606" s="209"/>
      <c r="D1606" s="208"/>
      <c r="E1606" s="208"/>
      <c r="F1606" s="209"/>
      <c r="G1606" s="209"/>
      <c r="H1606" s="209"/>
      <c r="I1606" s="210"/>
      <c r="J1606" s="211"/>
      <c r="K1606" s="201"/>
    </row>
    <row r="1607" spans="1:11" ht="12.5" x14ac:dyDescent="0.25">
      <c r="A1607" s="207"/>
      <c r="B1607" s="209"/>
      <c r="C1607" s="209"/>
      <c r="D1607" s="208"/>
      <c r="E1607" s="208"/>
      <c r="F1607" s="209"/>
      <c r="G1607" s="209"/>
      <c r="H1607" s="209"/>
      <c r="I1607" s="210"/>
      <c r="J1607" s="211"/>
      <c r="K1607" s="201"/>
    </row>
    <row r="1608" spans="1:11" ht="12.5" x14ac:dyDescent="0.25">
      <c r="A1608" s="207"/>
      <c r="B1608" s="209"/>
      <c r="C1608" s="209"/>
      <c r="D1608" s="208"/>
      <c r="E1608" s="208"/>
      <c r="F1608" s="209"/>
      <c r="G1608" s="209"/>
      <c r="H1608" s="209"/>
      <c r="I1608" s="210"/>
      <c r="J1608" s="211"/>
      <c r="K1608" s="201"/>
    </row>
    <row r="1609" spans="1:11" ht="12.5" x14ac:dyDescent="0.25">
      <c r="A1609" s="207"/>
      <c r="B1609" s="209"/>
      <c r="C1609" s="209"/>
      <c r="D1609" s="208"/>
      <c r="E1609" s="208"/>
      <c r="F1609" s="209"/>
      <c r="G1609" s="209"/>
      <c r="H1609" s="209"/>
      <c r="I1609" s="210"/>
      <c r="J1609" s="211"/>
      <c r="K1609" s="201"/>
    </row>
    <row r="1610" spans="1:11" ht="12.5" x14ac:dyDescent="0.25">
      <c r="A1610" s="207"/>
      <c r="B1610" s="209"/>
      <c r="C1610" s="209"/>
      <c r="D1610" s="208"/>
      <c r="E1610" s="208"/>
      <c r="F1610" s="209"/>
      <c r="G1610" s="209"/>
      <c r="H1610" s="209"/>
      <c r="I1610" s="210"/>
      <c r="J1610" s="211"/>
      <c r="K1610" s="201"/>
    </row>
    <row r="1611" spans="1:11" ht="12.5" x14ac:dyDescent="0.25">
      <c r="A1611" s="207"/>
      <c r="B1611" s="209"/>
      <c r="C1611" s="209"/>
      <c r="D1611" s="208"/>
      <c r="E1611" s="208"/>
      <c r="F1611" s="209"/>
      <c r="G1611" s="209"/>
      <c r="H1611" s="209"/>
      <c r="I1611" s="210"/>
      <c r="J1611" s="211"/>
      <c r="K1611" s="201"/>
    </row>
    <row r="1612" spans="1:11" ht="12.5" x14ac:dyDescent="0.25">
      <c r="A1612" s="207"/>
      <c r="B1612" s="209"/>
      <c r="C1612" s="209"/>
      <c r="D1612" s="208"/>
      <c r="E1612" s="208"/>
      <c r="F1612" s="209"/>
      <c r="G1612" s="209"/>
      <c r="H1612" s="209"/>
      <c r="I1612" s="210"/>
      <c r="J1612" s="211"/>
      <c r="K1612" s="201"/>
    </row>
    <row r="1613" spans="1:11" ht="12.5" x14ac:dyDescent="0.25">
      <c r="A1613" s="207"/>
      <c r="B1613" s="209"/>
      <c r="C1613" s="209"/>
      <c r="D1613" s="208"/>
      <c r="E1613" s="208"/>
      <c r="F1613" s="209"/>
      <c r="G1613" s="209"/>
      <c r="H1613" s="209"/>
      <c r="I1613" s="210"/>
      <c r="J1613" s="211"/>
      <c r="K1613" s="201"/>
    </row>
    <row r="1614" spans="1:11" ht="12.5" x14ac:dyDescent="0.25">
      <c r="A1614" s="207"/>
      <c r="B1614" s="209"/>
      <c r="C1614" s="209"/>
      <c r="D1614" s="208"/>
      <c r="E1614" s="208"/>
      <c r="F1614" s="209"/>
      <c r="G1614" s="209"/>
      <c r="H1614" s="209"/>
      <c r="I1614" s="210"/>
      <c r="J1614" s="211"/>
      <c r="K1614" s="201"/>
    </row>
    <row r="1615" spans="1:11" ht="12.5" x14ac:dyDescent="0.25">
      <c r="A1615" s="207"/>
      <c r="B1615" s="209"/>
      <c r="C1615" s="209"/>
      <c r="D1615" s="208"/>
      <c r="E1615" s="208"/>
      <c r="F1615" s="209"/>
      <c r="G1615" s="209"/>
      <c r="H1615" s="209"/>
      <c r="I1615" s="210"/>
      <c r="J1615" s="211"/>
      <c r="K1615" s="201"/>
    </row>
    <row r="1616" spans="1:11" ht="12.5" x14ac:dyDescent="0.25">
      <c r="A1616" s="207"/>
      <c r="B1616" s="209"/>
      <c r="C1616" s="209"/>
      <c r="D1616" s="208"/>
      <c r="E1616" s="208"/>
      <c r="F1616" s="209"/>
      <c r="G1616" s="209"/>
      <c r="H1616" s="209"/>
      <c r="I1616" s="210"/>
      <c r="J1616" s="211"/>
      <c r="K1616" s="201"/>
    </row>
    <row r="1617" spans="1:11" ht="12.5" x14ac:dyDescent="0.25">
      <c r="A1617" s="207"/>
      <c r="B1617" s="209"/>
      <c r="C1617" s="209"/>
      <c r="D1617" s="208"/>
      <c r="E1617" s="208"/>
      <c r="F1617" s="209"/>
      <c r="G1617" s="209"/>
      <c r="H1617" s="209"/>
      <c r="I1617" s="210"/>
      <c r="J1617" s="211"/>
      <c r="K1617" s="201"/>
    </row>
    <row r="1618" spans="1:11" ht="12.5" x14ac:dyDescent="0.25">
      <c r="A1618" s="207"/>
      <c r="B1618" s="209"/>
      <c r="C1618" s="209"/>
      <c r="D1618" s="208"/>
      <c r="E1618" s="208"/>
      <c r="F1618" s="209"/>
      <c r="G1618" s="209"/>
      <c r="H1618" s="209"/>
      <c r="I1618" s="210"/>
      <c r="J1618" s="211"/>
      <c r="K1618" s="201"/>
    </row>
    <row r="1619" spans="1:11" ht="12.5" x14ac:dyDescent="0.25">
      <c r="A1619" s="207"/>
      <c r="B1619" s="209"/>
      <c r="C1619" s="209"/>
      <c r="D1619" s="208"/>
      <c r="E1619" s="208"/>
      <c r="F1619" s="209"/>
      <c r="G1619" s="209"/>
      <c r="H1619" s="209"/>
      <c r="I1619" s="210"/>
      <c r="J1619" s="211"/>
      <c r="K1619" s="201"/>
    </row>
    <row r="1620" spans="1:11" ht="12.5" x14ac:dyDescent="0.25">
      <c r="A1620" s="207"/>
      <c r="B1620" s="209"/>
      <c r="C1620" s="209"/>
      <c r="D1620" s="208"/>
      <c r="E1620" s="208"/>
      <c r="F1620" s="209"/>
      <c r="G1620" s="209"/>
      <c r="H1620" s="209"/>
      <c r="I1620" s="210"/>
      <c r="J1620" s="211"/>
      <c r="K1620" s="201"/>
    </row>
    <row r="1621" spans="1:11" ht="12.5" x14ac:dyDescent="0.25">
      <c r="A1621" s="207"/>
      <c r="B1621" s="209"/>
      <c r="C1621" s="209"/>
      <c r="D1621" s="208"/>
      <c r="E1621" s="208"/>
      <c r="F1621" s="209"/>
      <c r="G1621" s="209"/>
      <c r="H1621" s="209"/>
      <c r="I1621" s="210"/>
      <c r="J1621" s="211"/>
      <c r="K1621" s="201"/>
    </row>
    <row r="1622" spans="1:11" ht="12.5" x14ac:dyDescent="0.25">
      <c r="A1622" s="207"/>
      <c r="B1622" s="209"/>
      <c r="C1622" s="209"/>
      <c r="D1622" s="208"/>
      <c r="E1622" s="208"/>
      <c r="F1622" s="209"/>
      <c r="G1622" s="209"/>
      <c r="H1622" s="209"/>
      <c r="I1622" s="210"/>
      <c r="J1622" s="211"/>
      <c r="K1622" s="201"/>
    </row>
    <row r="1623" spans="1:11" ht="12.5" x14ac:dyDescent="0.25">
      <c r="A1623" s="207"/>
      <c r="B1623" s="209"/>
      <c r="C1623" s="209"/>
      <c r="D1623" s="208"/>
      <c r="E1623" s="208"/>
      <c r="F1623" s="209"/>
      <c r="G1623" s="209"/>
      <c r="H1623" s="209"/>
      <c r="I1623" s="210"/>
      <c r="J1623" s="211"/>
      <c r="K1623" s="201"/>
    </row>
    <row r="1624" spans="1:11" ht="12.5" x14ac:dyDescent="0.25">
      <c r="A1624" s="207"/>
      <c r="B1624" s="209"/>
      <c r="C1624" s="209"/>
      <c r="D1624" s="208"/>
      <c r="E1624" s="208"/>
      <c r="F1624" s="209"/>
      <c r="G1624" s="209"/>
      <c r="H1624" s="209"/>
      <c r="I1624" s="210"/>
      <c r="J1624" s="211"/>
      <c r="K1624" s="201"/>
    </row>
    <row r="1625" spans="1:11" ht="12.5" x14ac:dyDescent="0.25">
      <c r="A1625" s="207"/>
      <c r="B1625" s="209"/>
      <c r="C1625" s="209"/>
      <c r="D1625" s="208"/>
      <c r="E1625" s="208"/>
      <c r="F1625" s="209"/>
      <c r="G1625" s="209"/>
      <c r="H1625" s="209"/>
      <c r="I1625" s="210"/>
      <c r="J1625" s="211"/>
      <c r="K1625" s="201"/>
    </row>
    <row r="1626" spans="1:11" ht="12.5" x14ac:dyDescent="0.25">
      <c r="A1626" s="207"/>
      <c r="B1626" s="209"/>
      <c r="C1626" s="209"/>
      <c r="D1626" s="208"/>
      <c r="E1626" s="208"/>
      <c r="F1626" s="209"/>
      <c r="G1626" s="209"/>
      <c r="H1626" s="209"/>
      <c r="I1626" s="210"/>
      <c r="J1626" s="211"/>
      <c r="K1626" s="201"/>
    </row>
    <row r="1627" spans="1:11" ht="12.5" x14ac:dyDescent="0.25">
      <c r="A1627" s="207"/>
      <c r="B1627" s="209"/>
      <c r="C1627" s="209"/>
      <c r="D1627" s="208"/>
      <c r="E1627" s="208"/>
      <c r="F1627" s="209"/>
      <c r="G1627" s="209"/>
      <c r="H1627" s="209"/>
      <c r="I1627" s="210"/>
      <c r="J1627" s="211"/>
      <c r="K1627" s="201"/>
    </row>
    <row r="1628" spans="1:11" ht="12.5" x14ac:dyDescent="0.25">
      <c r="A1628" s="207"/>
      <c r="B1628" s="209"/>
      <c r="C1628" s="209"/>
      <c r="D1628" s="208"/>
      <c r="E1628" s="208"/>
      <c r="F1628" s="209"/>
      <c r="G1628" s="209"/>
      <c r="H1628" s="209"/>
      <c r="I1628" s="210"/>
      <c r="J1628" s="211"/>
      <c r="K1628" s="201"/>
    </row>
    <row r="1629" spans="1:11" ht="12.5" x14ac:dyDescent="0.25">
      <c r="A1629" s="207"/>
      <c r="B1629" s="209"/>
      <c r="C1629" s="209"/>
      <c r="D1629" s="208"/>
      <c r="E1629" s="208"/>
      <c r="F1629" s="209"/>
      <c r="G1629" s="209"/>
      <c r="H1629" s="209"/>
      <c r="I1629" s="210"/>
      <c r="J1629" s="211"/>
      <c r="K1629" s="201"/>
    </row>
    <row r="1630" spans="1:11" ht="12.5" x14ac:dyDescent="0.25">
      <c r="A1630" s="207"/>
      <c r="B1630" s="209"/>
      <c r="C1630" s="209"/>
      <c r="D1630" s="208"/>
      <c r="E1630" s="208"/>
      <c r="F1630" s="209"/>
      <c r="G1630" s="209"/>
      <c r="H1630" s="209"/>
      <c r="I1630" s="210"/>
      <c r="J1630" s="211"/>
      <c r="K1630" s="201"/>
    </row>
    <row r="1631" spans="1:11" ht="12.5" x14ac:dyDescent="0.25">
      <c r="A1631" s="207"/>
      <c r="B1631" s="209"/>
      <c r="C1631" s="209"/>
      <c r="D1631" s="208"/>
      <c r="E1631" s="208"/>
      <c r="F1631" s="209"/>
      <c r="G1631" s="209"/>
      <c r="H1631" s="209"/>
      <c r="I1631" s="210"/>
      <c r="J1631" s="211"/>
      <c r="K1631" s="201"/>
    </row>
    <row r="1632" spans="1:11" ht="12.5" x14ac:dyDescent="0.25">
      <c r="A1632" s="207"/>
      <c r="B1632" s="209"/>
      <c r="C1632" s="209"/>
      <c r="D1632" s="208"/>
      <c r="E1632" s="208"/>
      <c r="F1632" s="209"/>
      <c r="G1632" s="209"/>
      <c r="H1632" s="209"/>
      <c r="I1632" s="210"/>
      <c r="J1632" s="211"/>
      <c r="K1632" s="201"/>
    </row>
    <row r="1633" spans="1:11" ht="12.5" x14ac:dyDescent="0.25">
      <c r="A1633" s="207"/>
      <c r="B1633" s="209"/>
      <c r="C1633" s="209"/>
      <c r="D1633" s="208"/>
      <c r="E1633" s="208"/>
      <c r="F1633" s="209"/>
      <c r="G1633" s="209"/>
      <c r="H1633" s="209"/>
      <c r="I1633" s="210"/>
      <c r="J1633" s="211"/>
      <c r="K1633" s="201"/>
    </row>
    <row r="1634" spans="1:11" ht="12.5" x14ac:dyDescent="0.25">
      <c r="A1634" s="207"/>
      <c r="B1634" s="209"/>
      <c r="C1634" s="209"/>
      <c r="D1634" s="208"/>
      <c r="E1634" s="208"/>
      <c r="F1634" s="209"/>
      <c r="G1634" s="209"/>
      <c r="H1634" s="209"/>
      <c r="I1634" s="210"/>
      <c r="J1634" s="211"/>
      <c r="K1634" s="201"/>
    </row>
    <row r="1635" spans="1:11" ht="12.5" x14ac:dyDescent="0.25">
      <c r="A1635" s="207"/>
      <c r="B1635" s="209"/>
      <c r="C1635" s="209"/>
      <c r="D1635" s="208"/>
      <c r="E1635" s="208"/>
      <c r="F1635" s="209"/>
      <c r="G1635" s="209"/>
      <c r="H1635" s="209"/>
      <c r="I1635" s="210"/>
      <c r="J1635" s="211"/>
      <c r="K1635" s="201"/>
    </row>
    <row r="1636" spans="1:11" ht="12.5" x14ac:dyDescent="0.25">
      <c r="A1636" s="207"/>
      <c r="B1636" s="209"/>
      <c r="C1636" s="209"/>
      <c r="D1636" s="208"/>
      <c r="E1636" s="208"/>
      <c r="F1636" s="209"/>
      <c r="G1636" s="209"/>
      <c r="H1636" s="209"/>
      <c r="I1636" s="210"/>
      <c r="J1636" s="211"/>
      <c r="K1636" s="201"/>
    </row>
    <row r="1637" spans="1:11" ht="12.5" x14ac:dyDescent="0.25">
      <c r="A1637" s="207"/>
      <c r="B1637" s="209"/>
      <c r="C1637" s="209"/>
      <c r="D1637" s="208"/>
      <c r="E1637" s="208"/>
      <c r="F1637" s="209"/>
      <c r="G1637" s="209"/>
      <c r="H1637" s="209"/>
      <c r="I1637" s="210"/>
      <c r="J1637" s="211"/>
      <c r="K1637" s="201"/>
    </row>
    <row r="1638" spans="1:11" ht="12.5" x14ac:dyDescent="0.25">
      <c r="A1638" s="207"/>
      <c r="B1638" s="209"/>
      <c r="C1638" s="209"/>
      <c r="D1638" s="208"/>
      <c r="E1638" s="208"/>
      <c r="F1638" s="209"/>
      <c r="G1638" s="209"/>
      <c r="H1638" s="209"/>
      <c r="I1638" s="210"/>
      <c r="J1638" s="211"/>
      <c r="K1638" s="201"/>
    </row>
    <row r="1639" spans="1:11" ht="12.5" x14ac:dyDescent="0.25">
      <c r="A1639" s="207"/>
      <c r="B1639" s="209"/>
      <c r="C1639" s="209"/>
      <c r="D1639" s="208"/>
      <c r="E1639" s="208"/>
      <c r="F1639" s="209"/>
      <c r="G1639" s="209"/>
      <c r="H1639" s="209"/>
      <c r="I1639" s="210"/>
      <c r="J1639" s="211"/>
      <c r="K1639" s="201"/>
    </row>
    <row r="1640" spans="1:11" ht="12.5" x14ac:dyDescent="0.25">
      <c r="A1640" s="207"/>
      <c r="B1640" s="209"/>
      <c r="C1640" s="209"/>
      <c r="D1640" s="208"/>
      <c r="E1640" s="208"/>
      <c r="F1640" s="209"/>
      <c r="G1640" s="209"/>
      <c r="H1640" s="209"/>
      <c r="I1640" s="210"/>
      <c r="J1640" s="211"/>
      <c r="K1640" s="201"/>
    </row>
    <row r="1641" spans="1:11" ht="12.5" x14ac:dyDescent="0.25">
      <c r="A1641" s="207"/>
      <c r="B1641" s="209"/>
      <c r="C1641" s="209"/>
      <c r="D1641" s="208"/>
      <c r="E1641" s="208"/>
      <c r="F1641" s="209"/>
      <c r="G1641" s="209"/>
      <c r="H1641" s="209"/>
      <c r="I1641" s="210"/>
      <c r="J1641" s="211"/>
      <c r="K1641" s="201"/>
    </row>
    <row r="1642" spans="1:11" ht="12.5" x14ac:dyDescent="0.25">
      <c r="A1642" s="207"/>
      <c r="B1642" s="209"/>
      <c r="C1642" s="209"/>
      <c r="D1642" s="208"/>
      <c r="E1642" s="208"/>
      <c r="F1642" s="209"/>
      <c r="G1642" s="209"/>
      <c r="H1642" s="209"/>
      <c r="I1642" s="210"/>
      <c r="J1642" s="211"/>
      <c r="K1642" s="201"/>
    </row>
    <row r="1643" spans="1:11" ht="12.5" x14ac:dyDescent="0.25">
      <c r="A1643" s="207"/>
      <c r="B1643" s="209"/>
      <c r="C1643" s="209"/>
      <c r="D1643" s="208"/>
      <c r="E1643" s="208"/>
      <c r="F1643" s="209"/>
      <c r="G1643" s="209"/>
      <c r="H1643" s="209"/>
      <c r="I1643" s="210"/>
      <c r="J1643" s="211"/>
      <c r="K1643" s="201"/>
    </row>
    <row r="1644" spans="1:11" ht="12.5" x14ac:dyDescent="0.25">
      <c r="A1644" s="207"/>
      <c r="B1644" s="209"/>
      <c r="C1644" s="209"/>
      <c r="D1644" s="208"/>
      <c r="E1644" s="208"/>
      <c r="F1644" s="209"/>
      <c r="G1644" s="209"/>
      <c r="H1644" s="209"/>
      <c r="I1644" s="210"/>
      <c r="J1644" s="211"/>
      <c r="K1644" s="201"/>
    </row>
    <row r="1645" spans="1:11" ht="12.5" x14ac:dyDescent="0.25">
      <c r="A1645" s="207"/>
      <c r="B1645" s="209"/>
      <c r="C1645" s="209"/>
      <c r="D1645" s="208"/>
      <c r="E1645" s="208"/>
      <c r="F1645" s="209"/>
      <c r="G1645" s="209"/>
      <c r="H1645" s="209"/>
      <c r="I1645" s="210"/>
      <c r="J1645" s="211"/>
      <c r="K1645" s="201"/>
    </row>
    <row r="1646" spans="1:11" ht="12.5" x14ac:dyDescent="0.25">
      <c r="A1646" s="207"/>
      <c r="B1646" s="209"/>
      <c r="C1646" s="209"/>
      <c r="D1646" s="208"/>
      <c r="E1646" s="208"/>
      <c r="F1646" s="209"/>
      <c r="G1646" s="209"/>
      <c r="H1646" s="209"/>
      <c r="I1646" s="210"/>
      <c r="J1646" s="211"/>
      <c r="K1646" s="201"/>
    </row>
    <row r="1647" spans="1:11" ht="12.5" x14ac:dyDescent="0.25">
      <c r="A1647" s="207"/>
      <c r="B1647" s="209"/>
      <c r="C1647" s="209"/>
      <c r="D1647" s="208"/>
      <c r="E1647" s="208"/>
      <c r="F1647" s="209"/>
      <c r="G1647" s="209"/>
      <c r="H1647" s="209"/>
      <c r="I1647" s="210"/>
      <c r="J1647" s="211"/>
      <c r="K1647" s="201"/>
    </row>
    <row r="1648" spans="1:11" ht="12.5" x14ac:dyDescent="0.25">
      <c r="A1648" s="207"/>
      <c r="B1648" s="209"/>
      <c r="C1648" s="209"/>
      <c r="D1648" s="208"/>
      <c r="E1648" s="208"/>
      <c r="F1648" s="209"/>
      <c r="G1648" s="209"/>
      <c r="H1648" s="209"/>
      <c r="I1648" s="210"/>
      <c r="J1648" s="211"/>
      <c r="K1648" s="201"/>
    </row>
    <row r="1649" spans="1:11" ht="12.5" x14ac:dyDescent="0.25">
      <c r="A1649" s="207"/>
      <c r="B1649" s="209"/>
      <c r="C1649" s="209"/>
      <c r="D1649" s="208"/>
      <c r="E1649" s="208"/>
      <c r="F1649" s="209"/>
      <c r="G1649" s="209"/>
      <c r="H1649" s="209"/>
      <c r="I1649" s="210"/>
      <c r="J1649" s="211"/>
      <c r="K1649" s="201"/>
    </row>
    <row r="1650" spans="1:11" ht="12.5" x14ac:dyDescent="0.25">
      <c r="A1650" s="207"/>
      <c r="B1650" s="209"/>
      <c r="C1650" s="209"/>
      <c r="D1650" s="208"/>
      <c r="E1650" s="208"/>
      <c r="F1650" s="209"/>
      <c r="G1650" s="209"/>
      <c r="H1650" s="209"/>
      <c r="I1650" s="210"/>
      <c r="J1650" s="211"/>
      <c r="K1650" s="201"/>
    </row>
    <row r="1651" spans="1:11" ht="12.5" x14ac:dyDescent="0.25">
      <c r="A1651" s="207"/>
      <c r="B1651" s="209"/>
      <c r="C1651" s="209"/>
      <c r="D1651" s="208"/>
      <c r="E1651" s="208"/>
      <c r="F1651" s="209"/>
      <c r="G1651" s="209"/>
      <c r="H1651" s="209"/>
      <c r="I1651" s="210"/>
      <c r="J1651" s="211"/>
      <c r="K1651" s="201"/>
    </row>
    <row r="1652" spans="1:11" ht="12.5" x14ac:dyDescent="0.25">
      <c r="A1652" s="207"/>
      <c r="B1652" s="209"/>
      <c r="C1652" s="209"/>
      <c r="D1652" s="208"/>
      <c r="E1652" s="208"/>
      <c r="F1652" s="209"/>
      <c r="G1652" s="209"/>
      <c r="H1652" s="209"/>
      <c r="I1652" s="210"/>
      <c r="J1652" s="211"/>
      <c r="K1652" s="201"/>
    </row>
    <row r="1653" spans="1:11" ht="12.5" x14ac:dyDescent="0.25">
      <c r="A1653" s="207"/>
      <c r="B1653" s="209"/>
      <c r="C1653" s="209"/>
      <c r="D1653" s="208"/>
      <c r="E1653" s="208"/>
      <c r="F1653" s="209"/>
      <c r="G1653" s="209"/>
      <c r="H1653" s="209"/>
      <c r="I1653" s="210"/>
      <c r="J1653" s="211"/>
      <c r="K1653" s="201"/>
    </row>
    <row r="1654" spans="1:11" ht="12.5" x14ac:dyDescent="0.25">
      <c r="A1654" s="207"/>
      <c r="B1654" s="209"/>
      <c r="C1654" s="209"/>
      <c r="D1654" s="208"/>
      <c r="E1654" s="208"/>
      <c r="F1654" s="209"/>
      <c r="G1654" s="209"/>
      <c r="H1654" s="209"/>
      <c r="I1654" s="210"/>
      <c r="J1654" s="211"/>
      <c r="K1654" s="201"/>
    </row>
    <row r="1655" spans="1:11" ht="12.5" x14ac:dyDescent="0.25">
      <c r="A1655" s="207"/>
      <c r="B1655" s="209"/>
      <c r="C1655" s="209"/>
      <c r="D1655" s="208"/>
      <c r="E1655" s="208"/>
      <c r="F1655" s="209"/>
      <c r="G1655" s="209"/>
      <c r="H1655" s="209"/>
      <c r="I1655" s="210"/>
      <c r="J1655" s="211"/>
      <c r="K1655" s="201"/>
    </row>
    <row r="1656" spans="1:11" ht="12.5" x14ac:dyDescent="0.25">
      <c r="A1656" s="207"/>
      <c r="B1656" s="209"/>
      <c r="C1656" s="209"/>
      <c r="D1656" s="208"/>
      <c r="E1656" s="208"/>
      <c r="F1656" s="209"/>
      <c r="G1656" s="209"/>
      <c r="H1656" s="209"/>
      <c r="I1656" s="210"/>
      <c r="J1656" s="211"/>
      <c r="K1656" s="201"/>
    </row>
    <row r="1657" spans="1:11" ht="12.5" x14ac:dyDescent="0.25">
      <c r="A1657" s="207"/>
      <c r="B1657" s="209"/>
      <c r="C1657" s="209"/>
      <c r="D1657" s="208"/>
      <c r="E1657" s="208"/>
      <c r="F1657" s="209"/>
      <c r="G1657" s="209"/>
      <c r="H1657" s="209"/>
      <c r="I1657" s="210"/>
      <c r="J1657" s="211"/>
      <c r="K1657" s="201"/>
    </row>
    <row r="1658" spans="1:11" ht="12.5" x14ac:dyDescent="0.25">
      <c r="A1658" s="207"/>
      <c r="B1658" s="209"/>
      <c r="C1658" s="209"/>
      <c r="D1658" s="208"/>
      <c r="E1658" s="208"/>
      <c r="F1658" s="209"/>
      <c r="G1658" s="209"/>
      <c r="H1658" s="209"/>
      <c r="I1658" s="210"/>
      <c r="J1658" s="211"/>
      <c r="K1658" s="201"/>
    </row>
    <row r="1659" spans="1:11" ht="12.5" x14ac:dyDescent="0.25">
      <c r="A1659" s="207"/>
      <c r="B1659" s="209"/>
      <c r="C1659" s="209"/>
      <c r="D1659" s="208"/>
      <c r="E1659" s="208"/>
      <c r="F1659" s="209"/>
      <c r="G1659" s="209"/>
      <c r="H1659" s="209"/>
      <c r="I1659" s="210"/>
      <c r="J1659" s="211"/>
      <c r="K1659" s="201"/>
    </row>
    <row r="1660" spans="1:11" ht="12.5" x14ac:dyDescent="0.25">
      <c r="A1660" s="207"/>
      <c r="B1660" s="209"/>
      <c r="C1660" s="209"/>
      <c r="D1660" s="208"/>
      <c r="E1660" s="208"/>
      <c r="F1660" s="209"/>
      <c r="G1660" s="209"/>
      <c r="H1660" s="209"/>
      <c r="I1660" s="210"/>
      <c r="J1660" s="211"/>
      <c r="K1660" s="201"/>
    </row>
    <row r="1661" spans="1:11" ht="12.5" x14ac:dyDescent="0.25">
      <c r="A1661" s="207"/>
      <c r="B1661" s="209"/>
      <c r="C1661" s="209"/>
      <c r="D1661" s="208"/>
      <c r="E1661" s="208"/>
      <c r="F1661" s="209"/>
      <c r="G1661" s="209"/>
      <c r="H1661" s="209"/>
      <c r="I1661" s="210"/>
      <c r="J1661" s="211"/>
      <c r="K1661" s="201"/>
    </row>
    <row r="1662" spans="1:11" ht="12.5" x14ac:dyDescent="0.25">
      <c r="A1662" s="207"/>
      <c r="B1662" s="209"/>
      <c r="C1662" s="209"/>
      <c r="D1662" s="208"/>
      <c r="E1662" s="208"/>
      <c r="F1662" s="209"/>
      <c r="G1662" s="209"/>
      <c r="H1662" s="209"/>
      <c r="I1662" s="210"/>
      <c r="J1662" s="211"/>
      <c r="K1662" s="201"/>
    </row>
    <row r="1663" spans="1:11" ht="12.5" x14ac:dyDescent="0.25">
      <c r="A1663" s="207"/>
      <c r="B1663" s="209"/>
      <c r="C1663" s="209"/>
      <c r="D1663" s="208"/>
      <c r="E1663" s="208"/>
      <c r="F1663" s="209"/>
      <c r="G1663" s="209"/>
      <c r="H1663" s="209"/>
      <c r="I1663" s="210"/>
      <c r="J1663" s="211"/>
      <c r="K1663" s="201"/>
    </row>
    <row r="1664" spans="1:11" ht="12.5" x14ac:dyDescent="0.25">
      <c r="A1664" s="207"/>
      <c r="B1664" s="209"/>
      <c r="C1664" s="209"/>
      <c r="D1664" s="208"/>
      <c r="E1664" s="208"/>
      <c r="F1664" s="209"/>
      <c r="G1664" s="209"/>
      <c r="H1664" s="209"/>
      <c r="I1664" s="210"/>
      <c r="J1664" s="211"/>
      <c r="K1664" s="201"/>
    </row>
    <row r="1665" spans="1:11" ht="12.5" x14ac:dyDescent="0.25">
      <c r="A1665" s="207"/>
      <c r="B1665" s="209"/>
      <c r="C1665" s="209"/>
      <c r="D1665" s="208"/>
      <c r="E1665" s="208"/>
      <c r="F1665" s="209"/>
      <c r="G1665" s="209"/>
      <c r="H1665" s="209"/>
      <c r="I1665" s="210"/>
      <c r="J1665" s="211"/>
      <c r="K1665" s="201"/>
    </row>
    <row r="1666" spans="1:11" ht="12.5" x14ac:dyDescent="0.25">
      <c r="A1666" s="207"/>
      <c r="B1666" s="209"/>
      <c r="C1666" s="209"/>
      <c r="D1666" s="208"/>
      <c r="E1666" s="208"/>
      <c r="F1666" s="209"/>
      <c r="G1666" s="209"/>
      <c r="H1666" s="209"/>
      <c r="I1666" s="210"/>
      <c r="J1666" s="211"/>
      <c r="K1666" s="201"/>
    </row>
    <row r="1667" spans="1:11" ht="12.5" x14ac:dyDescent="0.25">
      <c r="A1667" s="207"/>
      <c r="B1667" s="209"/>
      <c r="C1667" s="209"/>
      <c r="D1667" s="208"/>
      <c r="E1667" s="208"/>
      <c r="F1667" s="209"/>
      <c r="G1667" s="209"/>
      <c r="H1667" s="209"/>
      <c r="I1667" s="210"/>
      <c r="J1667" s="211"/>
      <c r="K1667" s="201"/>
    </row>
    <row r="1668" spans="1:11" ht="12.5" x14ac:dyDescent="0.25">
      <c r="A1668" s="207"/>
      <c r="B1668" s="209"/>
      <c r="C1668" s="209"/>
      <c r="D1668" s="208"/>
      <c r="E1668" s="208"/>
      <c r="F1668" s="209"/>
      <c r="G1668" s="209"/>
      <c r="H1668" s="209"/>
      <c r="I1668" s="210"/>
      <c r="J1668" s="211"/>
      <c r="K1668" s="201"/>
    </row>
    <row r="1669" spans="1:11" ht="12.5" x14ac:dyDescent="0.25">
      <c r="A1669" s="207"/>
      <c r="B1669" s="209"/>
      <c r="C1669" s="209"/>
      <c r="D1669" s="208"/>
      <c r="E1669" s="208"/>
      <c r="F1669" s="209"/>
      <c r="G1669" s="209"/>
      <c r="H1669" s="209"/>
      <c r="I1669" s="210"/>
      <c r="J1669" s="211"/>
      <c r="K1669" s="201"/>
    </row>
    <row r="1670" spans="1:11" ht="12.5" x14ac:dyDescent="0.25">
      <c r="A1670" s="207"/>
      <c r="B1670" s="209"/>
      <c r="C1670" s="209"/>
      <c r="D1670" s="208"/>
      <c r="E1670" s="208"/>
      <c r="F1670" s="209"/>
      <c r="G1670" s="209"/>
      <c r="H1670" s="209"/>
      <c r="I1670" s="210"/>
      <c r="J1670" s="211"/>
      <c r="K1670" s="201"/>
    </row>
    <row r="1671" spans="1:11" ht="12.5" x14ac:dyDescent="0.25">
      <c r="A1671" s="207"/>
      <c r="B1671" s="209"/>
      <c r="C1671" s="209"/>
      <c r="D1671" s="208"/>
      <c r="E1671" s="208"/>
      <c r="F1671" s="209"/>
      <c r="G1671" s="209"/>
      <c r="H1671" s="209"/>
      <c r="I1671" s="210"/>
      <c r="J1671" s="211"/>
      <c r="K1671" s="201"/>
    </row>
    <row r="1672" spans="1:11" ht="12.5" x14ac:dyDescent="0.25">
      <c r="A1672" s="207"/>
      <c r="B1672" s="209"/>
      <c r="C1672" s="209"/>
      <c r="D1672" s="208"/>
      <c r="E1672" s="208"/>
      <c r="F1672" s="209"/>
      <c r="G1672" s="209"/>
      <c r="H1672" s="209"/>
      <c r="I1672" s="210"/>
      <c r="J1672" s="211"/>
      <c r="K1672" s="201"/>
    </row>
    <row r="1673" spans="1:11" ht="12.5" x14ac:dyDescent="0.25">
      <c r="A1673" s="207"/>
      <c r="B1673" s="209"/>
      <c r="C1673" s="209"/>
      <c r="D1673" s="208"/>
      <c r="E1673" s="208"/>
      <c r="F1673" s="209"/>
      <c r="G1673" s="209"/>
      <c r="H1673" s="209"/>
      <c r="I1673" s="210"/>
      <c r="J1673" s="211"/>
      <c r="K1673" s="201"/>
    </row>
    <row r="1674" spans="1:11" ht="12.5" x14ac:dyDescent="0.25">
      <c r="A1674" s="207"/>
      <c r="B1674" s="209"/>
      <c r="C1674" s="209"/>
      <c r="D1674" s="208"/>
      <c r="E1674" s="208"/>
      <c r="F1674" s="209"/>
      <c r="G1674" s="209"/>
      <c r="H1674" s="209"/>
      <c r="I1674" s="210"/>
      <c r="J1674" s="211"/>
      <c r="K1674" s="201"/>
    </row>
    <row r="1675" spans="1:11" ht="12.5" x14ac:dyDescent="0.25">
      <c r="A1675" s="207"/>
      <c r="B1675" s="209"/>
      <c r="C1675" s="209"/>
      <c r="D1675" s="208"/>
      <c r="E1675" s="208"/>
      <c r="F1675" s="209"/>
      <c r="G1675" s="209"/>
      <c r="H1675" s="209"/>
      <c r="I1675" s="210"/>
      <c r="J1675" s="211"/>
      <c r="K1675" s="201"/>
    </row>
    <row r="1676" spans="1:11" ht="12.5" x14ac:dyDescent="0.25">
      <c r="A1676" s="207"/>
      <c r="B1676" s="209"/>
      <c r="C1676" s="209"/>
      <c r="D1676" s="208"/>
      <c r="E1676" s="208"/>
      <c r="F1676" s="209"/>
      <c r="G1676" s="209"/>
      <c r="H1676" s="209"/>
      <c r="I1676" s="210"/>
      <c r="J1676" s="211"/>
      <c r="K1676" s="201"/>
    </row>
    <row r="1677" spans="1:11" ht="12.5" x14ac:dyDescent="0.25">
      <c r="A1677" s="207"/>
      <c r="B1677" s="209"/>
      <c r="C1677" s="209"/>
      <c r="D1677" s="208"/>
      <c r="E1677" s="208"/>
      <c r="F1677" s="209"/>
      <c r="G1677" s="209"/>
      <c r="H1677" s="209"/>
      <c r="I1677" s="210"/>
      <c r="J1677" s="211"/>
      <c r="K1677" s="201"/>
    </row>
    <row r="1678" spans="1:11" ht="12.5" x14ac:dyDescent="0.25">
      <c r="A1678" s="207"/>
      <c r="B1678" s="209"/>
      <c r="C1678" s="209"/>
      <c r="D1678" s="208"/>
      <c r="E1678" s="208"/>
      <c r="F1678" s="209"/>
      <c r="G1678" s="209"/>
      <c r="H1678" s="209"/>
      <c r="I1678" s="210"/>
      <c r="J1678" s="211"/>
      <c r="K1678" s="201"/>
    </row>
    <row r="1679" spans="1:11" ht="12.5" x14ac:dyDescent="0.25">
      <c r="A1679" s="207"/>
      <c r="B1679" s="209"/>
      <c r="C1679" s="209"/>
      <c r="D1679" s="208"/>
      <c r="E1679" s="208"/>
      <c r="F1679" s="209"/>
      <c r="G1679" s="209"/>
      <c r="H1679" s="209"/>
      <c r="I1679" s="210"/>
      <c r="J1679" s="211"/>
      <c r="K1679" s="201"/>
    </row>
    <row r="1680" spans="1:11" ht="12.5" x14ac:dyDescent="0.25">
      <c r="A1680" s="207"/>
      <c r="B1680" s="209"/>
      <c r="C1680" s="209"/>
      <c r="D1680" s="208"/>
      <c r="E1680" s="208"/>
      <c r="F1680" s="209"/>
      <c r="G1680" s="209"/>
      <c r="H1680" s="209"/>
      <c r="I1680" s="210"/>
      <c r="J1680" s="211"/>
      <c r="K1680" s="201"/>
    </row>
    <row r="1681" spans="1:11" ht="12.5" x14ac:dyDescent="0.25">
      <c r="A1681" s="207"/>
      <c r="B1681" s="209"/>
      <c r="C1681" s="209"/>
      <c r="D1681" s="208"/>
      <c r="E1681" s="208"/>
      <c r="F1681" s="209"/>
      <c r="G1681" s="209"/>
      <c r="H1681" s="209"/>
      <c r="I1681" s="210"/>
      <c r="J1681" s="211"/>
      <c r="K1681" s="201"/>
    </row>
    <row r="1682" spans="1:11" ht="12.5" x14ac:dyDescent="0.25">
      <c r="A1682" s="207"/>
      <c r="B1682" s="209"/>
      <c r="C1682" s="209"/>
      <c r="D1682" s="208"/>
      <c r="E1682" s="208"/>
      <c r="F1682" s="209"/>
      <c r="G1682" s="209"/>
      <c r="H1682" s="209"/>
      <c r="I1682" s="210"/>
      <c r="J1682" s="211"/>
      <c r="K1682" s="201"/>
    </row>
    <row r="1683" spans="1:11" ht="12.5" x14ac:dyDescent="0.25">
      <c r="A1683" s="207"/>
      <c r="B1683" s="209"/>
      <c r="C1683" s="209"/>
      <c r="D1683" s="208"/>
      <c r="E1683" s="208"/>
      <c r="F1683" s="209"/>
      <c r="G1683" s="209"/>
      <c r="H1683" s="209"/>
      <c r="I1683" s="210"/>
      <c r="J1683" s="211"/>
      <c r="K1683" s="201"/>
    </row>
    <row r="1684" spans="1:11" ht="12.5" x14ac:dyDescent="0.25">
      <c r="A1684" s="207"/>
      <c r="B1684" s="209"/>
      <c r="C1684" s="209"/>
      <c r="D1684" s="208"/>
      <c r="E1684" s="208"/>
      <c r="F1684" s="209"/>
      <c r="G1684" s="209"/>
      <c r="H1684" s="209"/>
      <c r="I1684" s="210"/>
      <c r="J1684" s="211"/>
      <c r="K1684" s="201"/>
    </row>
    <row r="1685" spans="1:11" ht="12.5" x14ac:dyDescent="0.25">
      <c r="A1685" s="207"/>
      <c r="B1685" s="209"/>
      <c r="C1685" s="209"/>
      <c r="D1685" s="208"/>
      <c r="E1685" s="208"/>
      <c r="F1685" s="209"/>
      <c r="G1685" s="209"/>
      <c r="H1685" s="209"/>
      <c r="I1685" s="210"/>
      <c r="J1685" s="211"/>
      <c r="K1685" s="201"/>
    </row>
    <row r="1686" spans="1:11" ht="12.5" x14ac:dyDescent="0.25">
      <c r="A1686" s="207"/>
      <c r="B1686" s="209"/>
      <c r="C1686" s="209"/>
      <c r="D1686" s="208"/>
      <c r="E1686" s="208"/>
      <c r="F1686" s="209"/>
      <c r="G1686" s="209"/>
      <c r="H1686" s="209"/>
      <c r="I1686" s="210"/>
      <c r="J1686" s="211"/>
      <c r="K1686" s="201"/>
    </row>
    <row r="1687" spans="1:11" ht="12.5" x14ac:dyDescent="0.25">
      <c r="A1687" s="207"/>
      <c r="B1687" s="209"/>
      <c r="C1687" s="209"/>
      <c r="D1687" s="208"/>
      <c r="E1687" s="208"/>
      <c r="F1687" s="209"/>
      <c r="G1687" s="209"/>
      <c r="H1687" s="209"/>
      <c r="I1687" s="210"/>
      <c r="J1687" s="211"/>
      <c r="K1687" s="201"/>
    </row>
    <row r="1688" spans="1:11" ht="12.5" x14ac:dyDescent="0.25">
      <c r="A1688" s="207"/>
      <c r="B1688" s="209"/>
      <c r="C1688" s="209"/>
      <c r="D1688" s="208"/>
      <c r="E1688" s="208"/>
      <c r="F1688" s="209"/>
      <c r="G1688" s="209"/>
      <c r="H1688" s="209"/>
      <c r="I1688" s="210"/>
      <c r="J1688" s="211"/>
      <c r="K1688" s="201"/>
    </row>
    <row r="1689" spans="1:11" ht="12.5" x14ac:dyDescent="0.25">
      <c r="A1689" s="207"/>
      <c r="B1689" s="209"/>
      <c r="C1689" s="209"/>
      <c r="D1689" s="208"/>
      <c r="E1689" s="208"/>
      <c r="F1689" s="209"/>
      <c r="G1689" s="209"/>
      <c r="H1689" s="209"/>
      <c r="I1689" s="210"/>
      <c r="J1689" s="211"/>
      <c r="K1689" s="201"/>
    </row>
    <row r="1690" spans="1:11" ht="12.5" x14ac:dyDescent="0.25">
      <c r="A1690" s="207"/>
      <c r="B1690" s="209"/>
      <c r="C1690" s="209"/>
      <c r="D1690" s="208"/>
      <c r="E1690" s="208"/>
      <c r="F1690" s="209"/>
      <c r="G1690" s="209"/>
      <c r="H1690" s="209"/>
      <c r="I1690" s="210"/>
      <c r="J1690" s="211"/>
      <c r="K1690" s="201"/>
    </row>
    <row r="1691" spans="1:11" ht="12.5" x14ac:dyDescent="0.25">
      <c r="A1691" s="207"/>
      <c r="B1691" s="209"/>
      <c r="C1691" s="209"/>
      <c r="D1691" s="208"/>
      <c r="E1691" s="208"/>
      <c r="F1691" s="209"/>
      <c r="G1691" s="209"/>
      <c r="H1691" s="209"/>
      <c r="I1691" s="210"/>
      <c r="J1691" s="211"/>
      <c r="K1691" s="201"/>
    </row>
    <row r="1692" spans="1:11" ht="12.5" x14ac:dyDescent="0.25">
      <c r="A1692" s="207"/>
      <c r="B1692" s="209"/>
      <c r="C1692" s="209"/>
      <c r="D1692" s="208"/>
      <c r="E1692" s="208"/>
      <c r="F1692" s="209"/>
      <c r="G1692" s="209"/>
      <c r="H1692" s="209"/>
      <c r="I1692" s="210"/>
      <c r="J1692" s="211"/>
      <c r="K1692" s="201"/>
    </row>
    <row r="1693" spans="1:11" ht="12.5" x14ac:dyDescent="0.25">
      <c r="A1693" s="207"/>
      <c r="B1693" s="209"/>
      <c r="C1693" s="209"/>
      <c r="D1693" s="208"/>
      <c r="E1693" s="208"/>
      <c r="F1693" s="209"/>
      <c r="G1693" s="209"/>
      <c r="H1693" s="209"/>
      <c r="I1693" s="210"/>
      <c r="J1693" s="211"/>
      <c r="K1693" s="201"/>
    </row>
    <row r="1694" spans="1:11" ht="12.5" x14ac:dyDescent="0.25">
      <c r="A1694" s="207"/>
      <c r="B1694" s="209"/>
      <c r="C1694" s="209"/>
      <c r="D1694" s="208"/>
      <c r="E1694" s="208"/>
      <c r="F1694" s="209"/>
      <c r="G1694" s="209"/>
      <c r="H1694" s="209"/>
      <c r="I1694" s="210"/>
      <c r="J1694" s="211"/>
      <c r="K1694" s="201"/>
    </row>
    <row r="1695" spans="1:11" ht="12.5" x14ac:dyDescent="0.25">
      <c r="A1695" s="207"/>
      <c r="B1695" s="209"/>
      <c r="C1695" s="209"/>
      <c r="D1695" s="208"/>
      <c r="E1695" s="208"/>
      <c r="F1695" s="209"/>
      <c r="G1695" s="209"/>
      <c r="H1695" s="209"/>
      <c r="I1695" s="210"/>
      <c r="J1695" s="211"/>
      <c r="K1695" s="201"/>
    </row>
    <row r="1696" spans="1:11" ht="12.5" x14ac:dyDescent="0.25">
      <c r="A1696" s="207"/>
      <c r="B1696" s="209"/>
      <c r="C1696" s="209"/>
      <c r="D1696" s="208"/>
      <c r="E1696" s="208"/>
      <c r="F1696" s="209"/>
      <c r="G1696" s="209"/>
      <c r="H1696" s="209"/>
      <c r="I1696" s="210"/>
      <c r="J1696" s="211"/>
      <c r="K1696" s="201"/>
    </row>
    <row r="1697" spans="1:11" ht="12.5" x14ac:dyDescent="0.25">
      <c r="A1697" s="207"/>
      <c r="B1697" s="209"/>
      <c r="C1697" s="209"/>
      <c r="D1697" s="208"/>
      <c r="E1697" s="208"/>
      <c r="F1697" s="209"/>
      <c r="G1697" s="209"/>
      <c r="H1697" s="209"/>
      <c r="I1697" s="210"/>
      <c r="J1697" s="211"/>
      <c r="K1697" s="201"/>
    </row>
    <row r="1698" spans="1:11" ht="12.5" x14ac:dyDescent="0.25">
      <c r="A1698" s="207"/>
      <c r="B1698" s="209"/>
      <c r="C1698" s="209"/>
      <c r="D1698" s="208"/>
      <c r="E1698" s="208"/>
      <c r="F1698" s="209"/>
      <c r="G1698" s="209"/>
      <c r="H1698" s="209"/>
      <c r="I1698" s="210"/>
      <c r="J1698" s="211"/>
      <c r="K1698" s="201"/>
    </row>
    <row r="1699" spans="1:11" ht="12.5" x14ac:dyDescent="0.25">
      <c r="A1699" s="207"/>
      <c r="B1699" s="209"/>
      <c r="C1699" s="209"/>
      <c r="D1699" s="208"/>
      <c r="E1699" s="208"/>
      <c r="F1699" s="209"/>
      <c r="G1699" s="209"/>
      <c r="H1699" s="209"/>
      <c r="I1699" s="210"/>
      <c r="J1699" s="211"/>
      <c r="K1699" s="201"/>
    </row>
    <row r="1700" spans="1:11" ht="12.5" x14ac:dyDescent="0.25">
      <c r="A1700" s="207"/>
      <c r="B1700" s="209"/>
      <c r="C1700" s="209"/>
      <c r="D1700" s="208"/>
      <c r="E1700" s="208"/>
      <c r="F1700" s="209"/>
      <c r="G1700" s="209"/>
      <c r="H1700" s="209"/>
      <c r="I1700" s="210"/>
      <c r="J1700" s="211"/>
      <c r="K1700" s="201"/>
    </row>
    <row r="1701" spans="1:11" ht="12.5" x14ac:dyDescent="0.25">
      <c r="A1701" s="207"/>
      <c r="B1701" s="209"/>
      <c r="C1701" s="209"/>
      <c r="D1701" s="208"/>
      <c r="E1701" s="208"/>
      <c r="F1701" s="209"/>
      <c r="G1701" s="209"/>
      <c r="H1701" s="209"/>
      <c r="I1701" s="210"/>
      <c r="J1701" s="211"/>
      <c r="K1701" s="201"/>
    </row>
    <row r="1702" spans="1:11" ht="12.5" x14ac:dyDescent="0.25">
      <c r="A1702" s="207"/>
      <c r="B1702" s="209"/>
      <c r="C1702" s="209"/>
      <c r="D1702" s="208"/>
      <c r="E1702" s="208"/>
      <c r="F1702" s="209"/>
      <c r="G1702" s="209"/>
      <c r="H1702" s="209"/>
      <c r="I1702" s="210"/>
      <c r="J1702" s="211"/>
      <c r="K1702" s="201"/>
    </row>
    <row r="1703" spans="1:11" ht="12.5" x14ac:dyDescent="0.25">
      <c r="A1703" s="207"/>
      <c r="B1703" s="209"/>
      <c r="C1703" s="209"/>
      <c r="D1703" s="208"/>
      <c r="E1703" s="208"/>
      <c r="F1703" s="209"/>
      <c r="G1703" s="209"/>
      <c r="H1703" s="209"/>
      <c r="I1703" s="210"/>
      <c r="J1703" s="211"/>
      <c r="K1703" s="201"/>
    </row>
    <row r="1704" spans="1:11" ht="12.5" x14ac:dyDescent="0.25">
      <c r="A1704" s="207"/>
      <c r="B1704" s="209"/>
      <c r="C1704" s="209"/>
      <c r="D1704" s="208"/>
      <c r="E1704" s="208"/>
      <c r="F1704" s="209"/>
      <c r="G1704" s="209"/>
      <c r="H1704" s="209"/>
      <c r="I1704" s="210"/>
      <c r="J1704" s="211"/>
      <c r="K1704" s="201"/>
    </row>
    <row r="1705" spans="1:11" ht="12.5" x14ac:dyDescent="0.25">
      <c r="A1705" s="207"/>
      <c r="B1705" s="209"/>
      <c r="C1705" s="209"/>
      <c r="D1705" s="208"/>
      <c r="E1705" s="208"/>
      <c r="F1705" s="209"/>
      <c r="G1705" s="209"/>
      <c r="H1705" s="209"/>
      <c r="I1705" s="210"/>
      <c r="J1705" s="211"/>
      <c r="K1705" s="201"/>
    </row>
    <row r="1706" spans="1:11" ht="12.5" x14ac:dyDescent="0.25">
      <c r="A1706" s="207"/>
      <c r="B1706" s="209"/>
      <c r="C1706" s="209"/>
      <c r="D1706" s="208"/>
      <c r="E1706" s="208"/>
      <c r="F1706" s="209"/>
      <c r="G1706" s="209"/>
      <c r="H1706" s="209"/>
      <c r="I1706" s="210"/>
      <c r="J1706" s="211"/>
      <c r="K1706" s="201"/>
    </row>
    <row r="1707" spans="1:11" ht="12.5" x14ac:dyDescent="0.25">
      <c r="A1707" s="207"/>
      <c r="B1707" s="209"/>
      <c r="C1707" s="209"/>
      <c r="D1707" s="208"/>
      <c r="E1707" s="208"/>
      <c r="F1707" s="209"/>
      <c r="G1707" s="209"/>
      <c r="H1707" s="209"/>
      <c r="I1707" s="210"/>
      <c r="J1707" s="211"/>
      <c r="K1707" s="201"/>
    </row>
    <row r="1708" spans="1:11" ht="12.5" x14ac:dyDescent="0.25">
      <c r="A1708" s="207"/>
      <c r="B1708" s="209"/>
      <c r="C1708" s="209"/>
      <c r="D1708" s="208"/>
      <c r="E1708" s="208"/>
      <c r="F1708" s="209"/>
      <c r="G1708" s="209"/>
      <c r="H1708" s="209"/>
      <c r="I1708" s="210"/>
      <c r="J1708" s="211"/>
      <c r="K1708" s="201"/>
    </row>
    <row r="1709" spans="1:11" ht="12.5" x14ac:dyDescent="0.25">
      <c r="A1709" s="207"/>
      <c r="B1709" s="209"/>
      <c r="C1709" s="209"/>
      <c r="D1709" s="208"/>
      <c r="E1709" s="208"/>
      <c r="F1709" s="209"/>
      <c r="G1709" s="209"/>
      <c r="H1709" s="209"/>
      <c r="I1709" s="210"/>
      <c r="J1709" s="211"/>
      <c r="K1709" s="201"/>
    </row>
    <row r="1710" spans="1:11" ht="12.5" x14ac:dyDescent="0.25">
      <c r="A1710" s="207"/>
      <c r="B1710" s="209"/>
      <c r="C1710" s="209"/>
      <c r="D1710" s="208"/>
      <c r="E1710" s="208"/>
      <c r="F1710" s="209"/>
      <c r="G1710" s="209"/>
      <c r="H1710" s="209"/>
      <c r="I1710" s="210"/>
      <c r="J1710" s="211"/>
      <c r="K1710" s="201"/>
    </row>
    <row r="1711" spans="1:11" ht="12.5" x14ac:dyDescent="0.25">
      <c r="A1711" s="207"/>
      <c r="B1711" s="209"/>
      <c r="C1711" s="209"/>
      <c r="D1711" s="208"/>
      <c r="E1711" s="208"/>
      <c r="F1711" s="209"/>
      <c r="G1711" s="209"/>
      <c r="H1711" s="209"/>
      <c r="I1711" s="210"/>
      <c r="J1711" s="211"/>
      <c r="K1711" s="201"/>
    </row>
    <row r="1712" spans="1:11" ht="12.5" x14ac:dyDescent="0.25">
      <c r="A1712" s="207"/>
      <c r="B1712" s="209"/>
      <c r="C1712" s="209"/>
      <c r="D1712" s="208"/>
      <c r="E1712" s="208"/>
      <c r="F1712" s="209"/>
      <c r="G1712" s="209"/>
      <c r="H1712" s="209"/>
      <c r="I1712" s="210"/>
      <c r="J1712" s="211"/>
      <c r="K1712" s="201"/>
    </row>
    <row r="1713" spans="1:11" ht="12.5" x14ac:dyDescent="0.25">
      <c r="A1713" s="207"/>
      <c r="B1713" s="209"/>
      <c r="C1713" s="209"/>
      <c r="D1713" s="208"/>
      <c r="E1713" s="208"/>
      <c r="F1713" s="209"/>
      <c r="G1713" s="209"/>
      <c r="H1713" s="209"/>
      <c r="I1713" s="210"/>
      <c r="J1713" s="211"/>
      <c r="K1713" s="201"/>
    </row>
    <row r="1714" spans="1:11" ht="12.5" x14ac:dyDescent="0.25">
      <c r="A1714" s="207"/>
      <c r="B1714" s="209"/>
      <c r="C1714" s="209"/>
      <c r="D1714" s="208"/>
      <c r="E1714" s="208"/>
      <c r="F1714" s="209"/>
      <c r="G1714" s="209"/>
      <c r="H1714" s="209"/>
      <c r="I1714" s="210"/>
      <c r="J1714" s="211"/>
      <c r="K1714" s="201"/>
    </row>
    <row r="1715" spans="1:11" ht="12.5" x14ac:dyDescent="0.25">
      <c r="A1715" s="207"/>
      <c r="B1715" s="209"/>
      <c r="C1715" s="209"/>
      <c r="D1715" s="208"/>
      <c r="E1715" s="208"/>
      <c r="F1715" s="209"/>
      <c r="G1715" s="209"/>
      <c r="H1715" s="209"/>
      <c r="I1715" s="210"/>
      <c r="J1715" s="211"/>
      <c r="K1715" s="201"/>
    </row>
    <row r="1716" spans="1:11" ht="12.5" x14ac:dyDescent="0.25">
      <c r="A1716" s="207"/>
      <c r="B1716" s="209"/>
      <c r="C1716" s="209"/>
      <c r="D1716" s="208"/>
      <c r="E1716" s="208"/>
      <c r="F1716" s="209"/>
      <c r="G1716" s="209"/>
      <c r="H1716" s="209"/>
      <c r="I1716" s="210"/>
      <c r="J1716" s="211"/>
      <c r="K1716" s="201"/>
    </row>
    <row r="1717" spans="1:11" ht="12.5" x14ac:dyDescent="0.25">
      <c r="A1717" s="207"/>
      <c r="B1717" s="209"/>
      <c r="C1717" s="209"/>
      <c r="D1717" s="208"/>
      <c r="E1717" s="208"/>
      <c r="F1717" s="209"/>
      <c r="G1717" s="209"/>
      <c r="H1717" s="209"/>
      <c r="I1717" s="210"/>
      <c r="J1717" s="211"/>
      <c r="K1717" s="201"/>
    </row>
    <row r="1718" spans="1:11" ht="12.5" x14ac:dyDescent="0.25">
      <c r="A1718" s="207"/>
      <c r="B1718" s="209"/>
      <c r="C1718" s="209"/>
      <c r="D1718" s="208"/>
      <c r="E1718" s="208"/>
      <c r="F1718" s="209"/>
      <c r="G1718" s="209"/>
      <c r="H1718" s="209"/>
      <c r="I1718" s="210"/>
      <c r="J1718" s="211"/>
      <c r="K1718" s="201"/>
    </row>
    <row r="1719" spans="1:11" ht="12.5" x14ac:dyDescent="0.25">
      <c r="A1719" s="207"/>
      <c r="B1719" s="209"/>
      <c r="C1719" s="209"/>
      <c r="D1719" s="208"/>
      <c r="E1719" s="208"/>
      <c r="F1719" s="209"/>
      <c r="G1719" s="209"/>
      <c r="H1719" s="209"/>
      <c r="I1719" s="210"/>
      <c r="J1719" s="211"/>
      <c r="K1719" s="201"/>
    </row>
    <row r="1720" spans="1:11" ht="12.5" x14ac:dyDescent="0.25">
      <c r="A1720" s="207"/>
      <c r="B1720" s="209"/>
      <c r="C1720" s="209"/>
      <c r="D1720" s="208"/>
      <c r="E1720" s="208"/>
      <c r="F1720" s="209"/>
      <c r="G1720" s="209"/>
      <c r="H1720" s="209"/>
      <c r="I1720" s="210"/>
      <c r="J1720" s="211"/>
      <c r="K1720" s="201"/>
    </row>
    <row r="1721" spans="1:11" ht="12.5" x14ac:dyDescent="0.25">
      <c r="A1721" s="207"/>
      <c r="B1721" s="209"/>
      <c r="C1721" s="209"/>
      <c r="D1721" s="208"/>
      <c r="E1721" s="208"/>
      <c r="F1721" s="209"/>
      <c r="G1721" s="209"/>
      <c r="H1721" s="209"/>
      <c r="I1721" s="210"/>
      <c r="J1721" s="211"/>
      <c r="K1721" s="201"/>
    </row>
    <row r="1722" spans="1:11" ht="12.5" x14ac:dyDescent="0.25">
      <c r="A1722" s="207"/>
      <c r="B1722" s="209"/>
      <c r="C1722" s="209"/>
      <c r="D1722" s="208"/>
      <c r="E1722" s="208"/>
      <c r="F1722" s="209"/>
      <c r="G1722" s="209"/>
      <c r="H1722" s="209"/>
      <c r="I1722" s="210"/>
      <c r="J1722" s="211"/>
      <c r="K1722" s="201"/>
    </row>
    <row r="1723" spans="1:11" ht="12.5" x14ac:dyDescent="0.25">
      <c r="A1723" s="207"/>
      <c r="B1723" s="209"/>
      <c r="C1723" s="209"/>
      <c r="D1723" s="208"/>
      <c r="E1723" s="208"/>
      <c r="F1723" s="209"/>
      <c r="G1723" s="209"/>
      <c r="H1723" s="209"/>
      <c r="I1723" s="210"/>
      <c r="J1723" s="211"/>
      <c r="K1723" s="201"/>
    </row>
    <row r="1724" spans="1:11" ht="12.5" x14ac:dyDescent="0.25">
      <c r="A1724" s="207"/>
      <c r="B1724" s="209"/>
      <c r="C1724" s="209"/>
      <c r="D1724" s="208"/>
      <c r="E1724" s="208"/>
      <c r="F1724" s="209"/>
      <c r="G1724" s="209"/>
      <c r="H1724" s="209"/>
      <c r="I1724" s="210"/>
      <c r="J1724" s="211"/>
      <c r="K1724" s="201"/>
    </row>
    <row r="1725" spans="1:11" ht="12.5" x14ac:dyDescent="0.25">
      <c r="A1725" s="207"/>
      <c r="B1725" s="209"/>
      <c r="C1725" s="209"/>
      <c r="D1725" s="208"/>
      <c r="E1725" s="208"/>
      <c r="F1725" s="209"/>
      <c r="G1725" s="209"/>
      <c r="H1725" s="209"/>
      <c r="I1725" s="210"/>
      <c r="J1725" s="211"/>
      <c r="K1725" s="201"/>
    </row>
    <row r="1726" spans="1:11" ht="12.5" x14ac:dyDescent="0.25">
      <c r="A1726" s="207"/>
      <c r="B1726" s="209"/>
      <c r="C1726" s="209"/>
      <c r="D1726" s="208"/>
      <c r="E1726" s="208"/>
      <c r="F1726" s="209"/>
      <c r="G1726" s="209"/>
      <c r="H1726" s="209"/>
      <c r="I1726" s="210"/>
      <c r="J1726" s="211"/>
      <c r="K1726" s="201"/>
    </row>
    <row r="1727" spans="1:11" ht="12.5" x14ac:dyDescent="0.25">
      <c r="A1727" s="207"/>
      <c r="B1727" s="209"/>
      <c r="C1727" s="209"/>
      <c r="D1727" s="208"/>
      <c r="E1727" s="208"/>
      <c r="F1727" s="209"/>
      <c r="G1727" s="209"/>
      <c r="H1727" s="209"/>
      <c r="I1727" s="210"/>
      <c r="J1727" s="211"/>
      <c r="K1727" s="201"/>
    </row>
    <row r="1728" spans="1:11" ht="12.5" x14ac:dyDescent="0.25">
      <c r="A1728" s="207"/>
      <c r="B1728" s="209"/>
      <c r="C1728" s="209"/>
      <c r="D1728" s="208"/>
      <c r="E1728" s="208"/>
      <c r="F1728" s="209"/>
      <c r="G1728" s="209"/>
      <c r="H1728" s="209"/>
      <c r="I1728" s="210"/>
      <c r="J1728" s="211"/>
      <c r="K1728" s="201"/>
    </row>
    <row r="1729" spans="1:11" ht="12.5" x14ac:dyDescent="0.25">
      <c r="A1729" s="207"/>
      <c r="B1729" s="209"/>
      <c r="C1729" s="209"/>
      <c r="D1729" s="208"/>
      <c r="E1729" s="208"/>
      <c r="F1729" s="209"/>
      <c r="G1729" s="209"/>
      <c r="H1729" s="209"/>
      <c r="I1729" s="210"/>
      <c r="J1729" s="211"/>
      <c r="K1729" s="201"/>
    </row>
    <row r="1730" spans="1:11" ht="12.5" x14ac:dyDescent="0.25">
      <c r="A1730" s="207"/>
      <c r="B1730" s="209"/>
      <c r="C1730" s="209"/>
      <c r="D1730" s="208"/>
      <c r="E1730" s="208"/>
      <c r="F1730" s="209"/>
      <c r="G1730" s="209"/>
      <c r="H1730" s="209"/>
      <c r="I1730" s="210"/>
      <c r="J1730" s="211"/>
      <c r="K1730" s="201"/>
    </row>
    <row r="1731" spans="1:11" ht="12.5" x14ac:dyDescent="0.25">
      <c r="A1731" s="207"/>
      <c r="B1731" s="209"/>
      <c r="C1731" s="209"/>
      <c r="D1731" s="208"/>
      <c r="E1731" s="208"/>
      <c r="F1731" s="209"/>
      <c r="G1731" s="209"/>
      <c r="H1731" s="209"/>
      <c r="I1731" s="210"/>
      <c r="J1731" s="211"/>
      <c r="K1731" s="201"/>
    </row>
    <row r="1732" spans="1:11" ht="12.5" x14ac:dyDescent="0.25">
      <c r="A1732" s="207"/>
      <c r="B1732" s="209"/>
      <c r="C1732" s="209"/>
      <c r="D1732" s="208"/>
      <c r="E1732" s="208"/>
      <c r="F1732" s="209"/>
      <c r="G1732" s="209"/>
      <c r="H1732" s="209"/>
      <c r="I1732" s="210"/>
      <c r="J1732" s="211"/>
      <c r="K1732" s="201"/>
    </row>
    <row r="1733" spans="1:11" ht="12.5" x14ac:dyDescent="0.25">
      <c r="A1733" s="207"/>
      <c r="B1733" s="209"/>
      <c r="C1733" s="209"/>
      <c r="D1733" s="208"/>
      <c r="E1733" s="208"/>
      <c r="F1733" s="209"/>
      <c r="G1733" s="209"/>
      <c r="H1733" s="209"/>
      <c r="I1733" s="210"/>
      <c r="J1733" s="211"/>
      <c r="K1733" s="201"/>
    </row>
    <row r="1734" spans="1:11" ht="12.5" x14ac:dyDescent="0.25">
      <c r="A1734" s="207"/>
      <c r="B1734" s="209"/>
      <c r="C1734" s="209"/>
      <c r="D1734" s="208"/>
      <c r="E1734" s="208"/>
      <c r="F1734" s="209"/>
      <c r="G1734" s="209"/>
      <c r="H1734" s="209"/>
      <c r="I1734" s="210"/>
      <c r="J1734" s="211"/>
      <c r="K1734" s="201"/>
    </row>
    <row r="1735" spans="1:11" ht="12.5" x14ac:dyDescent="0.25">
      <c r="A1735" s="207"/>
      <c r="B1735" s="209"/>
      <c r="C1735" s="209"/>
      <c r="D1735" s="208"/>
      <c r="E1735" s="208"/>
      <c r="F1735" s="209"/>
      <c r="G1735" s="209"/>
      <c r="H1735" s="209"/>
      <c r="I1735" s="210"/>
      <c r="J1735" s="211"/>
      <c r="K1735" s="201"/>
    </row>
    <row r="1736" spans="1:11" ht="12.5" x14ac:dyDescent="0.25">
      <c r="A1736" s="207"/>
      <c r="B1736" s="209"/>
      <c r="C1736" s="209"/>
      <c r="D1736" s="208"/>
      <c r="E1736" s="208"/>
      <c r="F1736" s="209"/>
      <c r="G1736" s="209"/>
      <c r="H1736" s="209"/>
      <c r="I1736" s="210"/>
      <c r="J1736" s="211"/>
      <c r="K1736" s="201"/>
    </row>
    <row r="1737" spans="1:11" ht="12.5" x14ac:dyDescent="0.25">
      <c r="A1737" s="207"/>
      <c r="B1737" s="209"/>
      <c r="C1737" s="209"/>
      <c r="D1737" s="208"/>
      <c r="E1737" s="208"/>
      <c r="F1737" s="209"/>
      <c r="G1737" s="209"/>
      <c r="H1737" s="209"/>
      <c r="I1737" s="210"/>
      <c r="J1737" s="211"/>
      <c r="K1737" s="201"/>
    </row>
    <row r="1738" spans="1:11" ht="12.5" x14ac:dyDescent="0.25">
      <c r="A1738" s="207"/>
      <c r="B1738" s="209"/>
      <c r="C1738" s="209"/>
      <c r="D1738" s="208"/>
      <c r="E1738" s="208"/>
      <c r="F1738" s="209"/>
      <c r="G1738" s="209"/>
      <c r="H1738" s="209"/>
      <c r="I1738" s="210"/>
      <c r="J1738" s="211"/>
      <c r="K1738" s="201"/>
    </row>
    <row r="1739" spans="1:11" ht="12.5" x14ac:dyDescent="0.25">
      <c r="A1739" s="207"/>
      <c r="B1739" s="209"/>
      <c r="C1739" s="209"/>
      <c r="D1739" s="208"/>
      <c r="E1739" s="208"/>
      <c r="F1739" s="209"/>
      <c r="G1739" s="209"/>
      <c r="H1739" s="209"/>
      <c r="I1739" s="210"/>
      <c r="J1739" s="211"/>
      <c r="K1739" s="201"/>
    </row>
    <row r="1740" spans="1:11" ht="12.5" x14ac:dyDescent="0.25">
      <c r="A1740" s="207"/>
      <c r="B1740" s="209"/>
      <c r="C1740" s="209"/>
      <c r="D1740" s="208"/>
      <c r="E1740" s="208"/>
      <c r="F1740" s="209"/>
      <c r="G1740" s="209"/>
      <c r="H1740" s="209"/>
      <c r="I1740" s="210"/>
      <c r="J1740" s="211"/>
      <c r="K1740" s="201"/>
    </row>
    <row r="1741" spans="1:11" ht="12.5" x14ac:dyDescent="0.25">
      <c r="A1741" s="207"/>
      <c r="B1741" s="209"/>
      <c r="C1741" s="209"/>
      <c r="D1741" s="208"/>
      <c r="E1741" s="208"/>
      <c r="F1741" s="209"/>
      <c r="G1741" s="209"/>
      <c r="H1741" s="209"/>
      <c r="I1741" s="210"/>
      <c r="J1741" s="211"/>
      <c r="K1741" s="201"/>
    </row>
    <row r="1742" spans="1:11" ht="12.5" x14ac:dyDescent="0.25">
      <c r="A1742" s="207"/>
      <c r="B1742" s="209"/>
      <c r="C1742" s="209"/>
      <c r="D1742" s="208"/>
      <c r="E1742" s="208"/>
      <c r="F1742" s="209"/>
      <c r="G1742" s="209"/>
      <c r="H1742" s="209"/>
      <c r="I1742" s="210"/>
      <c r="J1742" s="211"/>
      <c r="K1742" s="201"/>
    </row>
    <row r="1743" spans="1:11" ht="12.5" x14ac:dyDescent="0.25">
      <c r="A1743" s="207"/>
      <c r="B1743" s="209"/>
      <c r="C1743" s="209"/>
      <c r="D1743" s="208"/>
      <c r="E1743" s="208"/>
      <c r="F1743" s="209"/>
      <c r="G1743" s="209"/>
      <c r="H1743" s="209"/>
      <c r="I1743" s="210"/>
      <c r="J1743" s="211"/>
      <c r="K1743" s="201"/>
    </row>
    <row r="1744" spans="1:11" ht="12.5" x14ac:dyDescent="0.25">
      <c r="A1744" s="207"/>
      <c r="B1744" s="209"/>
      <c r="C1744" s="209"/>
      <c r="D1744" s="208"/>
      <c r="E1744" s="208"/>
      <c r="F1744" s="209"/>
      <c r="G1744" s="209"/>
      <c r="H1744" s="209"/>
      <c r="I1744" s="210"/>
      <c r="J1744" s="211"/>
      <c r="K1744" s="201"/>
    </row>
    <row r="1745" spans="1:11" ht="12.5" x14ac:dyDescent="0.25">
      <c r="A1745" s="207"/>
      <c r="B1745" s="209"/>
      <c r="C1745" s="209"/>
      <c r="D1745" s="208"/>
      <c r="E1745" s="208"/>
      <c r="F1745" s="209"/>
      <c r="G1745" s="209"/>
      <c r="H1745" s="209"/>
      <c r="I1745" s="210"/>
      <c r="J1745" s="211"/>
      <c r="K1745" s="201"/>
    </row>
    <row r="1746" spans="1:11" ht="12.5" x14ac:dyDescent="0.25">
      <c r="A1746" s="207"/>
      <c r="B1746" s="209"/>
      <c r="C1746" s="209"/>
      <c r="D1746" s="208"/>
      <c r="E1746" s="208"/>
      <c r="F1746" s="209"/>
      <c r="G1746" s="209"/>
      <c r="H1746" s="209"/>
      <c r="I1746" s="210"/>
      <c r="J1746" s="211"/>
      <c r="K1746" s="201"/>
    </row>
    <row r="1747" spans="1:11" ht="12.5" x14ac:dyDescent="0.25">
      <c r="A1747" s="207"/>
      <c r="B1747" s="209"/>
      <c r="C1747" s="209"/>
      <c r="D1747" s="208"/>
      <c r="E1747" s="208"/>
      <c r="F1747" s="209"/>
      <c r="G1747" s="209"/>
      <c r="H1747" s="209"/>
      <c r="I1747" s="210"/>
      <c r="J1747" s="211"/>
      <c r="K1747" s="201"/>
    </row>
    <row r="1748" spans="1:11" ht="12.5" x14ac:dyDescent="0.25">
      <c r="A1748" s="207"/>
      <c r="B1748" s="209"/>
      <c r="C1748" s="209"/>
      <c r="D1748" s="208"/>
      <c r="E1748" s="208"/>
      <c r="F1748" s="209"/>
      <c r="G1748" s="209"/>
      <c r="H1748" s="209"/>
      <c r="I1748" s="210"/>
      <c r="J1748" s="211"/>
      <c r="K1748" s="201"/>
    </row>
    <row r="1749" spans="1:11" ht="12.5" x14ac:dyDescent="0.25">
      <c r="A1749" s="207"/>
      <c r="B1749" s="209"/>
      <c r="C1749" s="209"/>
      <c r="D1749" s="208"/>
      <c r="E1749" s="208"/>
      <c r="F1749" s="209"/>
      <c r="G1749" s="209"/>
      <c r="H1749" s="209"/>
      <c r="I1749" s="210"/>
      <c r="J1749" s="211"/>
      <c r="K1749" s="201"/>
    </row>
    <row r="1750" spans="1:11" ht="12.5" x14ac:dyDescent="0.25">
      <c r="A1750" s="207"/>
      <c r="B1750" s="209"/>
      <c r="C1750" s="209"/>
      <c r="D1750" s="208"/>
      <c r="E1750" s="208"/>
      <c r="F1750" s="209"/>
      <c r="G1750" s="209"/>
      <c r="H1750" s="209"/>
      <c r="I1750" s="210"/>
      <c r="J1750" s="211"/>
      <c r="K1750" s="201"/>
    </row>
    <row r="1751" spans="1:11" ht="12.5" x14ac:dyDescent="0.25">
      <c r="A1751" s="207"/>
      <c r="B1751" s="209"/>
      <c r="C1751" s="209"/>
      <c r="D1751" s="208"/>
      <c r="E1751" s="208"/>
      <c r="F1751" s="209"/>
      <c r="G1751" s="209"/>
      <c r="H1751" s="209"/>
      <c r="I1751" s="210"/>
      <c r="J1751" s="211"/>
      <c r="K1751" s="201"/>
    </row>
    <row r="1752" spans="1:11" ht="12.5" x14ac:dyDescent="0.25">
      <c r="A1752" s="207"/>
      <c r="B1752" s="209"/>
      <c r="C1752" s="209"/>
      <c r="D1752" s="208"/>
      <c r="E1752" s="208"/>
      <c r="F1752" s="209"/>
      <c r="G1752" s="209"/>
      <c r="H1752" s="209"/>
      <c r="I1752" s="210"/>
      <c r="J1752" s="211"/>
      <c r="K1752" s="201"/>
    </row>
    <row r="1753" spans="1:11" ht="12.5" x14ac:dyDescent="0.25">
      <c r="A1753" s="207"/>
      <c r="B1753" s="209"/>
      <c r="C1753" s="209"/>
      <c r="D1753" s="208"/>
      <c r="E1753" s="208"/>
      <c r="F1753" s="209"/>
      <c r="G1753" s="209"/>
      <c r="H1753" s="209"/>
      <c r="I1753" s="210"/>
      <c r="J1753" s="211"/>
      <c r="K1753" s="201"/>
    </row>
    <row r="1754" spans="1:11" ht="12.5" x14ac:dyDescent="0.25">
      <c r="A1754" s="207"/>
      <c r="B1754" s="209"/>
      <c r="C1754" s="209"/>
      <c r="D1754" s="208"/>
      <c r="E1754" s="208"/>
      <c r="F1754" s="209"/>
      <c r="G1754" s="209"/>
      <c r="H1754" s="209"/>
      <c r="I1754" s="210"/>
      <c r="J1754" s="211"/>
      <c r="K1754" s="201"/>
    </row>
    <row r="1755" spans="1:11" ht="12.5" x14ac:dyDescent="0.25">
      <c r="A1755" s="207"/>
      <c r="B1755" s="209"/>
      <c r="C1755" s="209"/>
      <c r="D1755" s="208"/>
      <c r="E1755" s="208"/>
      <c r="F1755" s="209"/>
      <c r="G1755" s="209"/>
      <c r="H1755" s="209"/>
      <c r="I1755" s="210"/>
      <c r="J1755" s="211"/>
      <c r="K1755" s="201"/>
    </row>
    <row r="1756" spans="1:11" ht="12.5" x14ac:dyDescent="0.25">
      <c r="A1756" s="207"/>
      <c r="B1756" s="209"/>
      <c r="C1756" s="209"/>
      <c r="D1756" s="208"/>
      <c r="E1756" s="208"/>
      <c r="F1756" s="209"/>
      <c r="G1756" s="209"/>
      <c r="H1756" s="209"/>
      <c r="I1756" s="210"/>
      <c r="J1756" s="211"/>
      <c r="K1756" s="201"/>
    </row>
    <row r="1757" spans="1:11" ht="12.5" x14ac:dyDescent="0.25">
      <c r="A1757" s="207"/>
      <c r="B1757" s="209"/>
      <c r="C1757" s="209"/>
      <c r="D1757" s="208"/>
      <c r="E1757" s="208"/>
      <c r="F1757" s="209"/>
      <c r="G1757" s="209"/>
      <c r="H1757" s="209"/>
      <c r="I1757" s="210"/>
      <c r="J1757" s="211"/>
      <c r="K1757" s="201"/>
    </row>
    <row r="1758" spans="1:11" ht="12.5" x14ac:dyDescent="0.25">
      <c r="A1758" s="207"/>
      <c r="B1758" s="209"/>
      <c r="C1758" s="209"/>
      <c r="D1758" s="208"/>
      <c r="E1758" s="208"/>
      <c r="F1758" s="209"/>
      <c r="G1758" s="209"/>
      <c r="H1758" s="209"/>
      <c r="I1758" s="210"/>
      <c r="J1758" s="211"/>
      <c r="K1758" s="201"/>
    </row>
    <row r="1759" spans="1:11" ht="12.5" x14ac:dyDescent="0.25">
      <c r="A1759" s="207"/>
      <c r="B1759" s="209"/>
      <c r="C1759" s="209"/>
      <c r="D1759" s="208"/>
      <c r="E1759" s="208"/>
      <c r="F1759" s="209"/>
      <c r="G1759" s="209"/>
      <c r="H1759" s="209"/>
      <c r="I1759" s="210"/>
      <c r="J1759" s="211"/>
      <c r="K1759" s="201"/>
    </row>
    <row r="1760" spans="1:11" ht="12.5" x14ac:dyDescent="0.25">
      <c r="A1760" s="207"/>
      <c r="B1760" s="209"/>
      <c r="C1760" s="209"/>
      <c r="D1760" s="208"/>
      <c r="E1760" s="208"/>
      <c r="F1760" s="209"/>
      <c r="G1760" s="209"/>
      <c r="H1760" s="209"/>
      <c r="I1760" s="210"/>
      <c r="J1760" s="211"/>
      <c r="K1760" s="201"/>
    </row>
    <row r="1761" spans="1:11" ht="12.5" x14ac:dyDescent="0.25">
      <c r="A1761" s="207"/>
      <c r="B1761" s="209"/>
      <c r="C1761" s="209"/>
      <c r="D1761" s="208"/>
      <c r="E1761" s="208"/>
      <c r="F1761" s="209"/>
      <c r="G1761" s="209"/>
      <c r="H1761" s="209"/>
      <c r="I1761" s="210"/>
      <c r="J1761" s="211"/>
      <c r="K1761" s="201"/>
    </row>
    <row r="1762" spans="1:11" ht="12.5" x14ac:dyDescent="0.25">
      <c r="A1762" s="207"/>
      <c r="B1762" s="209"/>
      <c r="C1762" s="209"/>
      <c r="D1762" s="208"/>
      <c r="E1762" s="208"/>
      <c r="F1762" s="209"/>
      <c r="G1762" s="209"/>
      <c r="H1762" s="209"/>
      <c r="I1762" s="210"/>
      <c r="J1762" s="211"/>
      <c r="K1762" s="201"/>
    </row>
    <row r="1763" spans="1:11" ht="12.5" x14ac:dyDescent="0.25">
      <c r="A1763" s="207"/>
      <c r="B1763" s="209"/>
      <c r="C1763" s="209"/>
      <c r="D1763" s="208"/>
      <c r="E1763" s="208"/>
      <c r="F1763" s="209"/>
      <c r="G1763" s="209"/>
      <c r="H1763" s="209"/>
      <c r="I1763" s="210"/>
      <c r="J1763" s="211"/>
      <c r="K1763" s="201"/>
    </row>
    <row r="1764" spans="1:11" ht="12.5" x14ac:dyDescent="0.25">
      <c r="A1764" s="207"/>
      <c r="B1764" s="209"/>
      <c r="C1764" s="209"/>
      <c r="D1764" s="208"/>
      <c r="E1764" s="208"/>
      <c r="F1764" s="209"/>
      <c r="G1764" s="209"/>
      <c r="H1764" s="209"/>
      <c r="I1764" s="210"/>
      <c r="J1764" s="211"/>
      <c r="K1764" s="201"/>
    </row>
    <row r="1765" spans="1:11" ht="12.5" x14ac:dyDescent="0.25">
      <c r="A1765" s="207"/>
      <c r="B1765" s="209"/>
      <c r="C1765" s="209"/>
      <c r="D1765" s="208"/>
      <c r="E1765" s="208"/>
      <c r="F1765" s="209"/>
      <c r="G1765" s="209"/>
      <c r="H1765" s="209"/>
      <c r="I1765" s="210"/>
      <c r="J1765" s="211"/>
      <c r="K1765" s="201"/>
    </row>
    <row r="1766" spans="1:11" ht="12.5" x14ac:dyDescent="0.25">
      <c r="A1766" s="207"/>
      <c r="B1766" s="209"/>
      <c r="C1766" s="209"/>
      <c r="D1766" s="208"/>
      <c r="E1766" s="208"/>
      <c r="F1766" s="209"/>
      <c r="G1766" s="209"/>
      <c r="H1766" s="209"/>
      <c r="I1766" s="210"/>
      <c r="J1766" s="211"/>
      <c r="K1766" s="201"/>
    </row>
    <row r="1767" spans="1:11" ht="12.5" x14ac:dyDescent="0.25">
      <c r="A1767" s="207"/>
      <c r="B1767" s="209"/>
      <c r="C1767" s="209"/>
      <c r="D1767" s="208"/>
      <c r="E1767" s="208"/>
      <c r="F1767" s="209"/>
      <c r="G1767" s="209"/>
      <c r="H1767" s="209"/>
      <c r="I1767" s="210"/>
      <c r="J1767" s="211"/>
      <c r="K1767" s="201"/>
    </row>
    <row r="1768" spans="1:11" ht="12.5" x14ac:dyDescent="0.25">
      <c r="A1768" s="207"/>
      <c r="B1768" s="209"/>
      <c r="C1768" s="209"/>
      <c r="D1768" s="208"/>
      <c r="E1768" s="208"/>
      <c r="F1768" s="209"/>
      <c r="G1768" s="209"/>
      <c r="H1768" s="209"/>
      <c r="I1768" s="210"/>
      <c r="J1768" s="211"/>
      <c r="K1768" s="201"/>
    </row>
    <row r="1769" spans="1:11" ht="12.5" x14ac:dyDescent="0.25">
      <c r="A1769" s="207"/>
      <c r="B1769" s="209"/>
      <c r="C1769" s="209"/>
      <c r="D1769" s="208"/>
      <c r="E1769" s="208"/>
      <c r="F1769" s="209"/>
      <c r="G1769" s="209"/>
      <c r="H1769" s="209"/>
      <c r="I1769" s="210"/>
      <c r="J1769" s="211"/>
      <c r="K1769" s="201"/>
    </row>
    <row r="1770" spans="1:11" ht="12.5" x14ac:dyDescent="0.25">
      <c r="A1770" s="207"/>
      <c r="B1770" s="209"/>
      <c r="C1770" s="209"/>
      <c r="D1770" s="208"/>
      <c r="E1770" s="208"/>
      <c r="F1770" s="209"/>
      <c r="G1770" s="209"/>
      <c r="H1770" s="209"/>
      <c r="I1770" s="210"/>
      <c r="J1770" s="211"/>
      <c r="K1770" s="201"/>
    </row>
    <row r="1771" spans="1:11" ht="12.5" x14ac:dyDescent="0.25">
      <c r="A1771" s="207"/>
      <c r="B1771" s="209"/>
      <c r="C1771" s="209"/>
      <c r="D1771" s="208"/>
      <c r="E1771" s="208"/>
      <c r="F1771" s="209"/>
      <c r="G1771" s="209"/>
      <c r="H1771" s="209"/>
      <c r="I1771" s="210"/>
      <c r="J1771" s="211"/>
      <c r="K1771" s="201"/>
    </row>
    <row r="1772" spans="1:11" ht="12.5" x14ac:dyDescent="0.25">
      <c r="A1772" s="207"/>
      <c r="B1772" s="209"/>
      <c r="C1772" s="209"/>
      <c r="D1772" s="208"/>
      <c r="E1772" s="208"/>
      <c r="F1772" s="209"/>
      <c r="G1772" s="209"/>
      <c r="H1772" s="209"/>
      <c r="I1772" s="210"/>
      <c r="J1772" s="211"/>
      <c r="K1772" s="201"/>
    </row>
    <row r="1773" spans="1:11" ht="12.5" x14ac:dyDescent="0.25">
      <c r="A1773" s="207"/>
      <c r="B1773" s="209"/>
      <c r="C1773" s="209"/>
      <c r="D1773" s="208"/>
      <c r="E1773" s="208"/>
      <c r="F1773" s="209"/>
      <c r="G1773" s="209"/>
      <c r="H1773" s="209"/>
      <c r="I1773" s="210"/>
      <c r="J1773" s="211"/>
      <c r="K1773" s="201"/>
    </row>
    <row r="1774" spans="1:11" ht="12.5" x14ac:dyDescent="0.25">
      <c r="A1774" s="207"/>
      <c r="B1774" s="209"/>
      <c r="C1774" s="209"/>
      <c r="D1774" s="208"/>
      <c r="E1774" s="208"/>
      <c r="F1774" s="209"/>
      <c r="G1774" s="209"/>
      <c r="H1774" s="209"/>
      <c r="I1774" s="210"/>
      <c r="J1774" s="211"/>
      <c r="K1774" s="201"/>
    </row>
    <row r="1775" spans="1:11" ht="12.5" x14ac:dyDescent="0.25">
      <c r="A1775" s="207"/>
      <c r="B1775" s="209"/>
      <c r="C1775" s="209"/>
      <c r="D1775" s="208"/>
      <c r="E1775" s="208"/>
      <c r="F1775" s="209"/>
      <c r="G1775" s="209"/>
      <c r="H1775" s="209"/>
      <c r="I1775" s="210"/>
      <c r="J1775" s="211"/>
      <c r="K1775" s="201"/>
    </row>
    <row r="1776" spans="1:11" ht="12.5" x14ac:dyDescent="0.25">
      <c r="A1776" s="207"/>
      <c r="B1776" s="209"/>
      <c r="C1776" s="209"/>
      <c r="D1776" s="208"/>
      <c r="E1776" s="208"/>
      <c r="F1776" s="209"/>
      <c r="G1776" s="209"/>
      <c r="H1776" s="209"/>
      <c r="I1776" s="210"/>
      <c r="J1776" s="211"/>
      <c r="K1776" s="201"/>
    </row>
    <row r="1777" spans="1:11" ht="12.5" x14ac:dyDescent="0.25">
      <c r="A1777" s="207"/>
      <c r="B1777" s="209"/>
      <c r="C1777" s="209"/>
      <c r="D1777" s="208"/>
      <c r="E1777" s="208"/>
      <c r="F1777" s="209"/>
      <c r="G1777" s="209"/>
      <c r="H1777" s="209"/>
      <c r="I1777" s="210"/>
      <c r="J1777" s="211"/>
      <c r="K1777" s="201"/>
    </row>
  </sheetData>
  <sheetProtection sheet="1" objects="1" scenarios="1"/>
  <mergeCells count="5">
    <mergeCell ref="A100:H100"/>
    <mergeCell ref="I100:J100"/>
    <mergeCell ref="A101:H101"/>
    <mergeCell ref="I101:J101"/>
    <mergeCell ref="A105:J105"/>
  </mergeCells>
  <conditionalFormatting sqref="A1055:H1066">
    <cfRule type="expression" dxfId="88" priority="15">
      <formula>$A1055&lt;&gt;""</formula>
    </cfRule>
  </conditionalFormatting>
  <conditionalFormatting sqref="A1112:H1113">
    <cfRule type="expression" dxfId="87" priority="20">
      <formula>$A1112&lt;&gt;""</formula>
    </cfRule>
  </conditionalFormatting>
  <conditionalFormatting sqref="A107:J5000">
    <cfRule type="expression" dxfId="86" priority="3">
      <formula>$A107&lt;&gt;""</formula>
    </cfRule>
  </conditionalFormatting>
  <conditionalFormatting sqref="B472:E477">
    <cfRule type="expression" dxfId="85" priority="45">
      <formula>$A472&lt;&gt;""</formula>
    </cfRule>
  </conditionalFormatting>
  <conditionalFormatting sqref="B484:E488">
    <cfRule type="expression" dxfId="84" priority="62">
      <formula>$A484&lt;&gt;""</formula>
    </cfRule>
  </conditionalFormatting>
  <conditionalFormatting sqref="B689:E689">
    <cfRule type="expression" dxfId="83" priority="25">
      <formula>$A689&lt;&gt;""</formula>
    </cfRule>
  </conditionalFormatting>
  <conditionalFormatting sqref="B691:E691 H691:I691 B692:I693 B694:E699 H694:I699">
    <cfRule type="expression" dxfId="82" priority="13">
      <formula>$A691&lt;&gt;""</formula>
    </cfRule>
  </conditionalFormatting>
  <conditionalFormatting sqref="B701:E701 H701:I701">
    <cfRule type="expression" dxfId="81" priority="7">
      <formula>$A701&lt;&gt;""</formula>
    </cfRule>
  </conditionalFormatting>
  <conditionalFormatting sqref="B819:E819">
    <cfRule type="expression" dxfId="80" priority="32">
      <formula>$A819&lt;&gt;""</formula>
    </cfRule>
  </conditionalFormatting>
  <conditionalFormatting sqref="B1110:E1110">
    <cfRule type="expression" dxfId="79" priority="44">
      <formula>$A1110&lt;&gt;""</formula>
    </cfRule>
  </conditionalFormatting>
  <conditionalFormatting sqref="B1114:E1114">
    <cfRule type="expression" dxfId="78" priority="66">
      <formula>$A1114&lt;&gt;""</formula>
    </cfRule>
  </conditionalFormatting>
  <conditionalFormatting sqref="B1131:E1136">
    <cfRule type="expression" dxfId="77" priority="64">
      <formula>$A1131&lt;&gt;""</formula>
    </cfRule>
  </conditionalFormatting>
  <conditionalFormatting sqref="B1138:E1148">
    <cfRule type="expression" dxfId="76" priority="21">
      <formula>$A1138&lt;&gt;""</formula>
    </cfRule>
  </conditionalFormatting>
  <conditionalFormatting sqref="B1152:E1152">
    <cfRule type="expression" dxfId="75" priority="28">
      <formula>$A1152&lt;&gt;""</formula>
    </cfRule>
  </conditionalFormatting>
  <conditionalFormatting sqref="B1253:E1260 I1253:J1270">
    <cfRule type="expression" dxfId="74" priority="39">
      <formula>$A1253&lt;&gt;""</formula>
    </cfRule>
  </conditionalFormatting>
  <conditionalFormatting sqref="B1293:E1301">
    <cfRule type="expression" dxfId="73" priority="58">
      <formula>$A1293&lt;&gt;""</formula>
    </cfRule>
  </conditionalFormatting>
  <conditionalFormatting sqref="B1303:E1326">
    <cfRule type="expression" dxfId="72" priority="16">
      <formula>$A1303&lt;&gt;""</formula>
    </cfRule>
  </conditionalFormatting>
  <conditionalFormatting sqref="B1360:E1363">
    <cfRule type="expression" dxfId="71" priority="23">
      <formula>$A1360&lt;&gt;""</formula>
    </cfRule>
  </conditionalFormatting>
  <conditionalFormatting sqref="B1365:E1367">
    <cfRule type="expression" dxfId="70" priority="84">
      <formula>$A1365&lt;&gt;""</formula>
    </cfRule>
  </conditionalFormatting>
  <conditionalFormatting sqref="B1369:E1379">
    <cfRule type="expression" dxfId="69" priority="30">
      <formula>$A1369&lt;&gt;""</formula>
    </cfRule>
  </conditionalFormatting>
  <conditionalFormatting sqref="B1393:E1404">
    <cfRule type="expression" dxfId="68" priority="35">
      <formula>$A1393&lt;&gt;""</formula>
    </cfRule>
  </conditionalFormatting>
  <conditionalFormatting sqref="B1412:E1450">
    <cfRule type="expression" dxfId="67" priority="55">
      <formula>$A1412&lt;&gt;""</formula>
    </cfRule>
  </conditionalFormatting>
  <conditionalFormatting sqref="B1453:E1458">
    <cfRule type="expression" dxfId="66" priority="74">
      <formula>$A1453&lt;&gt;""</formula>
    </cfRule>
  </conditionalFormatting>
  <conditionalFormatting sqref="B489:G489">
    <cfRule type="expression" dxfId="65" priority="63">
      <formula>$A489&lt;&gt;""</formula>
    </cfRule>
  </conditionalFormatting>
  <conditionalFormatting sqref="B478:H483">
    <cfRule type="expression" dxfId="64" priority="68">
      <formula>$A478&lt;&gt;""</formula>
    </cfRule>
  </conditionalFormatting>
  <conditionalFormatting sqref="B490:H496">
    <cfRule type="expression" dxfId="63" priority="52">
      <formula>$A490&lt;&gt;""</formula>
    </cfRule>
  </conditionalFormatting>
  <conditionalFormatting sqref="B1067:H1082">
    <cfRule type="expression" dxfId="62" priority="72">
      <formula>$A1067&lt;&gt;""</formula>
    </cfRule>
  </conditionalFormatting>
  <conditionalFormatting sqref="B1272:H1274 B1275:E1288 H1275:H1288">
    <cfRule type="expression" dxfId="61" priority="51">
      <formula>$A1272&lt;&gt;""</formula>
    </cfRule>
  </conditionalFormatting>
  <conditionalFormatting sqref="B1290:H1292">
    <cfRule type="expression" dxfId="60" priority="19">
      <formula>$A1290&lt;&gt;""</formula>
    </cfRule>
  </conditionalFormatting>
  <conditionalFormatting sqref="B1364:H1364">
    <cfRule type="expression" dxfId="59" priority="89">
      <formula>$A1364&lt;&gt;""</formula>
    </cfRule>
  </conditionalFormatting>
  <conditionalFormatting sqref="B1380:H1385">
    <cfRule type="expression" dxfId="58" priority="9">
      <formula>$A1380&lt;&gt;""</formula>
    </cfRule>
  </conditionalFormatting>
  <conditionalFormatting sqref="B1410:H1411">
    <cfRule type="expression" dxfId="57" priority="69">
      <formula>$A1410&lt;&gt;""</formula>
    </cfRule>
  </conditionalFormatting>
  <conditionalFormatting sqref="B175:I189 I190:I227 B190:E241">
    <cfRule type="expression" dxfId="56" priority="77">
      <formula>$A175&lt;&gt;""</formula>
    </cfRule>
  </conditionalFormatting>
  <conditionalFormatting sqref="B242:I242 B243:E275">
    <cfRule type="expression" dxfId="55" priority="85">
      <formula>$A242&lt;&gt;""</formula>
    </cfRule>
  </conditionalFormatting>
  <conditionalFormatting sqref="B276:I320">
    <cfRule type="expression" dxfId="54" priority="33">
      <formula>$A276&lt;&gt;""</formula>
    </cfRule>
  </conditionalFormatting>
  <conditionalFormatting sqref="B497:I499">
    <cfRule type="expression" dxfId="53" priority="34">
      <formula>$A497&lt;&gt;""</formula>
    </cfRule>
  </conditionalFormatting>
  <conditionalFormatting sqref="B645:I688">
    <cfRule type="expression" dxfId="52" priority="82">
      <formula>$A645&lt;&gt;""</formula>
    </cfRule>
  </conditionalFormatting>
  <conditionalFormatting sqref="B690:I690">
    <cfRule type="expression" dxfId="51" priority="12">
      <formula>$A690&lt;&gt;""</formula>
    </cfRule>
  </conditionalFormatting>
  <conditionalFormatting sqref="B1137:I1137">
    <cfRule type="expression" dxfId="50" priority="50">
      <formula>$A1137&lt;&gt;""</formula>
    </cfRule>
  </conditionalFormatting>
  <conditionalFormatting sqref="B1149:I1151">
    <cfRule type="expression" dxfId="49" priority="8">
      <formula>$A1149&lt;&gt;""</formula>
    </cfRule>
  </conditionalFormatting>
  <conditionalFormatting sqref="B1153:I1157">
    <cfRule type="expression" dxfId="48" priority="10">
      <formula>$A1153&lt;&gt;""</formula>
    </cfRule>
  </conditionalFormatting>
  <conditionalFormatting sqref="B1271:I1271 I1272:I1288">
    <cfRule type="expression" dxfId="47" priority="54">
      <formula>$A1271&lt;&gt;""</formula>
    </cfRule>
  </conditionalFormatting>
  <conditionalFormatting sqref="B1368:I1368">
    <cfRule type="expression" dxfId="46" priority="49">
      <formula>$A1368&lt;&gt;""</formula>
    </cfRule>
  </conditionalFormatting>
  <conditionalFormatting sqref="B135:J163">
    <cfRule type="expression" dxfId="45" priority="27">
      <formula>$A135&lt;&gt;""</formula>
    </cfRule>
  </conditionalFormatting>
  <conditionalFormatting sqref="B360:J420">
    <cfRule type="expression" dxfId="44" priority="86">
      <formula>$A360&lt;&gt;""</formula>
    </cfRule>
  </conditionalFormatting>
  <conditionalFormatting sqref="B457:J458">
    <cfRule type="expression" dxfId="43" priority="73">
      <formula>$A457&lt;&gt;""</formula>
    </cfRule>
  </conditionalFormatting>
  <conditionalFormatting sqref="B599:J625">
    <cfRule type="expression" dxfId="42" priority="2">
      <formula>$A599&lt;&gt;""</formula>
    </cfRule>
  </conditionalFormatting>
  <conditionalFormatting sqref="B1053:J1054">
    <cfRule type="expression" dxfId="41" priority="71">
      <formula>$A1053&lt;&gt;""</formula>
    </cfRule>
  </conditionalFormatting>
  <conditionalFormatting sqref="B1127:J1130">
    <cfRule type="expression" dxfId="40" priority="4">
      <formula>$A1127&lt;&gt;""</formula>
    </cfRule>
  </conditionalFormatting>
  <conditionalFormatting sqref="B1158:J1252">
    <cfRule type="expression" dxfId="39" priority="14">
      <formula>$A1158&lt;&gt;""</formula>
    </cfRule>
  </conditionalFormatting>
  <conditionalFormatting sqref="B1406:J1406">
    <cfRule type="expression" dxfId="38" priority="70">
      <formula>$A1406&lt;&gt;""</formula>
    </cfRule>
  </conditionalFormatting>
  <conditionalFormatting sqref="B1461:J4374">
    <cfRule type="expression" dxfId="37" priority="18">
      <formula>$A1461&lt;&gt;""</formula>
    </cfRule>
  </conditionalFormatting>
  <conditionalFormatting sqref="F191:H195">
    <cfRule type="expression" dxfId="36" priority="40">
      <formula>$A191&lt;&gt;""</formula>
    </cfRule>
  </conditionalFormatting>
  <conditionalFormatting sqref="F198:H199">
    <cfRule type="expression" dxfId="35" priority="36">
      <formula>$A198&lt;&gt;""</formula>
    </cfRule>
  </conditionalFormatting>
  <conditionalFormatting sqref="F472:H473">
    <cfRule type="expression" dxfId="34" priority="46">
      <formula>$A472&lt;&gt;""</formula>
    </cfRule>
  </conditionalFormatting>
  <conditionalFormatting sqref="F476:H477">
    <cfRule type="expression" dxfId="33" priority="76">
      <formula>$A476&lt;&gt;""</formula>
    </cfRule>
  </conditionalFormatting>
  <conditionalFormatting sqref="F484:H486 H487:H489">
    <cfRule type="expression" dxfId="32" priority="61">
      <formula>$A484&lt;&gt;""</formula>
    </cfRule>
  </conditionalFormatting>
  <conditionalFormatting sqref="F1131:H1131">
    <cfRule type="expression" dxfId="31" priority="87">
      <formula>$A1131&lt;&gt;""</formula>
    </cfRule>
  </conditionalFormatting>
  <conditionalFormatting sqref="F1255:H1260">
    <cfRule type="expression" dxfId="30" priority="38">
      <formula>$A1255&lt;&gt;""</formula>
    </cfRule>
  </conditionalFormatting>
  <conditionalFormatting sqref="F170:I172">
    <cfRule type="expression" dxfId="29" priority="80">
      <formula>$A170&lt;&gt;""</formula>
    </cfRule>
  </conditionalFormatting>
  <conditionalFormatting sqref="F247:I247">
    <cfRule type="expression" dxfId="28" priority="53">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90">
      <formula>$A164&lt;&gt;""</formula>
    </cfRule>
  </conditionalFormatting>
  <conditionalFormatting sqref="H190">
    <cfRule type="expression" dxfId="26" priority="42">
      <formula>$A190&lt;&gt;""</formula>
    </cfRule>
  </conditionalFormatting>
  <conditionalFormatting sqref="H196:H197">
    <cfRule type="expression" dxfId="25" priority="37">
      <formula>$A196&lt;&gt;""</formula>
    </cfRule>
  </conditionalFormatting>
  <conditionalFormatting sqref="H200:H228">
    <cfRule type="expression" dxfId="24" priority="5">
      <formula>$A200&lt;&gt;""</formula>
    </cfRule>
  </conditionalFormatting>
  <conditionalFormatting sqref="H474:H475">
    <cfRule type="expression" dxfId="23" priority="48">
      <formula>$A474&lt;&gt;""</formula>
    </cfRule>
  </conditionalFormatting>
  <conditionalFormatting sqref="H1132:H1136">
    <cfRule type="expression" dxfId="22" priority="65">
      <formula>$A1132&lt;&gt;""</formula>
    </cfRule>
  </conditionalFormatting>
  <conditionalFormatting sqref="H1254">
    <cfRule type="expression" dxfId="21" priority="67">
      <formula>$A1254&lt;&gt;""</formula>
    </cfRule>
  </conditionalFormatting>
  <conditionalFormatting sqref="H1293:H1301">
    <cfRule type="expression" dxfId="20" priority="59">
      <formula>$A1293&lt;&gt;""</formula>
    </cfRule>
  </conditionalFormatting>
  <conditionalFormatting sqref="H1303:H1326">
    <cfRule type="expression" dxfId="19" priority="17">
      <formula>$A1303&lt;&gt;""</formula>
    </cfRule>
  </conditionalFormatting>
  <conditionalFormatting sqref="H1365:H1367">
    <cfRule type="expression" dxfId="18" priority="83">
      <formula>$A1365&lt;&gt;""</formula>
    </cfRule>
  </conditionalFormatting>
  <conditionalFormatting sqref="H1369:H1379">
    <cfRule type="expression" dxfId="17" priority="11">
      <formula>$A1369&lt;&gt;""</formula>
    </cfRule>
  </conditionalFormatting>
  <conditionalFormatting sqref="H1412">
    <cfRule type="expression" dxfId="16" priority="56">
      <formula>$A1412&lt;&gt;""</formula>
    </cfRule>
  </conditionalFormatting>
  <conditionalFormatting sqref="H1453:H1458">
    <cfRule type="expression" dxfId="15" priority="75">
      <formula>$A1453&lt;&gt;""</formula>
    </cfRule>
  </conditionalFormatting>
  <conditionalFormatting sqref="H173:I174">
    <cfRule type="expression" dxfId="14" priority="78">
      <formula>$A173&lt;&gt;""</formula>
    </cfRule>
  </conditionalFormatting>
  <conditionalFormatting sqref="H243:I246">
    <cfRule type="expression" dxfId="13" priority="79">
      <formula>$A243&lt;&gt;""</formula>
    </cfRule>
  </conditionalFormatting>
  <conditionalFormatting sqref="H248:I248">
    <cfRule type="expression" dxfId="12" priority="41">
      <formula>$A248&lt;&gt;""</formula>
    </cfRule>
  </conditionalFormatting>
  <conditionalFormatting sqref="H689:I689">
    <cfRule type="expression" dxfId="11" priority="26">
      <formula>$A689&lt;&gt;""</formula>
    </cfRule>
  </conditionalFormatting>
  <conditionalFormatting sqref="H1138:I1148">
    <cfRule type="expression" dxfId="10" priority="22">
      <formula>$A1138&lt;&gt;""</formula>
    </cfRule>
  </conditionalFormatting>
  <conditionalFormatting sqref="H1152:I1152">
    <cfRule type="expression" dxfId="9" priority="29">
      <formula>$A1152&lt;&gt;""</formula>
    </cfRule>
  </conditionalFormatting>
  <conditionalFormatting sqref="H1110:J1110">
    <cfRule type="expression" dxfId="8" priority="43">
      <formula>$A1110&lt;&gt;""</formula>
    </cfRule>
  </conditionalFormatting>
  <conditionalFormatting sqref="H1360:J1363">
    <cfRule type="expression" dxfId="7" priority="24">
      <formula>$A1360&lt;&gt;""</formula>
    </cfRule>
  </conditionalFormatting>
  <conditionalFormatting sqref="H1393:J1404">
    <cfRule type="expression" dxfId="6" priority="6">
      <formula>$A1393&lt;&gt;""</formula>
    </cfRule>
  </conditionalFormatting>
  <conditionalFormatting sqref="I472:I496">
    <cfRule type="expression" dxfId="5" priority="47">
      <formula>$A472&lt;&gt;""</formula>
    </cfRule>
  </conditionalFormatting>
  <conditionalFormatting sqref="I1369:I1385">
    <cfRule type="expression" dxfId="4" priority="31">
      <formula>$A1369&lt;&gt;""</formula>
    </cfRule>
  </conditionalFormatting>
  <conditionalFormatting sqref="I1290:J1359">
    <cfRule type="expression" dxfId="3" priority="60">
      <formula>$A1290&lt;&gt;""</formula>
    </cfRule>
  </conditionalFormatting>
  <conditionalFormatting sqref="I1410:J1447">
    <cfRule type="expression" dxfId="2" priority="57">
      <formula>$A1410&lt;&gt;""</formula>
    </cfRule>
  </conditionalFormatting>
  <conditionalFormatting sqref="I1451:J1458">
    <cfRule type="expression" dxfId="1" priority="81">
      <formula>$A1451&lt;&gt;""</formula>
    </cfRule>
  </conditionalFormatting>
  <conditionalFormatting sqref="J1137:J1157">
    <cfRule type="expression" dxfId="0" priority="88">
      <formula>$A1137&lt;&gt;""</formula>
    </cfRule>
  </conditionalFormatting>
  <dataValidations count="5">
    <dataValidation type="date" allowBlank="1" showInputMessage="1" showErrorMessage="1" sqref="D102:E102 D106:E106" xr:uid="{00000000-0002-0000-0400-000000000000}">
      <formula1>42370</formula1>
      <formula2>42735</formula2>
    </dataValidation>
    <dataValidation type="list" allowBlank="1" sqref="F107:F1777" xr:uid="{00000000-0002-0000-0400-000001000000}">
      <formula1>$F$96:$F$99</formula1>
      <formula2>0</formula2>
    </dataValidation>
    <dataValidation type="list" allowBlank="1" showInputMessage="1" showErrorMessage="1" sqref="A107:A1777" xr:uid="{00000000-0002-0000-0400-000002000000}">
      <formula1>OFFSET($A$1,0,0,$B$3,1)</formula1>
      <formula2>0</formula2>
    </dataValidation>
    <dataValidation allowBlank="1" sqref="G107:G130 G132:G181 G183:G1777" xr:uid="{00000000-0002-0000-0400-000003000000}">
      <formula1>0</formula1>
      <formula2>0</formula2>
    </dataValidation>
    <dataValidation type="list" allowBlank="1" showInputMessage="1" showErrorMessage="1" errorTitle="Chyba !" error="zadajte (vyberte zo zoznamu) platný analytický kód podľa nápovedy k bunke I104" sqref="J107:J1777" xr:uid="{00000000-0002-0000-0400-000004000000}">
      <formula1>"1,2,3,4,5,10,99"</formula1>
      <formula2>0</formula2>
    </dataValidation>
  </dataValidations>
  <printOptions verticalCentered="1"/>
  <pageMargins left="0.196527777777778" right="0.196527777777778" top="0.47222222222222199" bottom="0.47291666666666698" header="0.511811023622047" footer="0.31527777777777799"/>
  <pageSetup paperSize="9" scale="90" orientation="landscape" horizontalDpi="300" verticalDpi="300" r:id="rId1"/>
  <headerFooter>
    <oddFooter>&amp;CStrana &amp;P</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93"/>
  <sheetViews>
    <sheetView zoomScaleNormal="100" workbookViewId="0">
      <pane ySplit="1" topLeftCell="A2" activePane="bottomLeft" state="frozen"/>
      <selection pane="bottomLeft" activeCell="A2" sqref="A2"/>
    </sheetView>
  </sheetViews>
  <sheetFormatPr defaultColWidth="9.08984375" defaultRowHeight="10" x14ac:dyDescent="0.2"/>
  <cols>
    <col min="1" max="1" width="9.54296875" style="212" customWidth="1"/>
    <col min="2" max="2" width="46.08984375" style="213" customWidth="1"/>
    <col min="3" max="3" width="15.453125" style="213" customWidth="1"/>
    <col min="4" max="4" width="20.54296875" style="213" customWidth="1"/>
    <col min="5" max="5" width="21" style="213" customWidth="1"/>
    <col min="6" max="6" width="6.08984375" style="213" customWidth="1"/>
    <col min="7" max="7" width="22.90625" style="213" customWidth="1"/>
    <col min="8" max="8" width="23.54296875" style="213" customWidth="1"/>
    <col min="9" max="9" width="26.90625" style="213" customWidth="1"/>
    <col min="10" max="10" width="19" style="213" customWidth="1"/>
    <col min="11" max="11" width="19.90625" style="213" customWidth="1"/>
    <col min="12" max="12" width="14.453125" style="214" customWidth="1"/>
    <col min="13" max="14" width="24.90625" style="213" customWidth="1"/>
    <col min="15" max="15" width="24.453125" style="213" customWidth="1"/>
    <col min="16" max="16" width="24.90625" style="213" customWidth="1"/>
    <col min="17" max="16384" width="9.08984375" style="213"/>
  </cols>
  <sheetData>
    <row r="1" spans="1:18" s="219" customFormat="1" ht="19.5" customHeight="1" x14ac:dyDescent="0.25">
      <c r="A1" s="215" t="s">
        <v>1866</v>
      </c>
      <c r="B1" s="216" t="s">
        <v>1867</v>
      </c>
      <c r="C1" s="216" t="s">
        <v>1868</v>
      </c>
      <c r="D1" s="216" t="s">
        <v>1869</v>
      </c>
      <c r="E1" s="216" t="s">
        <v>1870</v>
      </c>
      <c r="F1" s="216" t="s">
        <v>1871</v>
      </c>
      <c r="G1" s="216" t="s">
        <v>1872</v>
      </c>
      <c r="H1" s="216" t="s">
        <v>1873</v>
      </c>
      <c r="I1" s="216" t="s">
        <v>1874</v>
      </c>
      <c r="J1" s="216" t="s">
        <v>1875</v>
      </c>
      <c r="K1" s="216" t="s">
        <v>1876</v>
      </c>
      <c r="L1" s="217" t="s">
        <v>1877</v>
      </c>
      <c r="M1" s="218" t="s">
        <v>1878</v>
      </c>
      <c r="N1" s="218" t="s">
        <v>1879</v>
      </c>
      <c r="O1" s="218" t="s">
        <v>1880</v>
      </c>
      <c r="P1" s="218" t="s">
        <v>1881</v>
      </c>
    </row>
    <row r="2" spans="1:18" s="226" customFormat="1" x14ac:dyDescent="0.2">
      <c r="A2" s="220" t="s">
        <v>1882</v>
      </c>
      <c r="B2" s="221" t="s">
        <v>1883</v>
      </c>
      <c r="C2" s="222" t="s">
        <v>1884</v>
      </c>
      <c r="D2" s="221" t="s">
        <v>1885</v>
      </c>
      <c r="E2" s="221" t="s">
        <v>1886</v>
      </c>
      <c r="F2" s="221" t="s">
        <v>1887</v>
      </c>
      <c r="G2" s="223" t="s">
        <v>1888</v>
      </c>
      <c r="H2" s="223" t="s">
        <v>1889</v>
      </c>
      <c r="I2" s="224" t="s">
        <v>1890</v>
      </c>
      <c r="J2" s="221" t="s">
        <v>1891</v>
      </c>
      <c r="K2" s="224" t="s">
        <v>1892</v>
      </c>
      <c r="L2" s="225">
        <v>421911370554</v>
      </c>
      <c r="M2" s="221" t="s">
        <v>1893</v>
      </c>
      <c r="N2" s="221"/>
      <c r="O2" s="221"/>
      <c r="P2" s="221"/>
      <c r="R2" s="227" t="str">
        <f t="shared" ref="R2:R33" si="0">A2</f>
        <v>42254388</v>
      </c>
    </row>
    <row r="3" spans="1:18" s="226" customFormat="1" x14ac:dyDescent="0.2">
      <c r="A3" s="220" t="s">
        <v>1894</v>
      </c>
      <c r="B3" s="221" t="s">
        <v>1895</v>
      </c>
      <c r="C3" s="222" t="s">
        <v>1884</v>
      </c>
      <c r="D3" s="221" t="s">
        <v>1896</v>
      </c>
      <c r="E3" s="221" t="s">
        <v>1897</v>
      </c>
      <c r="F3" s="221" t="s">
        <v>1898</v>
      </c>
      <c r="G3" s="223" t="s">
        <v>1899</v>
      </c>
      <c r="H3" s="223" t="s">
        <v>1900</v>
      </c>
      <c r="I3" s="224" t="s">
        <v>1901</v>
      </c>
      <c r="J3" s="221" t="s">
        <v>1902</v>
      </c>
      <c r="K3" s="224" t="s">
        <v>1903</v>
      </c>
      <c r="L3" s="225">
        <v>421903705119</v>
      </c>
      <c r="M3" s="221" t="s">
        <v>1904</v>
      </c>
      <c r="N3" s="221"/>
      <c r="O3" s="221"/>
      <c r="P3" s="221"/>
      <c r="R3" s="227" t="str">
        <f t="shared" si="0"/>
        <v>00688312</v>
      </c>
    </row>
    <row r="4" spans="1:18" s="226" customFormat="1" x14ac:dyDescent="0.2">
      <c r="A4" s="220" t="s">
        <v>1905</v>
      </c>
      <c r="B4" s="221" t="s">
        <v>1906</v>
      </c>
      <c r="C4" s="222" t="s">
        <v>1884</v>
      </c>
      <c r="D4" s="221" t="s">
        <v>1907</v>
      </c>
      <c r="E4" s="221" t="s">
        <v>1908</v>
      </c>
      <c r="F4" s="221" t="s">
        <v>1909</v>
      </c>
      <c r="G4" s="223" t="s">
        <v>1910</v>
      </c>
      <c r="H4" s="223" t="s">
        <v>1911</v>
      </c>
      <c r="I4" s="224" t="s">
        <v>1912</v>
      </c>
      <c r="J4" s="221" t="s">
        <v>1891</v>
      </c>
      <c r="K4" s="224" t="s">
        <v>1913</v>
      </c>
      <c r="L4" s="225" t="s">
        <v>1913</v>
      </c>
      <c r="M4" s="221" t="s">
        <v>1914</v>
      </c>
      <c r="N4" s="221"/>
      <c r="O4" s="221"/>
      <c r="P4" s="221"/>
      <c r="R4" s="227" t="str">
        <f t="shared" si="0"/>
        <v>00595209</v>
      </c>
    </row>
    <row r="5" spans="1:18" s="226" customFormat="1" x14ac:dyDescent="0.2">
      <c r="A5" s="220" t="s">
        <v>1915</v>
      </c>
      <c r="B5" s="221" t="s">
        <v>1916</v>
      </c>
      <c r="C5" s="222" t="s">
        <v>1884</v>
      </c>
      <c r="D5" s="221" t="s">
        <v>1917</v>
      </c>
      <c r="E5" s="221" t="s">
        <v>1918</v>
      </c>
      <c r="F5" s="221" t="s">
        <v>1919</v>
      </c>
      <c r="G5" s="223" t="s">
        <v>1920</v>
      </c>
      <c r="H5" s="223" t="s">
        <v>1921</v>
      </c>
      <c r="I5" s="224" t="s">
        <v>1922</v>
      </c>
      <c r="J5" s="221" t="s">
        <v>1891</v>
      </c>
      <c r="K5" s="224" t="s">
        <v>1922</v>
      </c>
      <c r="L5" s="225">
        <v>421908868248</v>
      </c>
      <c r="M5" s="221" t="s">
        <v>1923</v>
      </c>
      <c r="N5" s="221"/>
      <c r="O5" s="221"/>
      <c r="P5" s="221"/>
      <c r="R5" s="227" t="str">
        <f t="shared" si="0"/>
        <v>30787009</v>
      </c>
    </row>
    <row r="6" spans="1:18" s="226" customFormat="1" x14ac:dyDescent="0.2">
      <c r="A6" s="220" t="s">
        <v>1924</v>
      </c>
      <c r="B6" s="221" t="s">
        <v>1925</v>
      </c>
      <c r="C6" s="222" t="s">
        <v>1884</v>
      </c>
      <c r="D6" s="221" t="s">
        <v>1926</v>
      </c>
      <c r="E6" s="221" t="s">
        <v>1927</v>
      </c>
      <c r="F6" s="221" t="s">
        <v>1928</v>
      </c>
      <c r="G6" s="223" t="s">
        <v>1929</v>
      </c>
      <c r="H6" s="223" t="s">
        <v>1930</v>
      </c>
      <c r="I6" s="224" t="s">
        <v>1931</v>
      </c>
      <c r="J6" s="221" t="s">
        <v>1932</v>
      </c>
      <c r="K6" s="224" t="s">
        <v>1933</v>
      </c>
      <c r="L6" s="225">
        <v>421919188236</v>
      </c>
      <c r="M6" s="221" t="s">
        <v>1934</v>
      </c>
      <c r="N6" s="221"/>
      <c r="O6" s="222"/>
      <c r="P6" s="221"/>
      <c r="R6" s="227" t="str">
        <f t="shared" si="0"/>
        <v>00631655</v>
      </c>
    </row>
    <row r="7" spans="1:18" s="226" customFormat="1" x14ac:dyDescent="0.2">
      <c r="A7" s="220" t="s">
        <v>1935</v>
      </c>
      <c r="B7" s="221" t="s">
        <v>1936</v>
      </c>
      <c r="C7" s="222" t="s">
        <v>1884</v>
      </c>
      <c r="D7" s="221" t="s">
        <v>1937</v>
      </c>
      <c r="E7" s="221" t="s">
        <v>1918</v>
      </c>
      <c r="F7" s="221" t="s">
        <v>1938</v>
      </c>
      <c r="G7" s="223" t="s">
        <v>1939</v>
      </c>
      <c r="H7" s="223" t="s">
        <v>1940</v>
      </c>
      <c r="I7" s="224" t="s">
        <v>1941</v>
      </c>
      <c r="J7" s="221" t="s">
        <v>1891</v>
      </c>
      <c r="K7" s="224" t="s">
        <v>1941</v>
      </c>
      <c r="L7" s="225">
        <v>421905948422</v>
      </c>
      <c r="M7" s="221" t="s">
        <v>1942</v>
      </c>
      <c r="N7" s="221"/>
      <c r="O7" s="221"/>
      <c r="P7" s="221"/>
      <c r="R7" s="227" t="str">
        <f t="shared" si="0"/>
        <v>42019541</v>
      </c>
    </row>
    <row r="8" spans="1:18" s="226" customFormat="1" x14ac:dyDescent="0.2">
      <c r="A8" s="220" t="s">
        <v>1943</v>
      </c>
      <c r="B8" s="221" t="s">
        <v>1944</v>
      </c>
      <c r="C8" s="222" t="s">
        <v>1884</v>
      </c>
      <c r="D8" s="221" t="s">
        <v>1945</v>
      </c>
      <c r="E8" s="221" t="s">
        <v>1908</v>
      </c>
      <c r="F8" s="221" t="s">
        <v>1909</v>
      </c>
      <c r="G8" s="223" t="s">
        <v>1946</v>
      </c>
      <c r="H8" s="223" t="s">
        <v>1947</v>
      </c>
      <c r="I8" s="224" t="s">
        <v>1948</v>
      </c>
      <c r="J8" s="221" t="s">
        <v>1891</v>
      </c>
      <c r="K8" s="224" t="s">
        <v>1948</v>
      </c>
      <c r="L8" s="225">
        <v>421915184709</v>
      </c>
      <c r="M8" s="221" t="s">
        <v>1949</v>
      </c>
      <c r="N8" s="221"/>
      <c r="O8" s="221"/>
      <c r="P8" s="221"/>
      <c r="R8" s="227" t="str">
        <f t="shared" si="0"/>
        <v>30810108</v>
      </c>
    </row>
    <row r="9" spans="1:18" s="226" customFormat="1" x14ac:dyDescent="0.2">
      <c r="A9" s="220" t="s">
        <v>1950</v>
      </c>
      <c r="B9" s="221" t="s">
        <v>1951</v>
      </c>
      <c r="C9" s="222" t="s">
        <v>1884</v>
      </c>
      <c r="D9" s="221" t="s">
        <v>1952</v>
      </c>
      <c r="E9" s="221" t="s">
        <v>1918</v>
      </c>
      <c r="F9" s="221" t="s">
        <v>1953</v>
      </c>
      <c r="G9" s="223" t="s">
        <v>1954</v>
      </c>
      <c r="H9" s="223" t="s">
        <v>1955</v>
      </c>
      <c r="I9" s="224" t="s">
        <v>1956</v>
      </c>
      <c r="J9" s="221" t="s">
        <v>1891</v>
      </c>
      <c r="K9" s="224" t="s">
        <v>1957</v>
      </c>
      <c r="L9" s="225">
        <v>421908965156</v>
      </c>
      <c r="M9" s="221" t="s">
        <v>1958</v>
      </c>
      <c r="N9" s="221"/>
      <c r="O9" s="221"/>
      <c r="P9" s="221"/>
      <c r="R9" s="227" t="str">
        <f t="shared" si="0"/>
        <v>30842069</v>
      </c>
    </row>
    <row r="10" spans="1:18" s="226" customFormat="1" x14ac:dyDescent="0.2">
      <c r="A10" s="220" t="s">
        <v>1959</v>
      </c>
      <c r="B10" s="221" t="s">
        <v>1960</v>
      </c>
      <c r="C10" s="222" t="s">
        <v>1884</v>
      </c>
      <c r="D10" s="221" t="s">
        <v>1961</v>
      </c>
      <c r="E10" s="221" t="s">
        <v>1962</v>
      </c>
      <c r="F10" s="221" t="s">
        <v>1963</v>
      </c>
      <c r="G10" s="223" t="s">
        <v>1964</v>
      </c>
      <c r="H10" s="223" t="s">
        <v>1965</v>
      </c>
      <c r="I10" s="224" t="s">
        <v>1966</v>
      </c>
      <c r="J10" s="221" t="s">
        <v>1902</v>
      </c>
      <c r="K10" s="224" t="s">
        <v>1967</v>
      </c>
      <c r="L10" s="225">
        <v>421905998953</v>
      </c>
      <c r="M10" s="221" t="s">
        <v>1968</v>
      </c>
      <c r="N10" s="221"/>
      <c r="O10" s="221"/>
      <c r="P10" s="221"/>
      <c r="R10" s="227" t="str">
        <f t="shared" si="0"/>
        <v>31749852</v>
      </c>
    </row>
    <row r="11" spans="1:18" s="226" customFormat="1" x14ac:dyDescent="0.2">
      <c r="A11" s="220" t="s">
        <v>1969</v>
      </c>
      <c r="B11" s="221" t="s">
        <v>1970</v>
      </c>
      <c r="C11" s="222" t="s">
        <v>1884</v>
      </c>
      <c r="D11" s="221" t="s">
        <v>1952</v>
      </c>
      <c r="E11" s="221" t="s">
        <v>1918</v>
      </c>
      <c r="F11" s="221" t="s">
        <v>1953</v>
      </c>
      <c r="G11" s="223" t="s">
        <v>1971</v>
      </c>
      <c r="H11" s="223" t="s">
        <v>1972</v>
      </c>
      <c r="I11" s="224" t="s">
        <v>1973</v>
      </c>
      <c r="J11" s="221" t="s">
        <v>1891</v>
      </c>
      <c r="K11" s="224" t="s">
        <v>1974</v>
      </c>
      <c r="L11" s="225" t="s">
        <v>1975</v>
      </c>
      <c r="M11" s="221" t="s">
        <v>1976</v>
      </c>
      <c r="N11" s="221"/>
      <c r="O11" s="222"/>
      <c r="P11" s="221"/>
      <c r="R11" s="227" t="str">
        <f t="shared" si="0"/>
        <v>30844711</v>
      </c>
    </row>
    <row r="12" spans="1:18" s="226" customFormat="1" x14ac:dyDescent="0.2">
      <c r="A12" s="220" t="s">
        <v>1977</v>
      </c>
      <c r="B12" s="221" t="s">
        <v>1978</v>
      </c>
      <c r="C12" s="222" t="s">
        <v>1884</v>
      </c>
      <c r="D12" s="221" t="s">
        <v>1979</v>
      </c>
      <c r="E12" s="221" t="s">
        <v>1980</v>
      </c>
      <c r="F12" s="221" t="s">
        <v>1981</v>
      </c>
      <c r="G12" s="223" t="s">
        <v>1982</v>
      </c>
      <c r="H12" s="223" t="s">
        <v>1983</v>
      </c>
      <c r="I12" s="224" t="s">
        <v>1984</v>
      </c>
      <c r="J12" s="221" t="s">
        <v>1891</v>
      </c>
      <c r="K12" s="224" t="s">
        <v>1984</v>
      </c>
      <c r="L12" s="225">
        <v>421911361044</v>
      </c>
      <c r="M12" s="221" t="s">
        <v>1985</v>
      </c>
      <c r="N12" s="221"/>
      <c r="O12" s="222"/>
      <c r="P12" s="221"/>
      <c r="R12" s="227" t="str">
        <f t="shared" si="0"/>
        <v>31940668</v>
      </c>
    </row>
    <row r="13" spans="1:18" s="226" customFormat="1" x14ac:dyDescent="0.2">
      <c r="A13" s="220" t="s">
        <v>1986</v>
      </c>
      <c r="B13" s="221" t="s">
        <v>1987</v>
      </c>
      <c r="C13" s="222" t="s">
        <v>1884</v>
      </c>
      <c r="D13" s="221" t="s">
        <v>1988</v>
      </c>
      <c r="E13" s="221" t="s">
        <v>1989</v>
      </c>
      <c r="F13" s="221" t="s">
        <v>1990</v>
      </c>
      <c r="G13" s="223" t="s">
        <v>1991</v>
      </c>
      <c r="H13" s="223" t="s">
        <v>1992</v>
      </c>
      <c r="I13" s="224" t="s">
        <v>1993</v>
      </c>
      <c r="J13" s="221" t="s">
        <v>1891</v>
      </c>
      <c r="K13" s="224" t="s">
        <v>1994</v>
      </c>
      <c r="L13" s="225">
        <v>421903403105</v>
      </c>
      <c r="M13" s="221" t="s">
        <v>1995</v>
      </c>
      <c r="N13" s="221"/>
      <c r="O13" s="222"/>
      <c r="P13" s="221"/>
      <c r="R13" s="227" t="str">
        <f t="shared" si="0"/>
        <v>31824021</v>
      </c>
    </row>
    <row r="14" spans="1:18" x14ac:dyDescent="0.2">
      <c r="A14" s="220" t="s">
        <v>1996</v>
      </c>
      <c r="B14" s="221" t="s">
        <v>1997</v>
      </c>
      <c r="C14" s="222" t="s">
        <v>1884</v>
      </c>
      <c r="D14" s="221" t="s">
        <v>1998</v>
      </c>
      <c r="E14" s="221" t="s">
        <v>1999</v>
      </c>
      <c r="F14" s="221" t="s">
        <v>2000</v>
      </c>
      <c r="G14" s="223" t="s">
        <v>2001</v>
      </c>
      <c r="H14" s="223" t="s">
        <v>2002</v>
      </c>
      <c r="I14" s="224" t="s">
        <v>2003</v>
      </c>
      <c r="J14" s="221" t="s">
        <v>1891</v>
      </c>
      <c r="K14" s="224" t="s">
        <v>2004</v>
      </c>
      <c r="L14" s="225">
        <v>421905162424</v>
      </c>
      <c r="M14" s="221" t="s">
        <v>2005</v>
      </c>
      <c r="N14" s="221"/>
      <c r="O14" s="222"/>
      <c r="P14" s="221"/>
      <c r="Q14" s="226"/>
      <c r="R14" s="227" t="str">
        <f t="shared" si="0"/>
        <v>30811686</v>
      </c>
    </row>
    <row r="15" spans="1:18" ht="20" x14ac:dyDescent="0.2">
      <c r="A15" s="220" t="s">
        <v>2006</v>
      </c>
      <c r="B15" s="221" t="s">
        <v>2007</v>
      </c>
      <c r="C15" s="222" t="s">
        <v>1884</v>
      </c>
      <c r="D15" s="221" t="s">
        <v>2008</v>
      </c>
      <c r="E15" s="221" t="s">
        <v>1908</v>
      </c>
      <c r="F15" s="221" t="s">
        <v>1909</v>
      </c>
      <c r="G15" s="223" t="s">
        <v>2009</v>
      </c>
      <c r="H15" s="223" t="s">
        <v>2010</v>
      </c>
      <c r="I15" s="224" t="s">
        <v>2011</v>
      </c>
      <c r="J15" s="221" t="s">
        <v>1891</v>
      </c>
      <c r="K15" s="224" t="s">
        <v>2012</v>
      </c>
      <c r="L15" s="225" t="s">
        <v>2013</v>
      </c>
      <c r="M15" s="221" t="s">
        <v>2014</v>
      </c>
      <c r="N15" s="221"/>
      <c r="O15" s="221"/>
      <c r="P15" s="221"/>
      <c r="Q15" s="226"/>
      <c r="R15" s="227" t="str">
        <f t="shared" si="0"/>
        <v>30814910</v>
      </c>
    </row>
    <row r="16" spans="1:18" x14ac:dyDescent="0.2">
      <c r="A16" s="220" t="s">
        <v>2015</v>
      </c>
      <c r="B16" s="221" t="s">
        <v>2016</v>
      </c>
      <c r="C16" s="222" t="s">
        <v>1884</v>
      </c>
      <c r="D16" s="221" t="s">
        <v>2017</v>
      </c>
      <c r="E16" s="221" t="s">
        <v>1897</v>
      </c>
      <c r="F16" s="221" t="s">
        <v>2018</v>
      </c>
      <c r="G16" s="223" t="s">
        <v>2019</v>
      </c>
      <c r="H16" s="223" t="s">
        <v>2020</v>
      </c>
      <c r="I16" s="224" t="s">
        <v>2021</v>
      </c>
      <c r="J16" s="221" t="s">
        <v>1891</v>
      </c>
      <c r="K16" s="224" t="s">
        <v>2022</v>
      </c>
      <c r="L16" s="225">
        <v>421907696186</v>
      </c>
      <c r="M16" s="221" t="s">
        <v>2023</v>
      </c>
      <c r="N16" s="221"/>
      <c r="O16" s="222"/>
      <c r="P16" s="221"/>
      <c r="Q16" s="226"/>
      <c r="R16" s="227" t="str">
        <f t="shared" si="0"/>
        <v>17316731</v>
      </c>
    </row>
    <row r="17" spans="1:18" x14ac:dyDescent="0.2">
      <c r="A17" s="220" t="s">
        <v>2024</v>
      </c>
      <c r="B17" s="221" t="s">
        <v>2025</v>
      </c>
      <c r="C17" s="222" t="s">
        <v>1884</v>
      </c>
      <c r="D17" s="221" t="s">
        <v>2026</v>
      </c>
      <c r="E17" s="221" t="s">
        <v>2027</v>
      </c>
      <c r="F17" s="221" t="s">
        <v>2028</v>
      </c>
      <c r="G17" s="223" t="s">
        <v>2029</v>
      </c>
      <c r="H17" s="223" t="s">
        <v>2030</v>
      </c>
      <c r="I17" s="224" t="s">
        <v>2031</v>
      </c>
      <c r="J17" s="221" t="s">
        <v>1902</v>
      </c>
      <c r="K17" s="224" t="s">
        <v>2031</v>
      </c>
      <c r="L17" s="225">
        <v>421907253794</v>
      </c>
      <c r="M17" s="221" t="s">
        <v>2032</v>
      </c>
      <c r="N17" s="221"/>
      <c r="O17" s="222"/>
      <c r="P17" s="221"/>
      <c r="Q17" s="226"/>
      <c r="R17" s="227" t="str">
        <f t="shared" si="0"/>
        <v>30841798</v>
      </c>
    </row>
    <row r="18" spans="1:18" x14ac:dyDescent="0.2">
      <c r="A18" s="220" t="s">
        <v>2033</v>
      </c>
      <c r="B18" s="221" t="s">
        <v>2034</v>
      </c>
      <c r="C18" s="222" t="s">
        <v>1884</v>
      </c>
      <c r="D18" s="221" t="s">
        <v>1952</v>
      </c>
      <c r="E18" s="221" t="s">
        <v>1918</v>
      </c>
      <c r="F18" s="221" t="s">
        <v>2018</v>
      </c>
      <c r="G18" s="223" t="s">
        <v>2035</v>
      </c>
      <c r="H18" s="223" t="s">
        <v>2036</v>
      </c>
      <c r="I18" s="224" t="s">
        <v>2037</v>
      </c>
      <c r="J18" s="221" t="s">
        <v>1891</v>
      </c>
      <c r="K18" s="224" t="s">
        <v>2038</v>
      </c>
      <c r="L18" s="225">
        <v>421905294239</v>
      </c>
      <c r="M18" s="221" t="s">
        <v>2039</v>
      </c>
      <c r="N18" s="222"/>
      <c r="O18" s="222"/>
      <c r="P18" s="222"/>
      <c r="Q18" s="226"/>
      <c r="R18" s="227" t="str">
        <f t="shared" si="0"/>
        <v>30844568</v>
      </c>
    </row>
    <row r="19" spans="1:18" x14ac:dyDescent="0.2">
      <c r="A19" s="220" t="s">
        <v>2040</v>
      </c>
      <c r="B19" s="221" t="s">
        <v>2041</v>
      </c>
      <c r="C19" s="222" t="s">
        <v>1884</v>
      </c>
      <c r="D19" s="221" t="s">
        <v>2017</v>
      </c>
      <c r="E19" s="221" t="s">
        <v>1918</v>
      </c>
      <c r="F19" s="221" t="s">
        <v>2018</v>
      </c>
      <c r="G19" s="223" t="s">
        <v>2042</v>
      </c>
      <c r="H19" s="223" t="s">
        <v>2043</v>
      </c>
      <c r="I19" s="224" t="s">
        <v>2044</v>
      </c>
      <c r="J19" s="221" t="s">
        <v>1891</v>
      </c>
      <c r="K19" s="224" t="s">
        <v>2045</v>
      </c>
      <c r="L19" s="225">
        <v>421905504810</v>
      </c>
      <c r="M19" s="221" t="s">
        <v>2046</v>
      </c>
      <c r="N19" s="221"/>
      <c r="O19" s="222"/>
      <c r="P19" s="221"/>
      <c r="Q19" s="226"/>
      <c r="R19" s="227" t="str">
        <f t="shared" si="0"/>
        <v>17315166</v>
      </c>
    </row>
    <row r="20" spans="1:18" x14ac:dyDescent="0.2">
      <c r="A20" s="220" t="s">
        <v>2047</v>
      </c>
      <c r="B20" s="221" t="s">
        <v>2048</v>
      </c>
      <c r="C20" s="222" t="s">
        <v>1884</v>
      </c>
      <c r="D20" s="221" t="s">
        <v>2049</v>
      </c>
      <c r="E20" s="221" t="s">
        <v>1918</v>
      </c>
      <c r="F20" s="221" t="s">
        <v>2050</v>
      </c>
      <c r="G20" s="223" t="s">
        <v>2051</v>
      </c>
      <c r="H20" s="223" t="s">
        <v>2052</v>
      </c>
      <c r="I20" s="224" t="s">
        <v>2053</v>
      </c>
      <c r="J20" s="221" t="s">
        <v>1891</v>
      </c>
      <c r="K20" s="224" t="s">
        <v>2054</v>
      </c>
      <c r="L20" s="225">
        <v>421949246786</v>
      </c>
      <c r="M20" s="221" t="s">
        <v>2055</v>
      </c>
      <c r="N20" s="221"/>
      <c r="O20" s="221" t="s">
        <v>2056</v>
      </c>
      <c r="P20" s="221"/>
      <c r="Q20" s="226"/>
      <c r="R20" s="227" t="str">
        <f t="shared" si="0"/>
        <v>31744621</v>
      </c>
    </row>
    <row r="21" spans="1:18" x14ac:dyDescent="0.2">
      <c r="A21" s="220" t="s">
        <v>2057</v>
      </c>
      <c r="B21" s="221" t="s">
        <v>2058</v>
      </c>
      <c r="C21" s="222" t="s">
        <v>1884</v>
      </c>
      <c r="D21" s="221" t="s">
        <v>2059</v>
      </c>
      <c r="E21" s="221" t="s">
        <v>1918</v>
      </c>
      <c r="F21" s="221" t="s">
        <v>2060</v>
      </c>
      <c r="G21" s="223" t="s">
        <v>2061</v>
      </c>
      <c r="H21" s="223" t="s">
        <v>2062</v>
      </c>
      <c r="I21" s="224" t="s">
        <v>2063</v>
      </c>
      <c r="J21" s="221" t="s">
        <v>1891</v>
      </c>
      <c r="K21" s="224" t="s">
        <v>2063</v>
      </c>
      <c r="L21" s="225">
        <v>421903421644</v>
      </c>
      <c r="M21" s="221" t="s">
        <v>2064</v>
      </c>
      <c r="N21" s="221"/>
      <c r="O21" s="221"/>
      <c r="P21" s="221"/>
      <c r="Q21" s="226"/>
      <c r="R21" s="227" t="str">
        <f t="shared" si="0"/>
        <v>36064742</v>
      </c>
    </row>
    <row r="22" spans="1:18" x14ac:dyDescent="0.2">
      <c r="A22" s="220" t="s">
        <v>2065</v>
      </c>
      <c r="B22" s="221" t="s">
        <v>2066</v>
      </c>
      <c r="C22" s="222" t="s">
        <v>1884</v>
      </c>
      <c r="D22" s="221" t="s">
        <v>2067</v>
      </c>
      <c r="E22" s="221" t="s">
        <v>1918</v>
      </c>
      <c r="F22" s="221" t="s">
        <v>2068</v>
      </c>
      <c r="G22" s="223" t="s">
        <v>2069</v>
      </c>
      <c r="H22" s="223" t="s">
        <v>2070</v>
      </c>
      <c r="I22" s="224" t="s">
        <v>2071</v>
      </c>
      <c r="J22" s="221" t="s">
        <v>2072</v>
      </c>
      <c r="K22" s="224" t="s">
        <v>2073</v>
      </c>
      <c r="L22" s="225">
        <v>421903446366</v>
      </c>
      <c r="M22" s="221" t="s">
        <v>2074</v>
      </c>
      <c r="N22" s="221"/>
      <c r="O22" s="221"/>
      <c r="P22" s="221" t="s">
        <v>2075</v>
      </c>
      <c r="Q22" s="226"/>
      <c r="R22" s="227" t="str">
        <f t="shared" si="0"/>
        <v>50284363</v>
      </c>
    </row>
    <row r="23" spans="1:18" x14ac:dyDescent="0.2">
      <c r="A23" s="220" t="s">
        <v>2076</v>
      </c>
      <c r="B23" s="221" t="s">
        <v>2077</v>
      </c>
      <c r="C23" s="222" t="s">
        <v>1884</v>
      </c>
      <c r="D23" s="221" t="s">
        <v>1952</v>
      </c>
      <c r="E23" s="221" t="s">
        <v>1918</v>
      </c>
      <c r="F23" s="221" t="s">
        <v>2018</v>
      </c>
      <c r="G23" s="223" t="s">
        <v>2078</v>
      </c>
      <c r="H23" s="223" t="s">
        <v>2079</v>
      </c>
      <c r="I23" s="224" t="s">
        <v>2080</v>
      </c>
      <c r="J23" s="221" t="s">
        <v>2081</v>
      </c>
      <c r="K23" s="224" t="s">
        <v>2082</v>
      </c>
      <c r="L23" s="225">
        <v>421915177492</v>
      </c>
      <c r="M23" s="221" t="s">
        <v>2083</v>
      </c>
      <c r="N23" s="221"/>
      <c r="O23" s="222"/>
      <c r="P23" s="222"/>
      <c r="Q23" s="226"/>
      <c r="R23" s="227" t="str">
        <f t="shared" si="0"/>
        <v>00688321</v>
      </c>
    </row>
    <row r="24" spans="1:18" x14ac:dyDescent="0.2">
      <c r="A24" s="220" t="s">
        <v>2084</v>
      </c>
      <c r="B24" s="221" t="s">
        <v>2085</v>
      </c>
      <c r="C24" s="222" t="s">
        <v>1884</v>
      </c>
      <c r="D24" s="221" t="s">
        <v>2086</v>
      </c>
      <c r="E24" s="221" t="s">
        <v>2087</v>
      </c>
      <c r="F24" s="221" t="s">
        <v>2088</v>
      </c>
      <c r="G24" s="223" t="s">
        <v>2089</v>
      </c>
      <c r="H24" s="223" t="s">
        <v>2090</v>
      </c>
      <c r="I24" s="224" t="s">
        <v>2091</v>
      </c>
      <c r="J24" s="221" t="s">
        <v>2092</v>
      </c>
      <c r="K24" s="224" t="s">
        <v>2091</v>
      </c>
      <c r="L24" s="225">
        <v>421905380634</v>
      </c>
      <c r="M24" s="221" t="s">
        <v>2093</v>
      </c>
      <c r="N24" s="221"/>
      <c r="O24" s="221"/>
      <c r="P24" s="221" t="s">
        <v>2094</v>
      </c>
      <c r="Q24" s="226"/>
      <c r="R24" s="227" t="str">
        <f t="shared" si="0"/>
        <v>54041368</v>
      </c>
    </row>
    <row r="25" spans="1:18" x14ac:dyDescent="0.2">
      <c r="A25" s="220" t="s">
        <v>2095</v>
      </c>
      <c r="B25" s="221" t="s">
        <v>2096</v>
      </c>
      <c r="C25" s="222" t="s">
        <v>1884</v>
      </c>
      <c r="D25" s="221" t="s">
        <v>1952</v>
      </c>
      <c r="E25" s="221" t="s">
        <v>1918</v>
      </c>
      <c r="F25" s="221" t="s">
        <v>2018</v>
      </c>
      <c r="G25" s="223" t="s">
        <v>2097</v>
      </c>
      <c r="H25" s="223" t="s">
        <v>2098</v>
      </c>
      <c r="I25" s="224" t="s">
        <v>2099</v>
      </c>
      <c r="J25" s="221" t="s">
        <v>1902</v>
      </c>
      <c r="K25" s="224" t="s">
        <v>2100</v>
      </c>
      <c r="L25" s="225">
        <v>421907100191</v>
      </c>
      <c r="M25" s="221" t="s">
        <v>2101</v>
      </c>
      <c r="N25" s="221"/>
      <c r="O25" s="222"/>
      <c r="P25" s="221"/>
      <c r="Q25" s="226"/>
      <c r="R25" s="227" t="str">
        <f t="shared" si="0"/>
        <v>31787801</v>
      </c>
    </row>
    <row r="26" spans="1:18" x14ac:dyDescent="0.2">
      <c r="A26" s="220" t="s">
        <v>2102</v>
      </c>
      <c r="B26" s="221" t="s">
        <v>2103</v>
      </c>
      <c r="C26" s="222" t="s">
        <v>1884</v>
      </c>
      <c r="D26" s="221" t="s">
        <v>1952</v>
      </c>
      <c r="E26" s="221" t="s">
        <v>1918</v>
      </c>
      <c r="F26" s="221" t="s">
        <v>2018</v>
      </c>
      <c r="G26" s="223" t="s">
        <v>2104</v>
      </c>
      <c r="H26" s="223" t="s">
        <v>2105</v>
      </c>
      <c r="I26" s="224" t="s">
        <v>2106</v>
      </c>
      <c r="J26" s="221" t="s">
        <v>1891</v>
      </c>
      <c r="K26" s="224" t="s">
        <v>2107</v>
      </c>
      <c r="L26" s="225">
        <v>421905659739</v>
      </c>
      <c r="M26" s="221" t="s">
        <v>2108</v>
      </c>
      <c r="N26" s="222"/>
      <c r="O26" s="222"/>
      <c r="P26" s="222"/>
      <c r="Q26" s="226"/>
      <c r="R26" s="227" t="str">
        <f t="shared" si="0"/>
        <v>50434101</v>
      </c>
    </row>
    <row r="27" spans="1:18" x14ac:dyDescent="0.2">
      <c r="A27" s="220" t="s">
        <v>2109</v>
      </c>
      <c r="B27" s="221" t="s">
        <v>2110</v>
      </c>
      <c r="C27" s="222" t="s">
        <v>1884</v>
      </c>
      <c r="D27" s="221" t="s">
        <v>2111</v>
      </c>
      <c r="E27" s="221" t="s">
        <v>1918</v>
      </c>
      <c r="F27" s="221" t="s">
        <v>2112</v>
      </c>
      <c r="G27" s="223" t="s">
        <v>2113</v>
      </c>
      <c r="H27" s="223" t="s">
        <v>2114</v>
      </c>
      <c r="I27" s="224" t="s">
        <v>2115</v>
      </c>
      <c r="J27" s="221" t="s">
        <v>1891</v>
      </c>
      <c r="K27" s="224" t="s">
        <v>2115</v>
      </c>
      <c r="L27" s="225">
        <v>421905620961</v>
      </c>
      <c r="M27" s="221" t="s">
        <v>2116</v>
      </c>
      <c r="N27" s="221"/>
      <c r="O27" s="221"/>
      <c r="P27" s="221"/>
      <c r="Q27" s="226"/>
      <c r="R27" s="227" t="str">
        <f t="shared" si="0"/>
        <v>30853427</v>
      </c>
    </row>
    <row r="28" spans="1:18" x14ac:dyDescent="0.2">
      <c r="A28" s="220" t="s">
        <v>2117</v>
      </c>
      <c r="B28" s="221" t="s">
        <v>2118</v>
      </c>
      <c r="C28" s="222" t="s">
        <v>1884</v>
      </c>
      <c r="D28" s="221" t="s">
        <v>2119</v>
      </c>
      <c r="E28" s="221" t="s">
        <v>2120</v>
      </c>
      <c r="F28" s="221" t="s">
        <v>2121</v>
      </c>
      <c r="G28" s="223" t="s">
        <v>2122</v>
      </c>
      <c r="H28" s="223" t="s">
        <v>2123</v>
      </c>
      <c r="I28" s="224" t="s">
        <v>2124</v>
      </c>
      <c r="J28" s="221" t="s">
        <v>1891</v>
      </c>
      <c r="K28" s="224" t="s">
        <v>2125</v>
      </c>
      <c r="L28" s="225">
        <v>421905601243</v>
      </c>
      <c r="M28" s="221" t="s">
        <v>2126</v>
      </c>
      <c r="N28" s="221"/>
      <c r="O28" s="221"/>
      <c r="P28" s="221"/>
      <c r="Q28" s="226"/>
      <c r="R28" s="227" t="str">
        <f t="shared" si="0"/>
        <v>30813883</v>
      </c>
    </row>
    <row r="29" spans="1:18" x14ac:dyDescent="0.2">
      <c r="A29" s="220" t="s">
        <v>2127</v>
      </c>
      <c r="B29" s="221" t="s">
        <v>2128</v>
      </c>
      <c r="C29" s="222" t="s">
        <v>1884</v>
      </c>
      <c r="D29" s="221" t="s">
        <v>2129</v>
      </c>
      <c r="E29" s="221" t="s">
        <v>1918</v>
      </c>
      <c r="F29" s="221" t="s">
        <v>1887</v>
      </c>
      <c r="G29" s="223" t="s">
        <v>2130</v>
      </c>
      <c r="H29" s="223" t="s">
        <v>2131</v>
      </c>
      <c r="I29" s="224" t="s">
        <v>2132</v>
      </c>
      <c r="J29" s="221" t="s">
        <v>1891</v>
      </c>
      <c r="K29" s="224" t="s">
        <v>2132</v>
      </c>
      <c r="L29" s="225">
        <v>421903584555</v>
      </c>
      <c r="M29" s="221" t="s">
        <v>2133</v>
      </c>
      <c r="N29" s="221"/>
      <c r="O29" s="221"/>
      <c r="P29" s="221"/>
      <c r="Q29" s="226"/>
      <c r="R29" s="227" t="str">
        <f t="shared" si="0"/>
        <v>34057587</v>
      </c>
    </row>
    <row r="30" spans="1:18" x14ac:dyDescent="0.2">
      <c r="A30" s="220" t="s">
        <v>2134</v>
      </c>
      <c r="B30" s="221" t="s">
        <v>2135</v>
      </c>
      <c r="C30" s="222" t="s">
        <v>1884</v>
      </c>
      <c r="D30" s="221" t="s">
        <v>1952</v>
      </c>
      <c r="E30" s="221" t="s">
        <v>1897</v>
      </c>
      <c r="F30" s="221" t="s">
        <v>2018</v>
      </c>
      <c r="G30" s="223" t="s">
        <v>2136</v>
      </c>
      <c r="H30" s="223" t="s">
        <v>2137</v>
      </c>
      <c r="I30" s="224" t="s">
        <v>2138</v>
      </c>
      <c r="J30" s="221" t="s">
        <v>1891</v>
      </c>
      <c r="K30" s="224" t="s">
        <v>2138</v>
      </c>
      <c r="L30" s="225">
        <v>421917800004</v>
      </c>
      <c r="M30" s="221" t="s">
        <v>2139</v>
      </c>
      <c r="N30" s="221"/>
      <c r="O30" s="222"/>
      <c r="P30" s="221"/>
      <c r="Q30" s="226"/>
      <c r="R30" s="227" t="str">
        <f t="shared" si="0"/>
        <v>30806887</v>
      </c>
    </row>
    <row r="31" spans="1:18" x14ac:dyDescent="0.2">
      <c r="A31" s="220" t="s">
        <v>2140</v>
      </c>
      <c r="B31" s="221" t="s">
        <v>2141</v>
      </c>
      <c r="C31" s="222" t="s">
        <v>1884</v>
      </c>
      <c r="D31" s="221" t="s">
        <v>2142</v>
      </c>
      <c r="E31" s="221" t="s">
        <v>1918</v>
      </c>
      <c r="F31" s="221" t="s">
        <v>1898</v>
      </c>
      <c r="G31" s="223" t="s">
        <v>2143</v>
      </c>
      <c r="H31" s="223" t="s">
        <v>2144</v>
      </c>
      <c r="I31" s="224" t="s">
        <v>2145</v>
      </c>
      <c r="J31" s="221" t="s">
        <v>1891</v>
      </c>
      <c r="K31" s="224" t="s">
        <v>2145</v>
      </c>
      <c r="L31" s="225">
        <v>421905297832</v>
      </c>
      <c r="M31" s="221" t="s">
        <v>2146</v>
      </c>
      <c r="N31" s="221"/>
      <c r="O31" s="221"/>
      <c r="P31" s="221"/>
      <c r="Q31" s="226"/>
      <c r="R31" s="227" t="str">
        <f t="shared" si="0"/>
        <v>36068764</v>
      </c>
    </row>
    <row r="32" spans="1:18" x14ac:dyDescent="0.2">
      <c r="A32" s="220" t="s">
        <v>2147</v>
      </c>
      <c r="B32" s="221" t="s">
        <v>2148</v>
      </c>
      <c r="C32" s="222" t="s">
        <v>1884</v>
      </c>
      <c r="D32" s="221" t="s">
        <v>2149</v>
      </c>
      <c r="E32" s="221" t="s">
        <v>1918</v>
      </c>
      <c r="F32" s="221" t="s">
        <v>2150</v>
      </c>
      <c r="G32" s="223" t="s">
        <v>2151</v>
      </c>
      <c r="H32" s="223" t="s">
        <v>2152</v>
      </c>
      <c r="I32" s="224" t="s">
        <v>2153</v>
      </c>
      <c r="J32" s="221" t="s">
        <v>1891</v>
      </c>
      <c r="K32" s="224" t="s">
        <v>2154</v>
      </c>
      <c r="L32" s="225">
        <v>421911977728</v>
      </c>
      <c r="M32" s="221" t="s">
        <v>2155</v>
      </c>
      <c r="N32" s="221"/>
      <c r="O32" s="221"/>
      <c r="P32" s="221"/>
      <c r="Q32" s="226"/>
      <c r="R32" s="227" t="str">
        <f t="shared" si="0"/>
        <v>30851459</v>
      </c>
    </row>
    <row r="33" spans="1:18" x14ac:dyDescent="0.2">
      <c r="A33" s="220" t="s">
        <v>2156</v>
      </c>
      <c r="B33" s="221" t="s">
        <v>2157</v>
      </c>
      <c r="C33" s="222" t="s">
        <v>1884</v>
      </c>
      <c r="D33" s="221" t="s">
        <v>2158</v>
      </c>
      <c r="E33" s="221" t="s">
        <v>2159</v>
      </c>
      <c r="F33" s="221" t="s">
        <v>2160</v>
      </c>
      <c r="G33" s="223" t="s">
        <v>2161</v>
      </c>
      <c r="H33" s="223" t="s">
        <v>2162</v>
      </c>
      <c r="I33" s="224" t="s">
        <v>2163</v>
      </c>
      <c r="J33" s="221" t="s">
        <v>2164</v>
      </c>
      <c r="K33" s="224" t="s">
        <v>2163</v>
      </c>
      <c r="L33" s="225">
        <v>421915156717</v>
      </c>
      <c r="M33" s="221" t="s">
        <v>2165</v>
      </c>
      <c r="N33" s="222"/>
      <c r="O33" s="222"/>
      <c r="P33" s="222"/>
      <c r="Q33" s="226"/>
      <c r="R33" s="227" t="str">
        <f t="shared" si="0"/>
        <v>37998919</v>
      </c>
    </row>
    <row r="34" spans="1:18" x14ac:dyDescent="0.2">
      <c r="A34" s="228" t="s">
        <v>2166</v>
      </c>
      <c r="B34" s="221" t="s">
        <v>2167</v>
      </c>
      <c r="C34" s="229" t="s">
        <v>1884</v>
      </c>
      <c r="D34" s="221" t="s">
        <v>1952</v>
      </c>
      <c r="E34" s="221" t="s">
        <v>1918</v>
      </c>
      <c r="F34" s="221" t="s">
        <v>2018</v>
      </c>
      <c r="G34" s="223" t="s">
        <v>2168</v>
      </c>
      <c r="H34" s="223" t="s">
        <v>2169</v>
      </c>
      <c r="I34" s="224" t="s">
        <v>2170</v>
      </c>
      <c r="J34" s="221" t="s">
        <v>1891</v>
      </c>
      <c r="K34" s="224" t="s">
        <v>2038</v>
      </c>
      <c r="L34" s="225">
        <v>421905294239</v>
      </c>
      <c r="M34" s="221" t="s">
        <v>2171</v>
      </c>
      <c r="N34" s="229"/>
      <c r="O34" s="229"/>
      <c r="P34" s="229"/>
      <c r="Q34" s="226"/>
      <c r="R34" s="227" t="str">
        <f t="shared" ref="R34:R65" si="1">A34</f>
        <v>17316723</v>
      </c>
    </row>
    <row r="35" spans="1:18" x14ac:dyDescent="0.2">
      <c r="A35" s="220" t="s">
        <v>2172</v>
      </c>
      <c r="B35" s="221" t="s">
        <v>2173</v>
      </c>
      <c r="C35" s="222" t="s">
        <v>1884</v>
      </c>
      <c r="D35" s="221" t="s">
        <v>1952</v>
      </c>
      <c r="E35" s="221" t="s">
        <v>1918</v>
      </c>
      <c r="F35" s="221" t="s">
        <v>2018</v>
      </c>
      <c r="G35" s="223" t="s">
        <v>2174</v>
      </c>
      <c r="H35" s="223" t="s">
        <v>2175</v>
      </c>
      <c r="I35" s="224" t="s">
        <v>2176</v>
      </c>
      <c r="J35" s="221" t="s">
        <v>2177</v>
      </c>
      <c r="K35" s="224" t="s">
        <v>2176</v>
      </c>
      <c r="L35" s="225">
        <v>421908447934</v>
      </c>
      <c r="M35" s="221" t="s">
        <v>2178</v>
      </c>
      <c r="N35" s="221"/>
      <c r="O35" s="221"/>
      <c r="P35" s="221"/>
      <c r="Q35" s="226"/>
      <c r="R35" s="227" t="str">
        <f t="shared" si="1"/>
        <v>30807018</v>
      </c>
    </row>
    <row r="36" spans="1:18" x14ac:dyDescent="0.2">
      <c r="A36" s="220" t="s">
        <v>2179</v>
      </c>
      <c r="B36" s="221" t="s">
        <v>2180</v>
      </c>
      <c r="C36" s="222" t="s">
        <v>1884</v>
      </c>
      <c r="D36" s="221" t="s">
        <v>1952</v>
      </c>
      <c r="E36" s="221" t="s">
        <v>1918</v>
      </c>
      <c r="F36" s="221" t="s">
        <v>2018</v>
      </c>
      <c r="G36" s="223" t="s">
        <v>2181</v>
      </c>
      <c r="H36" s="223" t="s">
        <v>2182</v>
      </c>
      <c r="I36" s="224" t="s">
        <v>2183</v>
      </c>
      <c r="J36" s="221" t="s">
        <v>1891</v>
      </c>
      <c r="K36" s="224" t="s">
        <v>2184</v>
      </c>
      <c r="L36" s="225">
        <v>421918234840</v>
      </c>
      <c r="M36" s="221" t="s">
        <v>2185</v>
      </c>
      <c r="N36" s="221"/>
      <c r="O36" s="221"/>
      <c r="P36" s="221"/>
      <c r="Q36" s="226"/>
      <c r="R36" s="227" t="str">
        <f t="shared" si="1"/>
        <v>31745466</v>
      </c>
    </row>
    <row r="37" spans="1:18" x14ac:dyDescent="0.2">
      <c r="A37" s="220" t="s">
        <v>2186</v>
      </c>
      <c r="B37" s="221" t="s">
        <v>2187</v>
      </c>
      <c r="C37" s="222" t="s">
        <v>1884</v>
      </c>
      <c r="D37" s="221" t="s">
        <v>2188</v>
      </c>
      <c r="E37" s="221" t="s">
        <v>1918</v>
      </c>
      <c r="F37" s="221" t="s">
        <v>2018</v>
      </c>
      <c r="G37" s="223" t="s">
        <v>2189</v>
      </c>
      <c r="H37" s="223" t="s">
        <v>2190</v>
      </c>
      <c r="I37" s="224" t="s">
        <v>2191</v>
      </c>
      <c r="J37" s="221" t="s">
        <v>1891</v>
      </c>
      <c r="K37" s="224" t="s">
        <v>2192</v>
      </c>
      <c r="L37" s="225">
        <v>421911427222</v>
      </c>
      <c r="M37" s="221" t="s">
        <v>2193</v>
      </c>
      <c r="N37" s="221"/>
      <c r="O37" s="222"/>
      <c r="P37" s="221"/>
      <c r="Q37" s="226"/>
      <c r="R37" s="227" t="str">
        <f t="shared" si="1"/>
        <v>00688819</v>
      </c>
    </row>
    <row r="38" spans="1:18" x14ac:dyDescent="0.2">
      <c r="A38" s="220" t="s">
        <v>2194</v>
      </c>
      <c r="B38" s="221" t="s">
        <v>2195</v>
      </c>
      <c r="C38" s="222" t="s">
        <v>1884</v>
      </c>
      <c r="D38" s="221" t="s">
        <v>1952</v>
      </c>
      <c r="E38" s="221" t="s">
        <v>1918</v>
      </c>
      <c r="F38" s="221" t="s">
        <v>2018</v>
      </c>
      <c r="G38" s="223" t="s">
        <v>2196</v>
      </c>
      <c r="H38" s="223" t="s">
        <v>2197</v>
      </c>
      <c r="I38" s="224" t="s">
        <v>2198</v>
      </c>
      <c r="J38" s="221" t="s">
        <v>2199</v>
      </c>
      <c r="K38" s="224" t="s">
        <v>2200</v>
      </c>
      <c r="L38" s="225">
        <v>421905278836</v>
      </c>
      <c r="M38" s="221" t="s">
        <v>2201</v>
      </c>
      <c r="N38" s="221"/>
      <c r="O38" s="222" t="s">
        <v>2202</v>
      </c>
      <c r="P38" s="221" t="s">
        <v>2203</v>
      </c>
      <c r="Q38" s="226"/>
      <c r="R38" s="227" t="str">
        <f t="shared" si="1"/>
        <v>36063835</v>
      </c>
    </row>
    <row r="39" spans="1:18" x14ac:dyDescent="0.2">
      <c r="A39" s="220" t="s">
        <v>2204</v>
      </c>
      <c r="B39" s="221" t="s">
        <v>2205</v>
      </c>
      <c r="C39" s="222" t="s">
        <v>1884</v>
      </c>
      <c r="D39" s="221" t="s">
        <v>1952</v>
      </c>
      <c r="E39" s="221" t="s">
        <v>1918</v>
      </c>
      <c r="F39" s="221" t="s">
        <v>2018</v>
      </c>
      <c r="G39" s="223" t="s">
        <v>2206</v>
      </c>
      <c r="H39" s="223" t="s">
        <v>2207</v>
      </c>
      <c r="I39" s="224" t="s">
        <v>2208</v>
      </c>
      <c r="J39" s="221" t="s">
        <v>1902</v>
      </c>
      <c r="K39" s="224" t="s">
        <v>2208</v>
      </c>
      <c r="L39" s="225">
        <v>421907194669</v>
      </c>
      <c r="M39" s="221" t="s">
        <v>2209</v>
      </c>
      <c r="N39" s="221"/>
      <c r="O39" s="222"/>
      <c r="P39" s="221"/>
      <c r="Q39" s="226"/>
      <c r="R39" s="227" t="str">
        <f t="shared" si="1"/>
        <v>31753825</v>
      </c>
    </row>
    <row r="40" spans="1:18" x14ac:dyDescent="0.2">
      <c r="A40" s="220" t="s">
        <v>2210</v>
      </c>
      <c r="B40" s="221" t="s">
        <v>2211</v>
      </c>
      <c r="C40" s="222" t="s">
        <v>1884</v>
      </c>
      <c r="D40" s="221" t="s">
        <v>2212</v>
      </c>
      <c r="E40" s="221" t="s">
        <v>2213</v>
      </c>
      <c r="F40" s="221" t="s">
        <v>2214</v>
      </c>
      <c r="G40" s="223" t="s">
        <v>2215</v>
      </c>
      <c r="H40" s="223" t="s">
        <v>2216</v>
      </c>
      <c r="I40" s="224" t="s">
        <v>2217</v>
      </c>
      <c r="J40" s="221" t="s">
        <v>1891</v>
      </c>
      <c r="K40" s="224" t="s">
        <v>2217</v>
      </c>
      <c r="L40" s="225">
        <v>421903712927</v>
      </c>
      <c r="M40" s="221" t="s">
        <v>2218</v>
      </c>
      <c r="N40" s="222"/>
      <c r="O40" s="222"/>
      <c r="P40" s="221"/>
      <c r="Q40" s="226"/>
      <c r="R40" s="227" t="str">
        <f t="shared" si="1"/>
        <v>36128147</v>
      </c>
    </row>
    <row r="41" spans="1:18" x14ac:dyDescent="0.2">
      <c r="A41" s="220" t="s">
        <v>2219</v>
      </c>
      <c r="B41" s="221" t="s">
        <v>2220</v>
      </c>
      <c r="C41" s="222" t="s">
        <v>1884</v>
      </c>
      <c r="D41" s="221" t="s">
        <v>2221</v>
      </c>
      <c r="E41" s="221" t="s">
        <v>1918</v>
      </c>
      <c r="F41" s="221" t="s">
        <v>2068</v>
      </c>
      <c r="G41" s="223" t="s">
        <v>2222</v>
      </c>
      <c r="H41" s="223" t="s">
        <v>2223</v>
      </c>
      <c r="I41" s="224" t="s">
        <v>2224</v>
      </c>
      <c r="J41" s="221" t="s">
        <v>1891</v>
      </c>
      <c r="K41" s="224" t="s">
        <v>2224</v>
      </c>
      <c r="L41" s="225">
        <v>421908672270</v>
      </c>
      <c r="M41" s="221" t="s">
        <v>2225</v>
      </c>
      <c r="N41" s="221"/>
      <c r="O41" s="221"/>
      <c r="P41" s="221"/>
      <c r="Q41" s="226"/>
      <c r="R41" s="227" t="str">
        <f t="shared" si="1"/>
        <v>31770908</v>
      </c>
    </row>
    <row r="42" spans="1:18" x14ac:dyDescent="0.2">
      <c r="A42" s="220" t="s">
        <v>2226</v>
      </c>
      <c r="B42" s="221" t="s">
        <v>2227</v>
      </c>
      <c r="C42" s="222" t="s">
        <v>1884</v>
      </c>
      <c r="D42" s="221" t="s">
        <v>2228</v>
      </c>
      <c r="E42" s="221" t="s">
        <v>1918</v>
      </c>
      <c r="F42" s="221" t="s">
        <v>2229</v>
      </c>
      <c r="G42" s="223" t="s">
        <v>2230</v>
      </c>
      <c r="H42" s="223" t="s">
        <v>2231</v>
      </c>
      <c r="I42" s="224" t="s">
        <v>2232</v>
      </c>
      <c r="J42" s="221" t="s">
        <v>1902</v>
      </c>
      <c r="K42" s="224" t="s">
        <v>2233</v>
      </c>
      <c r="L42" s="225">
        <v>421918824449</v>
      </c>
      <c r="M42" s="221" t="s">
        <v>2234</v>
      </c>
      <c r="N42" s="221"/>
      <c r="O42" s="221"/>
      <c r="P42" s="221"/>
      <c r="Q42" s="226"/>
      <c r="R42" s="227" t="str">
        <f t="shared" si="1"/>
        <v>37841866</v>
      </c>
    </row>
    <row r="43" spans="1:18" x14ac:dyDescent="0.2">
      <c r="A43" s="220" t="s">
        <v>2235</v>
      </c>
      <c r="B43" s="221" t="s">
        <v>2236</v>
      </c>
      <c r="C43" s="222" t="s">
        <v>1884</v>
      </c>
      <c r="D43" s="221" t="s">
        <v>2237</v>
      </c>
      <c r="E43" s="221" t="s">
        <v>2238</v>
      </c>
      <c r="F43" s="221" t="s">
        <v>2239</v>
      </c>
      <c r="G43" s="223" t="s">
        <v>2240</v>
      </c>
      <c r="H43" s="223" t="s">
        <v>2241</v>
      </c>
      <c r="I43" s="224" t="s">
        <v>2242</v>
      </c>
      <c r="J43" s="221" t="s">
        <v>1902</v>
      </c>
      <c r="K43" s="224" t="s">
        <v>2242</v>
      </c>
      <c r="L43" s="225">
        <v>421903996977</v>
      </c>
      <c r="M43" s="221" t="s">
        <v>2243</v>
      </c>
      <c r="N43" s="230"/>
      <c r="O43" s="221"/>
      <c r="P43" s="221"/>
      <c r="Q43" s="226"/>
      <c r="R43" s="227" t="str">
        <f t="shared" si="1"/>
        <v>34009388</v>
      </c>
    </row>
    <row r="44" spans="1:18" x14ac:dyDescent="0.2">
      <c r="A44" s="220" t="s">
        <v>2244</v>
      </c>
      <c r="B44" s="221" t="s">
        <v>2245</v>
      </c>
      <c r="C44" s="222" t="s">
        <v>1884</v>
      </c>
      <c r="D44" s="221" t="s">
        <v>2246</v>
      </c>
      <c r="E44" s="221" t="s">
        <v>1918</v>
      </c>
      <c r="F44" s="221" t="s">
        <v>1919</v>
      </c>
      <c r="G44" s="223" t="s">
        <v>2247</v>
      </c>
      <c r="H44" s="223" t="s">
        <v>2248</v>
      </c>
      <c r="I44" s="224" t="s">
        <v>2249</v>
      </c>
      <c r="J44" s="221" t="s">
        <v>1891</v>
      </c>
      <c r="K44" s="224" t="s">
        <v>2250</v>
      </c>
      <c r="L44" s="225">
        <v>421907984638</v>
      </c>
      <c r="M44" s="221" t="s">
        <v>2251</v>
      </c>
      <c r="N44" s="221"/>
      <c r="O44" s="221"/>
      <c r="P44" s="221"/>
      <c r="Q44" s="226"/>
      <c r="R44" s="227" t="str">
        <f t="shared" si="1"/>
        <v>00687308</v>
      </c>
    </row>
    <row r="45" spans="1:18" x14ac:dyDescent="0.2">
      <c r="A45" s="220" t="s">
        <v>2252</v>
      </c>
      <c r="B45" s="221" t="s">
        <v>2253</v>
      </c>
      <c r="C45" s="222" t="s">
        <v>1884</v>
      </c>
      <c r="D45" s="221" t="s">
        <v>1952</v>
      </c>
      <c r="E45" s="221" t="s">
        <v>1918</v>
      </c>
      <c r="F45" s="221" t="s">
        <v>2018</v>
      </c>
      <c r="G45" s="223" t="s">
        <v>2254</v>
      </c>
      <c r="H45" s="223" t="s">
        <v>2255</v>
      </c>
      <c r="I45" s="224" t="s">
        <v>2256</v>
      </c>
      <c r="J45" s="221" t="s">
        <v>1902</v>
      </c>
      <c r="K45" s="224" t="s">
        <v>2256</v>
      </c>
      <c r="L45" s="225">
        <v>421911597705</v>
      </c>
      <c r="M45" s="221" t="s">
        <v>2257</v>
      </c>
      <c r="N45" s="221"/>
      <c r="O45" s="221" t="s">
        <v>2258</v>
      </c>
      <c r="P45" s="221"/>
      <c r="Q45" s="226"/>
      <c r="R45" s="227" t="str">
        <f t="shared" si="1"/>
        <v>00586455</v>
      </c>
    </row>
    <row r="46" spans="1:18" x14ac:dyDescent="0.2">
      <c r="A46" s="220" t="s">
        <v>2259</v>
      </c>
      <c r="B46" s="221" t="s">
        <v>2260</v>
      </c>
      <c r="C46" s="222" t="s">
        <v>1884</v>
      </c>
      <c r="D46" s="221" t="s">
        <v>2261</v>
      </c>
      <c r="E46" s="221" t="s">
        <v>1918</v>
      </c>
      <c r="F46" s="221" t="s">
        <v>2262</v>
      </c>
      <c r="G46" s="223" t="s">
        <v>2263</v>
      </c>
      <c r="H46" s="223" t="s">
        <v>2264</v>
      </c>
      <c r="I46" s="224" t="s">
        <v>2265</v>
      </c>
      <c r="J46" s="221" t="s">
        <v>1902</v>
      </c>
      <c r="K46" s="224" t="s">
        <v>2266</v>
      </c>
      <c r="L46" s="225">
        <v>421905504040</v>
      </c>
      <c r="M46" s="221" t="s">
        <v>2267</v>
      </c>
      <c r="N46" s="221"/>
      <c r="O46" s="221"/>
      <c r="P46" s="231"/>
      <c r="Q46" s="226"/>
      <c r="R46" s="227" t="str">
        <f t="shared" si="1"/>
        <v>31805540</v>
      </c>
    </row>
    <row r="47" spans="1:18" x14ac:dyDescent="0.2">
      <c r="A47" s="220" t="s">
        <v>2268</v>
      </c>
      <c r="B47" s="221" t="s">
        <v>2269</v>
      </c>
      <c r="C47" s="222" t="s">
        <v>1884</v>
      </c>
      <c r="D47" s="221" t="s">
        <v>1952</v>
      </c>
      <c r="E47" s="221" t="s">
        <v>1918</v>
      </c>
      <c r="F47" s="221" t="s">
        <v>2018</v>
      </c>
      <c r="G47" s="223" t="s">
        <v>2270</v>
      </c>
      <c r="H47" s="223" t="s">
        <v>2271</v>
      </c>
      <c r="I47" s="224" t="s">
        <v>2272</v>
      </c>
      <c r="J47" s="221" t="s">
        <v>1902</v>
      </c>
      <c r="K47" s="224" t="s">
        <v>2272</v>
      </c>
      <c r="L47" s="225">
        <v>421903202270</v>
      </c>
      <c r="M47" s="221" t="s">
        <v>2273</v>
      </c>
      <c r="N47" s="221"/>
      <c r="O47" s="221"/>
      <c r="P47" s="221"/>
      <c r="Q47" s="226"/>
      <c r="R47" s="227" t="str">
        <f t="shared" si="1"/>
        <v>30793009</v>
      </c>
    </row>
    <row r="48" spans="1:18" x14ac:dyDescent="0.2">
      <c r="A48" s="220" t="s">
        <v>2274</v>
      </c>
      <c r="B48" s="221" t="s">
        <v>2275</v>
      </c>
      <c r="C48" s="222" t="s">
        <v>1884</v>
      </c>
      <c r="D48" s="221" t="s">
        <v>2276</v>
      </c>
      <c r="E48" s="221" t="s">
        <v>2277</v>
      </c>
      <c r="F48" s="221" t="s">
        <v>2278</v>
      </c>
      <c r="G48" s="223" t="s">
        <v>2279</v>
      </c>
      <c r="H48" s="223" t="s">
        <v>2280</v>
      </c>
      <c r="I48" s="224" t="s">
        <v>2281</v>
      </c>
      <c r="J48" s="221" t="s">
        <v>1891</v>
      </c>
      <c r="K48" s="224" t="s">
        <v>2282</v>
      </c>
      <c r="L48" s="225">
        <v>421911928826</v>
      </c>
      <c r="M48" s="221" t="s">
        <v>2283</v>
      </c>
      <c r="N48" s="221"/>
      <c r="O48" s="221"/>
      <c r="P48" s="221"/>
      <c r="Q48" s="226"/>
      <c r="R48" s="227" t="str">
        <f t="shared" si="1"/>
        <v>00677604</v>
      </c>
    </row>
    <row r="49" spans="1:18" x14ac:dyDescent="0.2">
      <c r="A49" s="220" t="s">
        <v>2284</v>
      </c>
      <c r="B49" s="221" t="s">
        <v>2285</v>
      </c>
      <c r="C49" s="222" t="s">
        <v>1884</v>
      </c>
      <c r="D49" s="221" t="s">
        <v>1952</v>
      </c>
      <c r="E49" s="221" t="s">
        <v>1897</v>
      </c>
      <c r="F49" s="221" t="s">
        <v>2018</v>
      </c>
      <c r="G49" s="223" t="s">
        <v>2286</v>
      </c>
      <c r="H49" s="223" t="s">
        <v>2287</v>
      </c>
      <c r="I49" s="224" t="s">
        <v>2288</v>
      </c>
      <c r="J49" s="221" t="s">
        <v>1891</v>
      </c>
      <c r="K49" s="224" t="s">
        <v>2289</v>
      </c>
      <c r="L49" s="225" t="s">
        <v>2290</v>
      </c>
      <c r="M49" s="221" t="s">
        <v>2291</v>
      </c>
      <c r="N49" s="221"/>
      <c r="O49" s="221"/>
      <c r="P49" s="221"/>
      <c r="Q49" s="226"/>
      <c r="R49" s="227" t="str">
        <f t="shared" si="1"/>
        <v>30811082</v>
      </c>
    </row>
    <row r="50" spans="1:18" x14ac:dyDescent="0.2">
      <c r="A50" s="220" t="s">
        <v>2292</v>
      </c>
      <c r="B50" s="221" t="s">
        <v>2293</v>
      </c>
      <c r="C50" s="222" t="s">
        <v>1884</v>
      </c>
      <c r="D50" s="221" t="s">
        <v>2294</v>
      </c>
      <c r="E50" s="221" t="s">
        <v>1886</v>
      </c>
      <c r="F50" s="221" t="s">
        <v>1887</v>
      </c>
      <c r="G50" s="223" t="s">
        <v>2295</v>
      </c>
      <c r="H50" s="223" t="s">
        <v>2296</v>
      </c>
      <c r="I50" s="224" t="s">
        <v>2297</v>
      </c>
      <c r="J50" s="221" t="s">
        <v>1902</v>
      </c>
      <c r="K50" s="224" t="s">
        <v>2298</v>
      </c>
      <c r="L50" s="225" t="s">
        <v>2299</v>
      </c>
      <c r="M50" s="221" t="s">
        <v>2300</v>
      </c>
      <c r="N50" s="221"/>
      <c r="O50" s="221"/>
      <c r="P50" s="221"/>
      <c r="Q50" s="226"/>
      <c r="R50" s="227" t="str">
        <f t="shared" si="1"/>
        <v>31745661</v>
      </c>
    </row>
    <row r="51" spans="1:18" x14ac:dyDescent="0.2">
      <c r="A51" s="220" t="s">
        <v>2301</v>
      </c>
      <c r="B51" s="221" t="s">
        <v>2302</v>
      </c>
      <c r="C51" s="222" t="s">
        <v>1884</v>
      </c>
      <c r="D51" s="221" t="s">
        <v>2303</v>
      </c>
      <c r="E51" s="221" t="s">
        <v>2304</v>
      </c>
      <c r="F51" s="221" t="s">
        <v>2305</v>
      </c>
      <c r="G51" s="223" t="s">
        <v>2306</v>
      </c>
      <c r="H51" s="223" t="s">
        <v>2307</v>
      </c>
      <c r="I51" s="224" t="s">
        <v>2308</v>
      </c>
      <c r="J51" s="221" t="s">
        <v>1902</v>
      </c>
      <c r="K51" s="224" t="s">
        <v>2309</v>
      </c>
      <c r="L51" s="225">
        <v>421903601379</v>
      </c>
      <c r="M51" s="221" t="s">
        <v>2310</v>
      </c>
      <c r="N51" s="221"/>
      <c r="O51" s="221"/>
      <c r="P51" s="221"/>
      <c r="Q51" s="226"/>
      <c r="R51" s="227" t="str">
        <f t="shared" si="1"/>
        <v>30688060</v>
      </c>
    </row>
    <row r="52" spans="1:18" x14ac:dyDescent="0.2">
      <c r="A52" s="220" t="s">
        <v>2311</v>
      </c>
      <c r="B52" s="221" t="s">
        <v>2312</v>
      </c>
      <c r="C52" s="222" t="s">
        <v>1884</v>
      </c>
      <c r="D52" s="221" t="s">
        <v>2313</v>
      </c>
      <c r="E52" s="221" t="s">
        <v>1918</v>
      </c>
      <c r="F52" s="221" t="s">
        <v>2314</v>
      </c>
      <c r="G52" s="223" t="s">
        <v>2315</v>
      </c>
      <c r="H52" s="223" t="s">
        <v>2316</v>
      </c>
      <c r="I52" s="224" t="s">
        <v>2317</v>
      </c>
      <c r="J52" s="221" t="s">
        <v>1902</v>
      </c>
      <c r="K52" s="224" t="s">
        <v>2318</v>
      </c>
      <c r="L52" s="225">
        <v>421903370792</v>
      </c>
      <c r="M52" s="221" t="s">
        <v>2319</v>
      </c>
      <c r="N52" s="221"/>
      <c r="O52" s="221"/>
      <c r="P52" s="221" t="s">
        <v>2320</v>
      </c>
      <c r="Q52" s="226"/>
      <c r="R52" s="227" t="str">
        <f t="shared" si="1"/>
        <v>30806836</v>
      </c>
    </row>
    <row r="53" spans="1:18" x14ac:dyDescent="0.2">
      <c r="A53" s="220" t="s">
        <v>2321</v>
      </c>
      <c r="B53" s="221" t="s">
        <v>2322</v>
      </c>
      <c r="C53" s="222" t="s">
        <v>1884</v>
      </c>
      <c r="D53" s="221" t="s">
        <v>2323</v>
      </c>
      <c r="E53" s="221" t="s">
        <v>1918</v>
      </c>
      <c r="F53" s="221" t="s">
        <v>2324</v>
      </c>
      <c r="G53" s="223" t="s">
        <v>2325</v>
      </c>
      <c r="H53" s="223" t="s">
        <v>2326</v>
      </c>
      <c r="I53" s="224" t="s">
        <v>2327</v>
      </c>
      <c r="J53" s="221" t="s">
        <v>1891</v>
      </c>
      <c r="K53" s="224" t="s">
        <v>2328</v>
      </c>
      <c r="L53" s="225">
        <v>421905795511</v>
      </c>
      <c r="M53" s="221" t="s">
        <v>2329</v>
      </c>
      <c r="N53" s="221"/>
      <c r="O53" s="221"/>
      <c r="P53" s="221"/>
      <c r="Q53" s="226"/>
      <c r="R53" s="227" t="str">
        <f t="shared" si="1"/>
        <v>00603341</v>
      </c>
    </row>
    <row r="54" spans="1:18" x14ac:dyDescent="0.2">
      <c r="A54" s="220" t="s">
        <v>2330</v>
      </c>
      <c r="B54" s="221" t="s">
        <v>2331</v>
      </c>
      <c r="C54" s="222" t="s">
        <v>1884</v>
      </c>
      <c r="D54" s="221" t="s">
        <v>2332</v>
      </c>
      <c r="E54" s="221" t="s">
        <v>2333</v>
      </c>
      <c r="F54" s="221" t="s">
        <v>2334</v>
      </c>
      <c r="G54" s="223" t="s">
        <v>2335</v>
      </c>
      <c r="H54" s="223" t="s">
        <v>2336</v>
      </c>
      <c r="I54" s="224" t="s">
        <v>2337</v>
      </c>
      <c r="J54" s="221" t="s">
        <v>1891</v>
      </c>
      <c r="K54" s="224" t="s">
        <v>2338</v>
      </c>
      <c r="L54" s="225">
        <v>421903363993</v>
      </c>
      <c r="M54" s="221" t="s">
        <v>2339</v>
      </c>
      <c r="N54" s="221"/>
      <c r="O54" s="221"/>
      <c r="P54" s="221"/>
      <c r="Q54" s="226"/>
      <c r="R54" s="227" t="str">
        <f t="shared" si="1"/>
        <v>17310571</v>
      </c>
    </row>
    <row r="55" spans="1:18" x14ac:dyDescent="0.2">
      <c r="A55" s="220" t="s">
        <v>2340</v>
      </c>
      <c r="B55" s="221" t="s">
        <v>2341</v>
      </c>
      <c r="C55" s="222" t="s">
        <v>1884</v>
      </c>
      <c r="D55" s="221" t="s">
        <v>2342</v>
      </c>
      <c r="E55" s="221" t="s">
        <v>1918</v>
      </c>
      <c r="F55" s="221" t="s">
        <v>2018</v>
      </c>
      <c r="G55" s="223" t="s">
        <v>2343</v>
      </c>
      <c r="H55" s="223" t="s">
        <v>2344</v>
      </c>
      <c r="I55" s="224" t="s">
        <v>2345</v>
      </c>
      <c r="J55" s="221" t="s">
        <v>1891</v>
      </c>
      <c r="K55" s="224" t="s">
        <v>2346</v>
      </c>
      <c r="L55" s="225">
        <v>421903740961</v>
      </c>
      <c r="M55" s="221" t="s">
        <v>2347</v>
      </c>
      <c r="N55" s="221"/>
      <c r="O55" s="221"/>
      <c r="P55" s="221"/>
      <c r="Q55" s="226"/>
      <c r="R55" s="227" t="str">
        <f t="shared" si="1"/>
        <v>30806437</v>
      </c>
    </row>
    <row r="56" spans="1:18" x14ac:dyDescent="0.2">
      <c r="A56" s="220" t="s">
        <v>2348</v>
      </c>
      <c r="B56" s="221" t="s">
        <v>2349</v>
      </c>
      <c r="C56" s="222" t="s">
        <v>1884</v>
      </c>
      <c r="D56" s="221" t="s">
        <v>2350</v>
      </c>
      <c r="E56" s="221" t="s">
        <v>1918</v>
      </c>
      <c r="F56" s="221" t="s">
        <v>1898</v>
      </c>
      <c r="G56" s="223" t="s">
        <v>2351</v>
      </c>
      <c r="H56" s="223" t="s">
        <v>2352</v>
      </c>
      <c r="I56" s="224" t="s">
        <v>2353</v>
      </c>
      <c r="J56" s="221" t="s">
        <v>1891</v>
      </c>
      <c r="K56" s="224" t="s">
        <v>2354</v>
      </c>
      <c r="L56" s="225">
        <v>421903714918</v>
      </c>
      <c r="M56" s="221" t="s">
        <v>2355</v>
      </c>
      <c r="N56" s="222"/>
      <c r="O56" s="222"/>
      <c r="P56" s="222"/>
      <c r="R56" s="227" t="str">
        <f t="shared" si="1"/>
        <v>30811384</v>
      </c>
    </row>
    <row r="57" spans="1:18" x14ac:dyDescent="0.2">
      <c r="A57" s="220" t="s">
        <v>2356</v>
      </c>
      <c r="B57" s="221" t="s">
        <v>2357</v>
      </c>
      <c r="C57" s="222" t="s">
        <v>1884</v>
      </c>
      <c r="D57" s="221" t="s">
        <v>2358</v>
      </c>
      <c r="E57" s="221" t="s">
        <v>1918</v>
      </c>
      <c r="F57" s="221" t="s">
        <v>2359</v>
      </c>
      <c r="G57" s="223" t="s">
        <v>2360</v>
      </c>
      <c r="H57" s="223" t="s">
        <v>2361</v>
      </c>
      <c r="I57" s="224" t="s">
        <v>2362</v>
      </c>
      <c r="J57" s="221" t="s">
        <v>1902</v>
      </c>
      <c r="K57" s="224" t="s">
        <v>2363</v>
      </c>
      <c r="L57" s="225">
        <v>421918882990</v>
      </c>
      <c r="M57" s="221" t="s">
        <v>2364</v>
      </c>
      <c r="N57" s="221"/>
      <c r="O57" s="221"/>
      <c r="P57" s="221"/>
      <c r="R57" s="227" t="str">
        <f t="shared" si="1"/>
        <v>00688304</v>
      </c>
    </row>
    <row r="58" spans="1:18" x14ac:dyDescent="0.2">
      <c r="A58" s="220" t="s">
        <v>2365</v>
      </c>
      <c r="B58" s="221" t="s">
        <v>2366</v>
      </c>
      <c r="C58" s="222" t="s">
        <v>1884</v>
      </c>
      <c r="D58" s="221" t="s">
        <v>1952</v>
      </c>
      <c r="E58" s="221" t="s">
        <v>1918</v>
      </c>
      <c r="F58" s="221" t="s">
        <v>2018</v>
      </c>
      <c r="G58" s="223" t="s">
        <v>2367</v>
      </c>
      <c r="H58" s="223" t="s">
        <v>2368</v>
      </c>
      <c r="I58" s="224" t="s">
        <v>2369</v>
      </c>
      <c r="J58" s="221" t="s">
        <v>2370</v>
      </c>
      <c r="K58" s="224" t="s">
        <v>2369</v>
      </c>
      <c r="L58" s="225">
        <v>421917476268</v>
      </c>
      <c r="M58" s="221" t="s">
        <v>2371</v>
      </c>
      <c r="N58" s="221"/>
      <c r="O58" s="221"/>
      <c r="P58" s="221"/>
      <c r="R58" s="227" t="str">
        <f t="shared" si="1"/>
        <v>31791981</v>
      </c>
    </row>
    <row r="59" spans="1:18" x14ac:dyDescent="0.2">
      <c r="A59" s="220" t="s">
        <v>2372</v>
      </c>
      <c r="B59" s="221" t="s">
        <v>2373</v>
      </c>
      <c r="C59" s="222" t="s">
        <v>1884</v>
      </c>
      <c r="D59" s="221" t="s">
        <v>2374</v>
      </c>
      <c r="E59" s="221" t="s">
        <v>2375</v>
      </c>
      <c r="F59" s="221" t="s">
        <v>2376</v>
      </c>
      <c r="G59" s="223" t="s">
        <v>2377</v>
      </c>
      <c r="H59" s="223" t="s">
        <v>2378</v>
      </c>
      <c r="I59" s="224" t="s">
        <v>1079</v>
      </c>
      <c r="J59" s="221" t="s">
        <v>2370</v>
      </c>
      <c r="K59" s="224" t="s">
        <v>1079</v>
      </c>
      <c r="L59" s="225">
        <v>421905193404</v>
      </c>
      <c r="M59" s="221" t="s">
        <v>2379</v>
      </c>
      <c r="N59" s="221"/>
      <c r="O59" s="221"/>
      <c r="P59" s="221"/>
      <c r="R59" s="227" t="str">
        <f t="shared" si="1"/>
        <v>30811546</v>
      </c>
    </row>
    <row r="60" spans="1:18" x14ac:dyDescent="0.2">
      <c r="A60" s="220" t="s">
        <v>2380</v>
      </c>
      <c r="B60" s="221" t="s">
        <v>2381</v>
      </c>
      <c r="C60" s="222" t="s">
        <v>1884</v>
      </c>
      <c r="D60" s="221" t="s">
        <v>2382</v>
      </c>
      <c r="E60" s="221" t="s">
        <v>2383</v>
      </c>
      <c r="F60" s="221" t="s">
        <v>2384</v>
      </c>
      <c r="G60" s="223" t="s">
        <v>2385</v>
      </c>
      <c r="H60" s="223" t="s">
        <v>2386</v>
      </c>
      <c r="I60" s="224" t="s">
        <v>2387</v>
      </c>
      <c r="J60" s="221" t="s">
        <v>1891</v>
      </c>
      <c r="K60" s="224" t="s">
        <v>2388</v>
      </c>
      <c r="L60" s="225">
        <v>421902902970</v>
      </c>
      <c r="M60" s="221" t="s">
        <v>2389</v>
      </c>
      <c r="N60" s="222"/>
      <c r="O60" s="222"/>
      <c r="P60" s="222"/>
      <c r="R60" s="227" t="str">
        <f t="shared" si="1"/>
        <v>35656743</v>
      </c>
    </row>
    <row r="61" spans="1:18" x14ac:dyDescent="0.2">
      <c r="A61" s="220" t="s">
        <v>2390</v>
      </c>
      <c r="B61" s="221" t="s">
        <v>2391</v>
      </c>
      <c r="C61" s="222" t="s">
        <v>1884</v>
      </c>
      <c r="D61" s="221" t="s">
        <v>2392</v>
      </c>
      <c r="E61" s="221" t="s">
        <v>1918</v>
      </c>
      <c r="F61" s="221" t="s">
        <v>2393</v>
      </c>
      <c r="G61" s="223" t="s">
        <v>2394</v>
      </c>
      <c r="H61" s="223" t="s">
        <v>2395</v>
      </c>
      <c r="I61" s="224" t="s">
        <v>2396</v>
      </c>
      <c r="J61" s="221" t="s">
        <v>1902</v>
      </c>
      <c r="K61" s="224" t="s">
        <v>2397</v>
      </c>
      <c r="L61" s="225">
        <v>421903262626</v>
      </c>
      <c r="M61" s="221" t="s">
        <v>2398</v>
      </c>
      <c r="N61" s="221"/>
      <c r="O61" s="221"/>
      <c r="P61" s="221"/>
      <c r="R61" s="227" t="str">
        <f t="shared" si="1"/>
        <v>36067580</v>
      </c>
    </row>
    <row r="62" spans="1:18" x14ac:dyDescent="0.2">
      <c r="A62" s="220" t="s">
        <v>2399</v>
      </c>
      <c r="B62" s="221" t="s">
        <v>2400</v>
      </c>
      <c r="C62" s="222" t="s">
        <v>1884</v>
      </c>
      <c r="D62" s="221" t="s">
        <v>2401</v>
      </c>
      <c r="E62" s="221" t="s">
        <v>1918</v>
      </c>
      <c r="F62" s="221" t="s">
        <v>1898</v>
      </c>
      <c r="G62" s="223" t="s">
        <v>2402</v>
      </c>
      <c r="H62" s="223" t="s">
        <v>2403</v>
      </c>
      <c r="I62" s="224" t="s">
        <v>2404</v>
      </c>
      <c r="J62" s="221" t="s">
        <v>2081</v>
      </c>
      <c r="K62" s="224" t="s">
        <v>2405</v>
      </c>
      <c r="L62" s="225">
        <v>421902228191</v>
      </c>
      <c r="M62" s="221" t="s">
        <v>2406</v>
      </c>
      <c r="N62" s="222"/>
      <c r="O62" s="222"/>
      <c r="P62" s="222"/>
      <c r="R62" s="227" t="str">
        <f t="shared" si="1"/>
        <v>00684112</v>
      </c>
    </row>
    <row r="63" spans="1:18" x14ac:dyDescent="0.2">
      <c r="A63" s="220" t="s">
        <v>2407</v>
      </c>
      <c r="B63" s="221" t="s">
        <v>2408</v>
      </c>
      <c r="C63" s="222" t="s">
        <v>1884</v>
      </c>
      <c r="D63" s="221" t="s">
        <v>1952</v>
      </c>
      <c r="E63" s="221" t="s">
        <v>1918</v>
      </c>
      <c r="F63" s="221" t="s">
        <v>2018</v>
      </c>
      <c r="G63" s="223" t="s">
        <v>2409</v>
      </c>
      <c r="H63" s="223" t="s">
        <v>2410</v>
      </c>
      <c r="I63" s="224" t="s">
        <v>2411</v>
      </c>
      <c r="J63" s="221" t="s">
        <v>1891</v>
      </c>
      <c r="K63" s="224" t="s">
        <v>2412</v>
      </c>
      <c r="L63" s="225">
        <v>421905305338</v>
      </c>
      <c r="M63" s="221" t="s">
        <v>2413</v>
      </c>
      <c r="N63" s="221"/>
      <c r="O63" s="222"/>
      <c r="P63" s="221"/>
      <c r="R63" s="227" t="str">
        <f t="shared" si="1"/>
        <v>31806431</v>
      </c>
    </row>
    <row r="64" spans="1:18" x14ac:dyDescent="0.2">
      <c r="A64" s="220" t="s">
        <v>2414</v>
      </c>
      <c r="B64" s="221" t="s">
        <v>2415</v>
      </c>
      <c r="C64" s="222" t="s">
        <v>1884</v>
      </c>
      <c r="D64" s="221" t="s">
        <v>1952</v>
      </c>
      <c r="E64" s="221" t="s">
        <v>1918</v>
      </c>
      <c r="F64" s="221" t="s">
        <v>2018</v>
      </c>
      <c r="G64" s="223" t="s">
        <v>2416</v>
      </c>
      <c r="H64" s="223" t="s">
        <v>2417</v>
      </c>
      <c r="I64" s="224" t="s">
        <v>2418</v>
      </c>
      <c r="J64" s="221" t="s">
        <v>1891</v>
      </c>
      <c r="K64" s="224" t="s">
        <v>2419</v>
      </c>
      <c r="L64" s="225">
        <v>421908979442</v>
      </c>
      <c r="M64" s="221" t="s">
        <v>2420</v>
      </c>
      <c r="N64" s="221"/>
      <c r="O64" s="232"/>
      <c r="P64" s="221"/>
      <c r="R64" s="227" t="str">
        <f t="shared" si="1"/>
        <v>31795421</v>
      </c>
    </row>
    <row r="65" spans="1:18" x14ac:dyDescent="0.2">
      <c r="A65" s="228" t="s">
        <v>2421</v>
      </c>
      <c r="B65" s="221" t="s">
        <v>2422</v>
      </c>
      <c r="C65" s="222" t="s">
        <v>1884</v>
      </c>
      <c r="D65" s="221" t="s">
        <v>1952</v>
      </c>
      <c r="E65" s="221" t="s">
        <v>1918</v>
      </c>
      <c r="F65" s="221" t="s">
        <v>2018</v>
      </c>
      <c r="G65" s="223" t="s">
        <v>2423</v>
      </c>
      <c r="H65" s="223" t="s">
        <v>2424</v>
      </c>
      <c r="I65" s="224" t="s">
        <v>2425</v>
      </c>
      <c r="J65" s="221" t="s">
        <v>1891</v>
      </c>
      <c r="K65" s="224" t="s">
        <v>2426</v>
      </c>
      <c r="L65" s="225">
        <v>421903708275</v>
      </c>
      <c r="M65" s="221" t="s">
        <v>2427</v>
      </c>
      <c r="N65" s="229"/>
      <c r="O65" s="233"/>
      <c r="P65" s="229" t="s">
        <v>2428</v>
      </c>
      <c r="R65" s="227" t="str">
        <f t="shared" si="1"/>
        <v>30774772</v>
      </c>
    </row>
    <row r="66" spans="1:18" x14ac:dyDescent="0.2">
      <c r="A66" s="228" t="s">
        <v>2429</v>
      </c>
      <c r="B66" s="221" t="s">
        <v>2430</v>
      </c>
      <c r="C66" s="222" t="s">
        <v>1884</v>
      </c>
      <c r="D66" s="221" t="s">
        <v>1952</v>
      </c>
      <c r="E66" s="221" t="s">
        <v>1918</v>
      </c>
      <c r="F66" s="221" t="s">
        <v>2018</v>
      </c>
      <c r="G66" s="223" t="s">
        <v>2431</v>
      </c>
      <c r="H66" s="223" t="s">
        <v>2432</v>
      </c>
      <c r="I66" s="224" t="s">
        <v>2433</v>
      </c>
      <c r="J66" s="221" t="s">
        <v>1891</v>
      </c>
      <c r="K66" s="224" t="s">
        <v>2434</v>
      </c>
      <c r="L66" s="225">
        <v>421918529304</v>
      </c>
      <c r="M66" s="221" t="s">
        <v>2435</v>
      </c>
      <c r="N66" s="229"/>
      <c r="O66" s="230"/>
      <c r="P66" s="229"/>
      <c r="R66" s="227" t="str">
        <f t="shared" ref="R66:R93" si="2">A66</f>
        <v>30793211</v>
      </c>
    </row>
    <row r="67" spans="1:18" x14ac:dyDescent="0.2">
      <c r="A67" s="220" t="s">
        <v>2436</v>
      </c>
      <c r="B67" s="221" t="s">
        <v>2437</v>
      </c>
      <c r="C67" s="222" t="s">
        <v>1884</v>
      </c>
      <c r="D67" s="221" t="s">
        <v>1952</v>
      </c>
      <c r="E67" s="221" t="s">
        <v>1918</v>
      </c>
      <c r="F67" s="221" t="s">
        <v>2018</v>
      </c>
      <c r="G67" s="223" t="s">
        <v>2438</v>
      </c>
      <c r="H67" s="223" t="s">
        <v>2439</v>
      </c>
      <c r="I67" s="224" t="s">
        <v>2440</v>
      </c>
      <c r="J67" s="221" t="s">
        <v>2441</v>
      </c>
      <c r="K67" s="224" t="s">
        <v>2442</v>
      </c>
      <c r="L67" s="225">
        <v>421944318444</v>
      </c>
      <c r="M67" s="221" t="s">
        <v>2443</v>
      </c>
      <c r="N67" s="221"/>
      <c r="O67" s="222"/>
      <c r="P67" s="221"/>
      <c r="R67" s="227" t="str">
        <f t="shared" si="2"/>
        <v>17308518</v>
      </c>
    </row>
    <row r="68" spans="1:18" x14ac:dyDescent="0.2">
      <c r="A68" s="220" t="s">
        <v>2444</v>
      </c>
      <c r="B68" s="221" t="s">
        <v>2445</v>
      </c>
      <c r="C68" s="222" t="s">
        <v>1884</v>
      </c>
      <c r="D68" s="221" t="s">
        <v>1952</v>
      </c>
      <c r="E68" s="221" t="s">
        <v>1918</v>
      </c>
      <c r="F68" s="221" t="s">
        <v>1953</v>
      </c>
      <c r="G68" s="223" t="s">
        <v>2446</v>
      </c>
      <c r="H68" s="223" t="s">
        <v>2447</v>
      </c>
      <c r="I68" s="224" t="s">
        <v>2448</v>
      </c>
      <c r="J68" s="221" t="s">
        <v>1891</v>
      </c>
      <c r="K68" s="224" t="s">
        <v>2449</v>
      </c>
      <c r="L68" s="225">
        <v>421903692095</v>
      </c>
      <c r="M68" s="221" t="s">
        <v>2450</v>
      </c>
      <c r="N68" s="221"/>
      <c r="O68" s="221"/>
      <c r="P68" s="221"/>
      <c r="R68" s="227" t="str">
        <f t="shared" si="2"/>
        <v>30811571</v>
      </c>
    </row>
    <row r="69" spans="1:18" x14ac:dyDescent="0.2">
      <c r="A69" s="220" t="s">
        <v>2451</v>
      </c>
      <c r="B69" s="221" t="s">
        <v>2452</v>
      </c>
      <c r="C69" s="222" t="s">
        <v>1884</v>
      </c>
      <c r="D69" s="221" t="s">
        <v>1952</v>
      </c>
      <c r="E69" s="221" t="s">
        <v>1918</v>
      </c>
      <c r="F69" s="221" t="s">
        <v>2018</v>
      </c>
      <c r="G69" s="223" t="s">
        <v>2453</v>
      </c>
      <c r="H69" s="223" t="s">
        <v>2454</v>
      </c>
      <c r="I69" s="224" t="s">
        <v>2455</v>
      </c>
      <c r="J69" s="221" t="s">
        <v>1891</v>
      </c>
      <c r="K69" s="224" t="s">
        <v>2456</v>
      </c>
      <c r="L69" s="225">
        <v>421915499077</v>
      </c>
      <c r="M69" s="221" t="s">
        <v>2457</v>
      </c>
      <c r="N69" s="221"/>
      <c r="O69" s="221"/>
      <c r="P69" s="221"/>
      <c r="R69" s="227" t="str">
        <f t="shared" si="2"/>
        <v>31119247</v>
      </c>
    </row>
    <row r="70" spans="1:18" x14ac:dyDescent="0.2">
      <c r="A70" s="220" t="s">
        <v>2458</v>
      </c>
      <c r="B70" s="221" t="s">
        <v>2459</v>
      </c>
      <c r="C70" s="222" t="s">
        <v>1884</v>
      </c>
      <c r="D70" s="221" t="s">
        <v>2460</v>
      </c>
      <c r="E70" s="221" t="s">
        <v>1918</v>
      </c>
      <c r="F70" s="221" t="s">
        <v>2018</v>
      </c>
      <c r="G70" s="223" t="s">
        <v>2461</v>
      </c>
      <c r="H70" s="223" t="s">
        <v>2462</v>
      </c>
      <c r="I70" s="224" t="s">
        <v>2463</v>
      </c>
      <c r="J70" s="221" t="s">
        <v>2177</v>
      </c>
      <c r="K70" s="224" t="s">
        <v>2464</v>
      </c>
      <c r="L70" s="225">
        <v>421905234323</v>
      </c>
      <c r="M70" s="221" t="s">
        <v>2465</v>
      </c>
      <c r="N70" s="221"/>
      <c r="O70" s="221"/>
      <c r="P70" s="221"/>
      <c r="R70" s="227" t="str">
        <f t="shared" si="2"/>
        <v>30845386</v>
      </c>
    </row>
    <row r="71" spans="1:18" x14ac:dyDescent="0.2">
      <c r="A71" s="234" t="s">
        <v>2466</v>
      </c>
      <c r="B71" s="221" t="s">
        <v>2467</v>
      </c>
      <c r="C71" s="235" t="s">
        <v>1884</v>
      </c>
      <c r="D71" s="221" t="s">
        <v>1952</v>
      </c>
      <c r="E71" s="221" t="s">
        <v>1918</v>
      </c>
      <c r="F71" s="221" t="s">
        <v>2018</v>
      </c>
      <c r="G71" s="223" t="s">
        <v>2468</v>
      </c>
      <c r="H71" s="223" t="s">
        <v>2469</v>
      </c>
      <c r="I71" s="224" t="s">
        <v>2470</v>
      </c>
      <c r="J71" s="221" t="s">
        <v>1902</v>
      </c>
      <c r="K71" s="224" t="s">
        <v>2471</v>
      </c>
      <c r="L71" s="225">
        <v>421905650170</v>
      </c>
      <c r="M71" s="221" t="s">
        <v>2472</v>
      </c>
      <c r="N71" s="235"/>
      <c r="O71" s="235"/>
      <c r="P71" s="235"/>
      <c r="R71" s="227" t="str">
        <f t="shared" si="2"/>
        <v>30788714</v>
      </c>
    </row>
    <row r="72" spans="1:18" x14ac:dyDescent="0.2">
      <c r="A72" s="234" t="s">
        <v>2473</v>
      </c>
      <c r="B72" s="235" t="s">
        <v>2474</v>
      </c>
      <c r="C72" s="235" t="s">
        <v>1884</v>
      </c>
      <c r="D72" s="235" t="s">
        <v>1952</v>
      </c>
      <c r="E72" s="235" t="s">
        <v>1918</v>
      </c>
      <c r="F72" s="235" t="s">
        <v>2018</v>
      </c>
      <c r="G72" s="235" t="s">
        <v>2475</v>
      </c>
      <c r="H72" s="235" t="s">
        <v>2476</v>
      </c>
      <c r="I72" s="235" t="s">
        <v>2477</v>
      </c>
      <c r="J72" s="235" t="s">
        <v>1902</v>
      </c>
      <c r="K72" s="235" t="s">
        <v>2478</v>
      </c>
      <c r="L72" s="236">
        <v>421903636503</v>
      </c>
      <c r="M72" s="235" t="s">
        <v>2479</v>
      </c>
      <c r="N72" s="235"/>
      <c r="O72" s="235"/>
      <c r="P72" s="235"/>
      <c r="R72" s="227" t="str">
        <f t="shared" si="2"/>
        <v>30806518</v>
      </c>
    </row>
    <row r="73" spans="1:18" x14ac:dyDescent="0.2">
      <c r="A73" s="234" t="s">
        <v>2480</v>
      </c>
      <c r="B73" s="235" t="s">
        <v>2481</v>
      </c>
      <c r="C73" s="235" t="s">
        <v>1884</v>
      </c>
      <c r="D73" s="235" t="s">
        <v>2482</v>
      </c>
      <c r="E73" s="235" t="s">
        <v>1918</v>
      </c>
      <c r="F73" s="235" t="s">
        <v>2060</v>
      </c>
      <c r="G73" s="235" t="s">
        <v>2483</v>
      </c>
      <c r="H73" s="235" t="s">
        <v>2484</v>
      </c>
      <c r="I73" s="235" t="s">
        <v>2485</v>
      </c>
      <c r="J73" s="235" t="s">
        <v>1902</v>
      </c>
      <c r="K73" s="235" t="s">
        <v>2486</v>
      </c>
      <c r="L73" s="236">
        <v>421917263316</v>
      </c>
      <c r="M73" s="235" t="s">
        <v>2487</v>
      </c>
      <c r="N73" s="235"/>
      <c r="O73" s="235"/>
      <c r="P73" s="235"/>
      <c r="R73" s="227" t="str">
        <f t="shared" si="2"/>
        <v>31751075</v>
      </c>
    </row>
    <row r="74" spans="1:18" x14ac:dyDescent="0.2">
      <c r="A74" s="234" t="s">
        <v>2488</v>
      </c>
      <c r="B74" s="235" t="s">
        <v>2489</v>
      </c>
      <c r="C74" s="235" t="s">
        <v>1884</v>
      </c>
      <c r="D74" s="235" t="s">
        <v>2490</v>
      </c>
      <c r="E74" s="235" t="s">
        <v>2491</v>
      </c>
      <c r="F74" s="235" t="s">
        <v>2492</v>
      </c>
      <c r="G74" s="235" t="s">
        <v>2493</v>
      </c>
      <c r="H74" s="235" t="s">
        <v>2494</v>
      </c>
      <c r="I74" s="235" t="s">
        <v>2495</v>
      </c>
      <c r="J74" s="235" t="s">
        <v>1891</v>
      </c>
      <c r="K74" s="235" t="s">
        <v>2495</v>
      </c>
      <c r="L74" s="236">
        <v>421905486716</v>
      </c>
      <c r="M74" s="235" t="s">
        <v>2496</v>
      </c>
      <c r="N74" s="235"/>
      <c r="O74" s="235" t="s">
        <v>2497</v>
      </c>
      <c r="P74" s="235"/>
      <c r="R74" s="227" t="str">
        <f t="shared" si="2"/>
        <v>37818058</v>
      </c>
    </row>
    <row r="75" spans="1:18" x14ac:dyDescent="0.2">
      <c r="A75" s="234" t="s">
        <v>2498</v>
      </c>
      <c r="B75" s="235" t="s">
        <v>2499</v>
      </c>
      <c r="C75" s="235" t="s">
        <v>1884</v>
      </c>
      <c r="D75" s="235" t="s">
        <v>2500</v>
      </c>
      <c r="E75" s="235" t="s">
        <v>2333</v>
      </c>
      <c r="F75" s="235" t="s">
        <v>2501</v>
      </c>
      <c r="G75" s="235" t="s">
        <v>2502</v>
      </c>
      <c r="H75" s="235" t="s">
        <v>2503</v>
      </c>
      <c r="I75" s="235" t="s">
        <v>2504</v>
      </c>
      <c r="J75" s="235" t="s">
        <v>1891</v>
      </c>
      <c r="K75" s="235" t="s">
        <v>2504</v>
      </c>
      <c r="L75" s="236">
        <v>421905235472</v>
      </c>
      <c r="M75" s="235" t="s">
        <v>2505</v>
      </c>
      <c r="N75" s="235"/>
      <c r="O75" s="235"/>
      <c r="P75" s="235"/>
      <c r="R75" s="227" t="str">
        <f t="shared" si="2"/>
        <v>31871526</v>
      </c>
    </row>
    <row r="76" spans="1:18" x14ac:dyDescent="0.2">
      <c r="A76" s="234" t="s">
        <v>2506</v>
      </c>
      <c r="B76" s="235" t="s">
        <v>2507</v>
      </c>
      <c r="C76" s="235" t="s">
        <v>1884</v>
      </c>
      <c r="D76" s="235" t="s">
        <v>2508</v>
      </c>
      <c r="E76" s="235" t="s">
        <v>2509</v>
      </c>
      <c r="F76" s="235" t="s">
        <v>2510</v>
      </c>
      <c r="G76" s="235" t="s">
        <v>2511</v>
      </c>
      <c r="H76" s="235" t="s">
        <v>2512</v>
      </c>
      <c r="I76" s="235" t="s">
        <v>2513</v>
      </c>
      <c r="J76" s="235" t="s">
        <v>1902</v>
      </c>
      <c r="K76" s="235" t="s">
        <v>2513</v>
      </c>
      <c r="L76" s="236">
        <v>421905970041</v>
      </c>
      <c r="M76" s="235" t="s">
        <v>2514</v>
      </c>
      <c r="N76" s="235"/>
      <c r="O76" s="235"/>
      <c r="P76" s="235"/>
      <c r="R76" s="227" t="str">
        <f t="shared" si="2"/>
        <v>31989373</v>
      </c>
    </row>
    <row r="77" spans="1:18" x14ac:dyDescent="0.2">
      <c r="A77" s="234" t="s">
        <v>2515</v>
      </c>
      <c r="B77" s="235" t="s">
        <v>2516</v>
      </c>
      <c r="C77" s="235" t="s">
        <v>1884</v>
      </c>
      <c r="D77" s="235" t="s">
        <v>2517</v>
      </c>
      <c r="E77" s="235" t="s">
        <v>2518</v>
      </c>
      <c r="F77" s="235" t="s">
        <v>2214</v>
      </c>
      <c r="G77" s="235" t="s">
        <v>2519</v>
      </c>
      <c r="H77" s="235" t="s">
        <v>2520</v>
      </c>
      <c r="I77" s="235" t="s">
        <v>2521</v>
      </c>
      <c r="J77" s="235" t="s">
        <v>2522</v>
      </c>
      <c r="K77" s="235"/>
      <c r="L77" s="236">
        <v>421907953701</v>
      </c>
      <c r="M77" s="235"/>
      <c r="N77" s="235"/>
      <c r="O77" s="235"/>
      <c r="P77" s="235"/>
      <c r="R77" s="227" t="str">
        <f t="shared" si="2"/>
        <v>17326087</v>
      </c>
    </row>
    <row r="78" spans="1:18" x14ac:dyDescent="0.2">
      <c r="A78" s="234" t="s">
        <v>2523</v>
      </c>
      <c r="B78" s="235" t="s">
        <v>2524</v>
      </c>
      <c r="C78" s="235" t="s">
        <v>1884</v>
      </c>
      <c r="D78" s="235" t="s">
        <v>2525</v>
      </c>
      <c r="E78" s="235" t="s">
        <v>2526</v>
      </c>
      <c r="F78" s="235" t="s">
        <v>2527</v>
      </c>
      <c r="G78" s="235" t="s">
        <v>2528</v>
      </c>
      <c r="H78" s="235" t="s">
        <v>2529</v>
      </c>
      <c r="I78" s="235" t="s">
        <v>2530</v>
      </c>
      <c r="J78" s="235" t="s">
        <v>1902</v>
      </c>
      <c r="K78" s="235" t="s">
        <v>2530</v>
      </c>
      <c r="L78" s="236">
        <v>421915879583</v>
      </c>
      <c r="M78" s="235" t="s">
        <v>2531</v>
      </c>
      <c r="N78" s="235"/>
      <c r="O78" s="235"/>
      <c r="P78" s="235"/>
      <c r="R78" s="227" t="str">
        <f t="shared" si="2"/>
        <v>42219922</v>
      </c>
    </row>
    <row r="79" spans="1:18" x14ac:dyDescent="0.2">
      <c r="A79" s="234" t="s">
        <v>2532</v>
      </c>
      <c r="B79" s="235" t="s">
        <v>2533</v>
      </c>
      <c r="C79" s="235" t="s">
        <v>1884</v>
      </c>
      <c r="D79" s="235" t="s">
        <v>2534</v>
      </c>
      <c r="E79" s="235" t="s">
        <v>2277</v>
      </c>
      <c r="F79" s="235" t="s">
        <v>2278</v>
      </c>
      <c r="G79" s="235" t="s">
        <v>2535</v>
      </c>
      <c r="H79" s="235" t="s">
        <v>2536</v>
      </c>
      <c r="I79" s="235" t="s">
        <v>2537</v>
      </c>
      <c r="J79" s="235" t="s">
        <v>1891</v>
      </c>
      <c r="K79" s="235" t="s">
        <v>2538</v>
      </c>
      <c r="L79" s="236">
        <v>421918711548</v>
      </c>
      <c r="M79" s="235" t="s">
        <v>2539</v>
      </c>
      <c r="N79" s="235"/>
      <c r="O79" s="235"/>
      <c r="P79" s="235"/>
      <c r="R79" s="227" t="str">
        <f t="shared" si="2"/>
        <v>51118831</v>
      </c>
    </row>
    <row r="80" spans="1:18" x14ac:dyDescent="0.2">
      <c r="A80" s="234" t="s">
        <v>2540</v>
      </c>
      <c r="B80" s="235" t="s">
        <v>2541</v>
      </c>
      <c r="C80" s="235" t="s">
        <v>1884</v>
      </c>
      <c r="D80" s="235" t="s">
        <v>1952</v>
      </c>
      <c r="E80" s="235" t="s">
        <v>1918</v>
      </c>
      <c r="F80" s="235" t="s">
        <v>2018</v>
      </c>
      <c r="G80" s="235" t="s">
        <v>2542</v>
      </c>
      <c r="H80" s="235" t="s">
        <v>2543</v>
      </c>
      <c r="I80" s="235" t="s">
        <v>2544</v>
      </c>
      <c r="J80" s="235" t="s">
        <v>1891</v>
      </c>
      <c r="K80" s="235" t="s">
        <v>2544</v>
      </c>
      <c r="L80" s="236">
        <v>421905245008</v>
      </c>
      <c r="M80" s="235" t="s">
        <v>2545</v>
      </c>
      <c r="N80" s="235"/>
      <c r="O80" s="235"/>
      <c r="P80" s="235"/>
      <c r="R80" s="227" t="str">
        <f t="shared" si="2"/>
        <v>00684767</v>
      </c>
    </row>
    <row r="81" spans="1:18" x14ac:dyDescent="0.2">
      <c r="A81" s="234" t="s">
        <v>2546</v>
      </c>
      <c r="B81" s="235" t="s">
        <v>2547</v>
      </c>
      <c r="C81" s="235" t="s">
        <v>1884</v>
      </c>
      <c r="D81" s="235" t="s">
        <v>2294</v>
      </c>
      <c r="E81" s="235" t="s">
        <v>1886</v>
      </c>
      <c r="F81" s="235" t="s">
        <v>1887</v>
      </c>
      <c r="G81" s="235" t="s">
        <v>2548</v>
      </c>
      <c r="H81" s="235" t="s">
        <v>2549</v>
      </c>
      <c r="I81" s="235" t="s">
        <v>2297</v>
      </c>
      <c r="J81" s="235" t="s">
        <v>1902</v>
      </c>
      <c r="K81" s="235" t="s">
        <v>2550</v>
      </c>
      <c r="L81" s="236" t="s">
        <v>2551</v>
      </c>
      <c r="M81" s="235" t="s">
        <v>2552</v>
      </c>
      <c r="N81" s="235"/>
      <c r="O81" s="235"/>
      <c r="P81" s="235"/>
      <c r="R81" s="227" t="str">
        <f t="shared" si="2"/>
        <v>22665234</v>
      </c>
    </row>
    <row r="82" spans="1:18" x14ac:dyDescent="0.2">
      <c r="A82" s="234" t="s">
        <v>2553</v>
      </c>
      <c r="B82" s="235" t="s">
        <v>2554</v>
      </c>
      <c r="C82" s="235" t="s">
        <v>1884</v>
      </c>
      <c r="D82" s="235" t="s">
        <v>2555</v>
      </c>
      <c r="E82" s="235" t="s">
        <v>1908</v>
      </c>
      <c r="F82" s="235" t="s">
        <v>1909</v>
      </c>
      <c r="G82" s="235" t="s">
        <v>2556</v>
      </c>
      <c r="H82" s="235" t="s">
        <v>2557</v>
      </c>
      <c r="I82" s="235" t="s">
        <v>2558</v>
      </c>
      <c r="J82" s="235" t="s">
        <v>1902</v>
      </c>
      <c r="K82" s="235" t="s">
        <v>2559</v>
      </c>
      <c r="L82" s="236">
        <v>421918808923</v>
      </c>
      <c r="M82" s="235" t="s">
        <v>2560</v>
      </c>
      <c r="N82" s="235"/>
      <c r="O82" s="235"/>
      <c r="P82" s="235"/>
      <c r="R82" s="227" t="str">
        <f t="shared" si="2"/>
        <v>30793203</v>
      </c>
    </row>
    <row r="83" spans="1:18" x14ac:dyDescent="0.2">
      <c r="A83" s="234" t="s">
        <v>2561</v>
      </c>
      <c r="B83" s="235" t="s">
        <v>2562</v>
      </c>
      <c r="C83" s="235" t="s">
        <v>1884</v>
      </c>
      <c r="D83" s="235" t="s">
        <v>2563</v>
      </c>
      <c r="E83" s="235" t="s">
        <v>1918</v>
      </c>
      <c r="F83" s="235" t="s">
        <v>2564</v>
      </c>
      <c r="G83" s="235" t="s">
        <v>2565</v>
      </c>
      <c r="H83" s="235" t="s">
        <v>2566</v>
      </c>
      <c r="I83" s="235" t="s">
        <v>2567</v>
      </c>
      <c r="J83" s="235" t="s">
        <v>1902</v>
      </c>
      <c r="K83" s="235" t="s">
        <v>2567</v>
      </c>
      <c r="L83" s="236">
        <v>421905418010</v>
      </c>
      <c r="M83" s="235" t="s">
        <v>2568</v>
      </c>
      <c r="N83" s="235"/>
      <c r="O83" s="235"/>
      <c r="P83" s="235"/>
      <c r="R83" s="227" t="str">
        <f t="shared" si="2"/>
        <v>00681768</v>
      </c>
    </row>
    <row r="84" spans="1:18" x14ac:dyDescent="0.2">
      <c r="A84" s="234" t="s">
        <v>2569</v>
      </c>
      <c r="B84" s="235" t="s">
        <v>2570</v>
      </c>
      <c r="C84" s="235" t="s">
        <v>1884</v>
      </c>
      <c r="D84" s="235" t="s">
        <v>1952</v>
      </c>
      <c r="E84" s="235" t="s">
        <v>1918</v>
      </c>
      <c r="F84" s="235" t="s">
        <v>2018</v>
      </c>
      <c r="G84" s="235" t="s">
        <v>2571</v>
      </c>
      <c r="H84" s="235" t="s">
        <v>2572</v>
      </c>
      <c r="I84" s="235" t="s">
        <v>2573</v>
      </c>
      <c r="J84" s="235" t="s">
        <v>1902</v>
      </c>
      <c r="K84" s="235" t="s">
        <v>2573</v>
      </c>
      <c r="L84" s="236">
        <v>421915282858</v>
      </c>
      <c r="M84" s="235" t="s">
        <v>2574</v>
      </c>
      <c r="N84" s="235"/>
      <c r="O84" s="235"/>
      <c r="P84" s="235"/>
      <c r="R84" s="227" t="str">
        <f t="shared" si="2"/>
        <v>31796079</v>
      </c>
    </row>
    <row r="85" spans="1:18" x14ac:dyDescent="0.2">
      <c r="A85" s="234" t="s">
        <v>2575</v>
      </c>
      <c r="B85" s="235" t="s">
        <v>2576</v>
      </c>
      <c r="C85" s="235" t="s">
        <v>1884</v>
      </c>
      <c r="D85" s="235" t="s">
        <v>2017</v>
      </c>
      <c r="E85" s="235" t="s">
        <v>1897</v>
      </c>
      <c r="F85" s="235" t="s">
        <v>2018</v>
      </c>
      <c r="G85" s="235" t="s">
        <v>2577</v>
      </c>
      <c r="H85" s="235" t="s">
        <v>2578</v>
      </c>
      <c r="I85" s="235" t="s">
        <v>2579</v>
      </c>
      <c r="J85" s="235" t="s">
        <v>2580</v>
      </c>
      <c r="K85" s="235" t="s">
        <v>2579</v>
      </c>
      <c r="L85" s="236">
        <v>421917176673</v>
      </c>
      <c r="M85" s="235" t="s">
        <v>2581</v>
      </c>
      <c r="N85" s="235"/>
      <c r="O85" s="235"/>
      <c r="P85" s="235"/>
      <c r="R85" s="227" t="str">
        <f t="shared" si="2"/>
        <v>30811406</v>
      </c>
    </row>
    <row r="86" spans="1:18" x14ac:dyDescent="0.2">
      <c r="A86" s="234" t="s">
        <v>2582</v>
      </c>
      <c r="B86" s="235" t="s">
        <v>2583</v>
      </c>
      <c r="C86" s="235" t="s">
        <v>1884</v>
      </c>
      <c r="D86" s="235" t="s">
        <v>2584</v>
      </c>
      <c r="E86" s="235" t="s">
        <v>2375</v>
      </c>
      <c r="F86" s="235" t="s">
        <v>2585</v>
      </c>
      <c r="G86" s="235" t="s">
        <v>2586</v>
      </c>
      <c r="H86" s="235" t="s">
        <v>2587</v>
      </c>
      <c r="I86" s="235" t="s">
        <v>2588</v>
      </c>
      <c r="J86" s="235" t="s">
        <v>1891</v>
      </c>
      <c r="K86" s="235" t="s">
        <v>2588</v>
      </c>
      <c r="L86" s="236">
        <v>421918648073</v>
      </c>
      <c r="M86" s="235" t="s">
        <v>2589</v>
      </c>
      <c r="N86" s="235"/>
      <c r="O86" s="235"/>
      <c r="P86" s="235"/>
      <c r="R86" s="227" t="str">
        <f t="shared" si="2"/>
        <v>53007344</v>
      </c>
    </row>
    <row r="87" spans="1:18" x14ac:dyDescent="0.2">
      <c r="A87" s="234" t="s">
        <v>2590</v>
      </c>
      <c r="B87" s="235" t="s">
        <v>2591</v>
      </c>
      <c r="C87" s="235" t="s">
        <v>1884</v>
      </c>
      <c r="D87" s="235" t="s">
        <v>2592</v>
      </c>
      <c r="E87" s="235" t="s">
        <v>1908</v>
      </c>
      <c r="F87" s="235" t="s">
        <v>1909</v>
      </c>
      <c r="G87" s="235" t="s">
        <v>2593</v>
      </c>
      <c r="H87" s="235" t="s">
        <v>2594</v>
      </c>
      <c r="I87" s="235" t="s">
        <v>2595</v>
      </c>
      <c r="J87" s="235" t="s">
        <v>1902</v>
      </c>
      <c r="K87" s="235" t="s">
        <v>2595</v>
      </c>
      <c r="L87" s="236">
        <v>421905700790</v>
      </c>
      <c r="M87" s="235" t="s">
        <v>2596</v>
      </c>
      <c r="N87" s="235"/>
      <c r="O87" s="235"/>
      <c r="P87" s="235"/>
      <c r="R87" s="227" t="str">
        <f t="shared" si="2"/>
        <v>35538015</v>
      </c>
    </row>
    <row r="88" spans="1:18" x14ac:dyDescent="0.2">
      <c r="A88" s="234" t="s">
        <v>2597</v>
      </c>
      <c r="B88" s="235" t="s">
        <v>2598</v>
      </c>
      <c r="C88" s="235" t="s">
        <v>1884</v>
      </c>
      <c r="D88" s="235" t="s">
        <v>2323</v>
      </c>
      <c r="E88" s="235" t="s">
        <v>1918</v>
      </c>
      <c r="F88" s="235" t="s">
        <v>2324</v>
      </c>
      <c r="G88" s="235" t="s">
        <v>2599</v>
      </c>
      <c r="H88" s="235" t="s">
        <v>2600</v>
      </c>
      <c r="I88" s="235" t="s">
        <v>2601</v>
      </c>
      <c r="J88" s="235" t="s">
        <v>1891</v>
      </c>
      <c r="K88" s="235" t="s">
        <v>2602</v>
      </c>
      <c r="L88" s="236">
        <v>421918737877</v>
      </c>
      <c r="M88" s="235" t="s">
        <v>2603</v>
      </c>
      <c r="N88" s="235"/>
      <c r="O88" s="235"/>
      <c r="P88" s="235"/>
      <c r="R88" s="227" t="str">
        <f t="shared" si="2"/>
        <v>00585319</v>
      </c>
    </row>
    <row r="89" spans="1:18" x14ac:dyDescent="0.2">
      <c r="A89" s="234" t="s">
        <v>2604</v>
      </c>
      <c r="B89" s="235" t="s">
        <v>2605</v>
      </c>
      <c r="C89" s="235" t="s">
        <v>1884</v>
      </c>
      <c r="D89" s="235" t="s">
        <v>2606</v>
      </c>
      <c r="E89" s="235" t="s">
        <v>1897</v>
      </c>
      <c r="F89" s="235" t="s">
        <v>2018</v>
      </c>
      <c r="G89" s="235" t="s">
        <v>2607</v>
      </c>
      <c r="H89" s="235" t="s">
        <v>2608</v>
      </c>
      <c r="I89" s="235" t="s">
        <v>2609</v>
      </c>
      <c r="J89" s="235" t="s">
        <v>1902</v>
      </c>
      <c r="K89" s="235" t="s">
        <v>2609</v>
      </c>
      <c r="L89" s="236">
        <v>421903422249</v>
      </c>
      <c r="M89" s="235" t="s">
        <v>2610</v>
      </c>
      <c r="N89" s="235"/>
      <c r="O89" s="235"/>
      <c r="P89" s="235"/>
      <c r="R89" s="227" t="str">
        <f t="shared" si="2"/>
        <v>42132690</v>
      </c>
    </row>
    <row r="90" spans="1:18" x14ac:dyDescent="0.2">
      <c r="A90" s="234" t="s">
        <v>2611</v>
      </c>
      <c r="B90" s="235" t="s">
        <v>2612</v>
      </c>
      <c r="C90" s="235" t="s">
        <v>1884</v>
      </c>
      <c r="D90" s="235" t="s">
        <v>2613</v>
      </c>
      <c r="E90" s="235" t="s">
        <v>1918</v>
      </c>
      <c r="F90" s="235" t="s">
        <v>2614</v>
      </c>
      <c r="G90" s="235" t="s">
        <v>2615</v>
      </c>
      <c r="H90" s="235" t="s">
        <v>2616</v>
      </c>
      <c r="I90" s="235" t="s">
        <v>2617</v>
      </c>
      <c r="J90" s="235" t="s">
        <v>1891</v>
      </c>
      <c r="K90" s="235" t="s">
        <v>2618</v>
      </c>
      <c r="L90" s="236">
        <v>421905641479</v>
      </c>
      <c r="M90" s="235" t="s">
        <v>2619</v>
      </c>
      <c r="N90" s="235"/>
      <c r="O90" s="235"/>
      <c r="P90" s="235"/>
      <c r="R90" s="227" t="str">
        <f t="shared" si="2"/>
        <v>50671669</v>
      </c>
    </row>
    <row r="91" spans="1:18" x14ac:dyDescent="0.2">
      <c r="A91" s="234"/>
      <c r="B91" s="235"/>
      <c r="C91" s="235"/>
      <c r="D91" s="235"/>
      <c r="E91" s="235"/>
      <c r="F91" s="235"/>
      <c r="G91" s="235"/>
      <c r="H91" s="235"/>
      <c r="I91" s="235"/>
      <c r="J91" s="235"/>
      <c r="K91" s="235"/>
      <c r="L91" s="236"/>
      <c r="M91" s="235"/>
      <c r="N91" s="235"/>
      <c r="O91" s="235"/>
      <c r="P91" s="235"/>
      <c r="R91" s="227">
        <f t="shared" si="2"/>
        <v>0</v>
      </c>
    </row>
    <row r="92" spans="1:18" x14ac:dyDescent="0.2">
      <c r="A92" s="234"/>
      <c r="B92" s="235"/>
      <c r="C92" s="235"/>
      <c r="D92" s="235"/>
      <c r="E92" s="235"/>
      <c r="F92" s="235"/>
      <c r="G92" s="235"/>
      <c r="H92" s="235"/>
      <c r="I92" s="235"/>
      <c r="J92" s="235"/>
      <c r="K92" s="235"/>
      <c r="L92" s="236"/>
      <c r="M92" s="235"/>
      <c r="N92" s="235"/>
      <c r="O92" s="235"/>
      <c r="P92" s="235"/>
      <c r="R92" s="227">
        <f t="shared" si="2"/>
        <v>0</v>
      </c>
    </row>
    <row r="93" spans="1:18" x14ac:dyDescent="0.2">
      <c r="A93" s="234"/>
      <c r="B93" s="235"/>
      <c r="C93" s="235"/>
      <c r="D93" s="235"/>
      <c r="E93" s="235"/>
      <c r="F93" s="235"/>
      <c r="G93" s="235"/>
      <c r="H93" s="235"/>
      <c r="I93" s="235"/>
      <c r="J93" s="235"/>
      <c r="K93" s="235"/>
      <c r="L93" s="236"/>
      <c r="M93" s="235"/>
      <c r="N93" s="235"/>
      <c r="O93" s="235"/>
      <c r="P93" s="235"/>
      <c r="R93" s="227">
        <f t="shared" si="2"/>
        <v>0</v>
      </c>
    </row>
  </sheetData>
  <sheetProtection sheet="1" objects="1" scenarios="1"/>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796"/>
  <sheetViews>
    <sheetView zoomScale="110" zoomScaleNormal="110" workbookViewId="0">
      <pane ySplit="1" topLeftCell="A173" activePane="bottomLeft" state="frozen"/>
      <selection pane="bottomLeft" activeCell="D223" sqref="D223"/>
    </sheetView>
  </sheetViews>
  <sheetFormatPr defaultColWidth="9.08984375" defaultRowHeight="10" x14ac:dyDescent="0.2"/>
  <cols>
    <col min="1" max="1" width="11.90625" style="237" customWidth="1"/>
    <col min="2" max="2" width="47.453125" style="238" customWidth="1"/>
    <col min="3" max="3" width="49.90625" style="238" customWidth="1"/>
    <col min="4" max="4" width="11.54296875" style="239" customWidth="1"/>
    <col min="5" max="5" width="6" style="240" customWidth="1"/>
    <col min="6" max="6" width="4.453125" style="237" customWidth="1"/>
    <col min="7" max="8" width="5.54296875" style="238" customWidth="1"/>
    <col min="9" max="9" width="8.54296875" style="241" customWidth="1"/>
    <col min="10" max="10" width="12.54296875" style="241" customWidth="1"/>
    <col min="11" max="11" width="19.453125" style="241" customWidth="1"/>
    <col min="12" max="13" width="13.54296875" style="241" customWidth="1"/>
    <col min="14" max="16384" width="9.08984375" style="241"/>
  </cols>
  <sheetData>
    <row r="1" spans="1:14" s="246" customFormat="1" ht="21" x14ac:dyDescent="0.25">
      <c r="A1" s="242" t="s">
        <v>1866</v>
      </c>
      <c r="B1" s="243" t="s">
        <v>348</v>
      </c>
      <c r="C1" s="243" t="s">
        <v>2620</v>
      </c>
      <c r="D1" s="244" t="s">
        <v>2621</v>
      </c>
      <c r="E1" s="245" t="s">
        <v>2622</v>
      </c>
      <c r="F1" s="242" t="s">
        <v>372</v>
      </c>
      <c r="G1" s="242" t="s">
        <v>351</v>
      </c>
      <c r="H1" s="242" t="s">
        <v>2623</v>
      </c>
      <c r="I1" s="242" t="s">
        <v>2624</v>
      </c>
      <c r="J1" s="242" t="s">
        <v>2625</v>
      </c>
      <c r="K1" s="242" t="s">
        <v>2626</v>
      </c>
      <c r="L1" s="242" t="s">
        <v>2627</v>
      </c>
      <c r="M1" s="242" t="s">
        <v>2628</v>
      </c>
      <c r="N1" s="242" t="s">
        <v>2629</v>
      </c>
    </row>
    <row r="2" spans="1:14" x14ac:dyDescent="0.2">
      <c r="A2" s="228" t="s">
        <v>1882</v>
      </c>
      <c r="B2" s="247" t="str">
        <f>VLOOKUP(A2,Adr!A:B,2,FALSE())</f>
        <v>Deaflympijský výbor Slovenska</v>
      </c>
      <c r="C2" s="248" t="s">
        <v>2630</v>
      </c>
      <c r="D2" s="249">
        <v>321902</v>
      </c>
      <c r="E2" s="250">
        <v>0</v>
      </c>
      <c r="F2" s="251" t="s">
        <v>379</v>
      </c>
      <c r="G2" s="248" t="s">
        <v>357</v>
      </c>
      <c r="H2" s="248" t="s">
        <v>2631</v>
      </c>
      <c r="I2" s="252" t="str">
        <f t="shared" ref="I2:I65" si="0">A2&amp;F2</f>
        <v>42254388c</v>
      </c>
      <c r="J2" s="253" t="str">
        <f t="shared" ref="J2:J65" si="1">A2&amp;G2</f>
        <v>42254388026 03</v>
      </c>
      <c r="K2" s="254"/>
      <c r="L2" s="253" t="str">
        <f t="shared" ref="L2:L65" si="2">A2&amp;G2&amp;H2</f>
        <v>42254388026 03B</v>
      </c>
      <c r="M2" s="254" t="str">
        <f t="shared" ref="M2:M65" si="3">B2&amp;F2&amp;H2&amp;C2</f>
        <v>Deaflympijský výbor SlovenskacBzabezpečenie činnosti a úloh v roku 2025</v>
      </c>
      <c r="N2" s="241" t="str">
        <f t="shared" ref="N2:N65" si="4">+I2&amp;H2</f>
        <v>42254388cB</v>
      </c>
    </row>
    <row r="3" spans="1:14" x14ac:dyDescent="0.2">
      <c r="A3" s="255" t="s">
        <v>1882</v>
      </c>
      <c r="B3" s="247" t="str">
        <f>VLOOKUP(A3,Adr!A:B,2,FALSE())</f>
        <v>Deaflympijský výbor Slovenska</v>
      </c>
      <c r="C3" s="248" t="s">
        <v>2632</v>
      </c>
      <c r="D3" s="249">
        <v>10000</v>
      </c>
      <c r="E3" s="256">
        <v>0</v>
      </c>
      <c r="F3" s="251" t="s">
        <v>381</v>
      </c>
      <c r="G3" s="248" t="s">
        <v>357</v>
      </c>
      <c r="H3" s="248" t="s">
        <v>2631</v>
      </c>
      <c r="I3" s="252" t="str">
        <f t="shared" si="0"/>
        <v>42254388d</v>
      </c>
      <c r="J3" s="253" t="str">
        <f t="shared" si="1"/>
        <v>42254388026 03</v>
      </c>
      <c r="K3" s="254"/>
      <c r="L3" s="253" t="str">
        <f t="shared" si="2"/>
        <v>42254388026 03B</v>
      </c>
      <c r="M3" s="254" t="str">
        <f t="shared" si="3"/>
        <v>Deaflympijský výbor SlovenskadBAntušeková Adela</v>
      </c>
      <c r="N3" s="241" t="str">
        <f t="shared" si="4"/>
        <v>42254388dB</v>
      </c>
    </row>
    <row r="4" spans="1:14" x14ac:dyDescent="0.2">
      <c r="A4" s="220" t="s">
        <v>1882</v>
      </c>
      <c r="B4" s="247" t="str">
        <f>VLOOKUP(A4,Adr!A:B,2,FALSE())</f>
        <v>Deaflympijský výbor Slovenska</v>
      </c>
      <c r="C4" s="257" t="s">
        <v>2633</v>
      </c>
      <c r="D4" s="258">
        <v>20000</v>
      </c>
      <c r="E4" s="250">
        <v>0</v>
      </c>
      <c r="F4" s="251" t="s">
        <v>381</v>
      </c>
      <c r="G4" s="248" t="s">
        <v>357</v>
      </c>
      <c r="H4" s="248" t="s">
        <v>2631</v>
      </c>
      <c r="I4" s="252" t="str">
        <f t="shared" si="0"/>
        <v>42254388d</v>
      </c>
      <c r="J4" s="253" t="str">
        <f t="shared" si="1"/>
        <v>42254388026 03</v>
      </c>
      <c r="K4" s="254"/>
      <c r="L4" s="253" t="str">
        <f t="shared" si="2"/>
        <v>42254388026 03B</v>
      </c>
      <c r="M4" s="254" t="str">
        <f t="shared" si="3"/>
        <v>Deaflympijský výbor SlovenskadBAntušeková Martina</v>
      </c>
      <c r="N4" s="241" t="str">
        <f t="shared" si="4"/>
        <v>42254388dB</v>
      </c>
    </row>
    <row r="5" spans="1:14" x14ac:dyDescent="0.2">
      <c r="A5" s="259" t="s">
        <v>1882</v>
      </c>
      <c r="B5" s="247" t="str">
        <f>VLOOKUP(A5,Adr!A:B,2,FALSE())</f>
        <v>Deaflympijský výbor Slovenska</v>
      </c>
      <c r="C5" s="257" t="s">
        <v>2634</v>
      </c>
      <c r="D5" s="258">
        <v>27500</v>
      </c>
      <c r="E5" s="256">
        <v>0</v>
      </c>
      <c r="F5" s="251" t="s">
        <v>381</v>
      </c>
      <c r="G5" s="248" t="s">
        <v>357</v>
      </c>
      <c r="H5" s="248" t="s">
        <v>2631</v>
      </c>
      <c r="I5" s="252" t="str">
        <f t="shared" si="0"/>
        <v>42254388d</v>
      </c>
      <c r="J5" s="253" t="str">
        <f t="shared" si="1"/>
        <v>42254388026 03</v>
      </c>
      <c r="K5" s="254"/>
      <c r="L5" s="253" t="str">
        <f t="shared" si="2"/>
        <v>42254388026 03B</v>
      </c>
      <c r="M5" s="254" t="str">
        <f t="shared" si="3"/>
        <v>Deaflympijský výbor SlovenskadBBirošová Tereza</v>
      </c>
      <c r="N5" s="241" t="str">
        <f t="shared" si="4"/>
        <v>42254388dB</v>
      </c>
    </row>
    <row r="6" spans="1:14" x14ac:dyDescent="0.2">
      <c r="A6" s="259" t="s">
        <v>1882</v>
      </c>
      <c r="B6" s="247" t="str">
        <f>VLOOKUP(A6,Adr!A:B,2,FALSE())</f>
        <v>Deaflympijský výbor Slovenska</v>
      </c>
      <c r="C6" s="257" t="s">
        <v>2635</v>
      </c>
      <c r="D6" s="258">
        <v>17500</v>
      </c>
      <c r="E6" s="250">
        <v>0</v>
      </c>
      <c r="F6" s="251" t="s">
        <v>381</v>
      </c>
      <c r="G6" s="248" t="s">
        <v>357</v>
      </c>
      <c r="H6" s="248" t="s">
        <v>2631</v>
      </c>
      <c r="I6" s="252" t="str">
        <f t="shared" si="0"/>
        <v>42254388d</v>
      </c>
      <c r="J6" s="253" t="str">
        <f t="shared" si="1"/>
        <v>42254388026 03</v>
      </c>
      <c r="K6" s="254"/>
      <c r="L6" s="253" t="str">
        <f t="shared" si="2"/>
        <v>42254388026 03B</v>
      </c>
      <c r="M6" s="254" t="str">
        <f t="shared" si="3"/>
        <v>Deaflympijský výbor SlovenskadBDebnár Šimon</v>
      </c>
      <c r="N6" s="241" t="str">
        <f t="shared" si="4"/>
        <v>42254388dB</v>
      </c>
    </row>
    <row r="7" spans="1:14" x14ac:dyDescent="0.2">
      <c r="A7" s="251" t="s">
        <v>1882</v>
      </c>
      <c r="B7" s="247" t="str">
        <f>VLOOKUP(A7,Adr!A:B,2,FALSE())</f>
        <v>Deaflympijský výbor Slovenska</v>
      </c>
      <c r="C7" s="260" t="s">
        <v>2636</v>
      </c>
      <c r="D7" s="261">
        <v>45000</v>
      </c>
      <c r="E7" s="256">
        <v>0</v>
      </c>
      <c r="F7" s="251" t="s">
        <v>381</v>
      </c>
      <c r="G7" s="248" t="s">
        <v>357</v>
      </c>
      <c r="H7" s="248" t="s">
        <v>2631</v>
      </c>
      <c r="I7" s="252" t="str">
        <f t="shared" si="0"/>
        <v>42254388d</v>
      </c>
      <c r="J7" s="253" t="str">
        <f t="shared" si="1"/>
        <v>42254388026 03</v>
      </c>
      <c r="K7" s="254"/>
      <c r="L7" s="253" t="str">
        <f t="shared" si="2"/>
        <v>42254388026 03B</v>
      </c>
      <c r="M7" s="254" t="str">
        <f t="shared" si="3"/>
        <v>Deaflympijský výbor SlovenskadBĎuriš Matúš</v>
      </c>
      <c r="N7" s="241" t="str">
        <f t="shared" si="4"/>
        <v>42254388dB</v>
      </c>
    </row>
    <row r="8" spans="1:14" x14ac:dyDescent="0.2">
      <c r="A8" s="251" t="s">
        <v>1882</v>
      </c>
      <c r="B8" s="247" t="str">
        <f>VLOOKUP(A8,Adr!A:B,2,FALSE())</f>
        <v>Deaflympijský výbor Slovenska</v>
      </c>
      <c r="C8" s="260" t="s">
        <v>2637</v>
      </c>
      <c r="D8" s="261">
        <v>20000</v>
      </c>
      <c r="E8" s="250">
        <v>0</v>
      </c>
      <c r="F8" s="251" t="s">
        <v>381</v>
      </c>
      <c r="G8" s="248" t="s">
        <v>357</v>
      </c>
      <c r="H8" s="248" t="s">
        <v>2631</v>
      </c>
      <c r="I8" s="252" t="str">
        <f t="shared" si="0"/>
        <v>42254388d</v>
      </c>
      <c r="J8" s="253" t="str">
        <f t="shared" si="1"/>
        <v>42254388026 03</v>
      </c>
      <c r="K8" s="254"/>
      <c r="L8" s="253" t="str">
        <f t="shared" si="2"/>
        <v>42254388026 03B</v>
      </c>
      <c r="M8" s="254" t="str">
        <f t="shared" si="3"/>
        <v>Deaflympijský výbor SlovenskadBJánošíková Jana</v>
      </c>
      <c r="N8" s="241" t="str">
        <f t="shared" si="4"/>
        <v>42254388dB</v>
      </c>
    </row>
    <row r="9" spans="1:14" x14ac:dyDescent="0.2">
      <c r="A9" s="251" t="s">
        <v>1882</v>
      </c>
      <c r="B9" s="247" t="str">
        <f>VLOOKUP(A9,Adr!A:B,2,FALSE())</f>
        <v>Deaflympijský výbor Slovenska</v>
      </c>
      <c r="C9" s="260" t="s">
        <v>2638</v>
      </c>
      <c r="D9" s="261">
        <v>32500</v>
      </c>
      <c r="E9" s="256">
        <v>0</v>
      </c>
      <c r="F9" s="251" t="s">
        <v>381</v>
      </c>
      <c r="G9" s="248" t="s">
        <v>357</v>
      </c>
      <c r="H9" s="248" t="s">
        <v>2631</v>
      </c>
      <c r="I9" s="252" t="str">
        <f t="shared" si="0"/>
        <v>42254388d</v>
      </c>
      <c r="J9" s="253" t="str">
        <f t="shared" si="1"/>
        <v>42254388026 03</v>
      </c>
      <c r="K9" s="254"/>
      <c r="L9" s="253" t="str">
        <f t="shared" si="2"/>
        <v>42254388026 03B</v>
      </c>
      <c r="M9" s="254" t="str">
        <f t="shared" si="3"/>
        <v>Deaflympijský výbor SlovenskadBJelínek Rastislav</v>
      </c>
      <c r="N9" s="241" t="str">
        <f t="shared" si="4"/>
        <v>42254388dB</v>
      </c>
    </row>
    <row r="10" spans="1:14" x14ac:dyDescent="0.2">
      <c r="A10" s="251" t="s">
        <v>1882</v>
      </c>
      <c r="B10" s="247" t="str">
        <f>VLOOKUP(A10,Adr!A:B,2,FALSE())</f>
        <v>Deaflympijský výbor Slovenska</v>
      </c>
      <c r="C10" s="262" t="s">
        <v>2639</v>
      </c>
      <c r="D10" s="249">
        <v>50000</v>
      </c>
      <c r="E10" s="250">
        <v>0</v>
      </c>
      <c r="F10" s="251" t="s">
        <v>381</v>
      </c>
      <c r="G10" s="248" t="s">
        <v>357</v>
      </c>
      <c r="H10" s="248" t="s">
        <v>2631</v>
      </c>
      <c r="I10" s="252" t="str">
        <f t="shared" si="0"/>
        <v>42254388d</v>
      </c>
      <c r="J10" s="253" t="str">
        <f t="shared" si="1"/>
        <v>42254388026 03</v>
      </c>
      <c r="K10" s="254"/>
      <c r="L10" s="253" t="str">
        <f t="shared" si="2"/>
        <v>42254388026 03B</v>
      </c>
      <c r="M10" s="254" t="str">
        <f t="shared" si="3"/>
        <v>Deaflympijský výbor SlovenskadBKeinath Thomas</v>
      </c>
      <c r="N10" s="241" t="str">
        <f t="shared" si="4"/>
        <v>42254388dB</v>
      </c>
    </row>
    <row r="11" spans="1:14" x14ac:dyDescent="0.2">
      <c r="A11" s="251" t="s">
        <v>1882</v>
      </c>
      <c r="B11" s="247" t="str">
        <f>VLOOKUP(A11,Adr!A:B,2,FALSE())</f>
        <v>Deaflympijský výbor Slovenska</v>
      </c>
      <c r="C11" s="260" t="s">
        <v>2640</v>
      </c>
      <c r="D11" s="261">
        <v>40000</v>
      </c>
      <c r="E11" s="256">
        <v>0</v>
      </c>
      <c r="F11" s="251" t="s">
        <v>381</v>
      </c>
      <c r="G11" s="248" t="s">
        <v>357</v>
      </c>
      <c r="H11" s="248" t="s">
        <v>2631</v>
      </c>
      <c r="I11" s="252" t="str">
        <f t="shared" si="0"/>
        <v>42254388d</v>
      </c>
      <c r="J11" s="253" t="str">
        <f t="shared" si="1"/>
        <v>42254388026 03</v>
      </c>
      <c r="K11" s="254"/>
      <c r="L11" s="253" t="str">
        <f t="shared" si="2"/>
        <v>42254388026 03B</v>
      </c>
      <c r="M11" s="254" t="str">
        <f t="shared" si="3"/>
        <v>Deaflympijský výbor SlovenskadBKrištofičová Ivana</v>
      </c>
      <c r="N11" s="241" t="str">
        <f t="shared" si="4"/>
        <v>42254388dB</v>
      </c>
    </row>
    <row r="12" spans="1:14" x14ac:dyDescent="0.2">
      <c r="A12" s="259" t="s">
        <v>1882</v>
      </c>
      <c r="B12" s="247" t="str">
        <f>VLOOKUP(A12,Adr!A:B,2,FALSE())</f>
        <v>Deaflympijský výbor Slovenska</v>
      </c>
      <c r="C12" s="257" t="s">
        <v>2641</v>
      </c>
      <c r="D12" s="258">
        <v>20000</v>
      </c>
      <c r="E12" s="250">
        <v>0</v>
      </c>
      <c r="F12" s="251" t="s">
        <v>381</v>
      </c>
      <c r="G12" s="248" t="s">
        <v>357</v>
      </c>
      <c r="H12" s="248" t="s">
        <v>2631</v>
      </c>
      <c r="I12" s="252" t="str">
        <f t="shared" si="0"/>
        <v>42254388d</v>
      </c>
      <c r="J12" s="253" t="str">
        <f t="shared" si="1"/>
        <v>42254388026 03</v>
      </c>
      <c r="K12" s="254"/>
      <c r="L12" s="253" t="str">
        <f t="shared" si="2"/>
        <v>42254388026 03B</v>
      </c>
      <c r="M12" s="254" t="str">
        <f t="shared" si="3"/>
        <v>Deaflympijský výbor SlovenskadBLepótová Amália</v>
      </c>
      <c r="N12" s="241" t="str">
        <f t="shared" si="4"/>
        <v>42254388dB</v>
      </c>
    </row>
    <row r="13" spans="1:14" x14ac:dyDescent="0.2">
      <c r="A13" s="251" t="s">
        <v>1882</v>
      </c>
      <c r="B13" s="247" t="str">
        <f>VLOOKUP(A13,Adr!A:B,2,FALSE())</f>
        <v>Deaflympijský výbor Slovenska</v>
      </c>
      <c r="C13" s="260" t="s">
        <v>2642</v>
      </c>
      <c r="D13" s="261">
        <v>50000</v>
      </c>
      <c r="E13" s="256">
        <v>0</v>
      </c>
      <c r="F13" s="251" t="s">
        <v>381</v>
      </c>
      <c r="G13" s="248" t="s">
        <v>357</v>
      </c>
      <c r="H13" s="248" t="s">
        <v>2631</v>
      </c>
      <c r="I13" s="252" t="str">
        <f t="shared" si="0"/>
        <v>42254388d</v>
      </c>
      <c r="J13" s="253" t="str">
        <f t="shared" si="1"/>
        <v>42254388026 03</v>
      </c>
      <c r="K13" s="254"/>
      <c r="L13" s="253" t="str">
        <f t="shared" si="2"/>
        <v>42254388026 03B</v>
      </c>
      <c r="M13" s="254" t="str">
        <f t="shared" si="3"/>
        <v>Deaflympijský výbor SlovenskadBNovotná Eva</v>
      </c>
      <c r="N13" s="241" t="str">
        <f t="shared" si="4"/>
        <v>42254388dB</v>
      </c>
    </row>
    <row r="14" spans="1:14" x14ac:dyDescent="0.2">
      <c r="A14" s="255" t="s">
        <v>1882</v>
      </c>
      <c r="B14" s="247" t="str">
        <f>VLOOKUP(A14,Adr!A:B,2,FALSE())</f>
        <v>Deaflympijský výbor Slovenska</v>
      </c>
      <c r="C14" s="260" t="s">
        <v>2643</v>
      </c>
      <c r="D14" s="258">
        <v>35000</v>
      </c>
      <c r="E14" s="250">
        <v>0</v>
      </c>
      <c r="F14" s="251" t="s">
        <v>381</v>
      </c>
      <c r="G14" s="248" t="s">
        <v>357</v>
      </c>
      <c r="H14" s="248" t="s">
        <v>2631</v>
      </c>
      <c r="I14" s="252" t="str">
        <f t="shared" si="0"/>
        <v>42254388d</v>
      </c>
      <c r="J14" s="253" t="str">
        <f t="shared" si="1"/>
        <v>42254388026 03</v>
      </c>
      <c r="K14" s="254"/>
      <c r="L14" s="253" t="str">
        <f t="shared" si="2"/>
        <v>42254388026 03B</v>
      </c>
      <c r="M14" s="254" t="str">
        <f t="shared" si="3"/>
        <v>Deaflympijský výbor SlovenskadBPristač Dávid</v>
      </c>
      <c r="N14" s="241" t="str">
        <f t="shared" si="4"/>
        <v>42254388dB</v>
      </c>
    </row>
    <row r="15" spans="1:14" x14ac:dyDescent="0.2">
      <c r="A15" s="255" t="s">
        <v>1882</v>
      </c>
      <c r="B15" s="247" t="str">
        <f>VLOOKUP(A15,Adr!A:B,2,FALSE())</f>
        <v>Deaflympijský výbor Slovenska</v>
      </c>
      <c r="C15" s="248" t="s">
        <v>2644</v>
      </c>
      <c r="D15" s="261">
        <v>26200</v>
      </c>
      <c r="E15" s="256">
        <v>0</v>
      </c>
      <c r="F15" s="251" t="s">
        <v>381</v>
      </c>
      <c r="G15" s="248" t="s">
        <v>357</v>
      </c>
      <c r="H15" s="248" t="s">
        <v>2631</v>
      </c>
      <c r="I15" s="252" t="str">
        <f t="shared" si="0"/>
        <v>42254388d</v>
      </c>
      <c r="J15" s="253" t="str">
        <f t="shared" si="1"/>
        <v>42254388026 03</v>
      </c>
      <c r="K15" s="254"/>
      <c r="L15" s="253" t="str">
        <f t="shared" si="2"/>
        <v>42254388026 03B</v>
      </c>
      <c r="M15" s="254" t="str">
        <f t="shared" si="3"/>
        <v>Deaflympijský výbor SlovenskadBTutura Marek</v>
      </c>
      <c r="N15" s="241" t="str">
        <f t="shared" si="4"/>
        <v>42254388dB</v>
      </c>
    </row>
    <row r="16" spans="1:14" x14ac:dyDescent="0.2">
      <c r="A16" s="251" t="s">
        <v>1882</v>
      </c>
      <c r="B16" s="247" t="str">
        <f>VLOOKUP(A16,Adr!A:B,2,FALSE())</f>
        <v>Deaflympijský výbor Slovenska</v>
      </c>
      <c r="C16" s="260" t="s">
        <v>2645</v>
      </c>
      <c r="D16" s="261">
        <v>15000</v>
      </c>
      <c r="E16" s="250">
        <v>0</v>
      </c>
      <c r="F16" s="251" t="s">
        <v>381</v>
      </c>
      <c r="G16" s="248" t="s">
        <v>357</v>
      </c>
      <c r="H16" s="248" t="s">
        <v>2631</v>
      </c>
      <c r="I16" s="252" t="str">
        <f t="shared" si="0"/>
        <v>42254388d</v>
      </c>
      <c r="J16" s="253" t="str">
        <f t="shared" si="1"/>
        <v>42254388026 03</v>
      </c>
      <c r="K16" s="254"/>
      <c r="L16" s="253" t="str">
        <f t="shared" si="2"/>
        <v>42254388026 03B</v>
      </c>
      <c r="M16" s="254" t="str">
        <f t="shared" si="3"/>
        <v>Deaflympijský výbor SlovenskadBVaco Marek</v>
      </c>
      <c r="N16" s="241" t="str">
        <f t="shared" si="4"/>
        <v>42254388dB</v>
      </c>
    </row>
    <row r="17" spans="1:14" x14ac:dyDescent="0.2">
      <c r="A17" s="220" t="s">
        <v>1894</v>
      </c>
      <c r="B17" s="247" t="str">
        <f>VLOOKUP(A17,Adr!A:B,2,FALSE())</f>
        <v>Klub slovenských turistov</v>
      </c>
      <c r="C17" s="248" t="s">
        <v>2646</v>
      </c>
      <c r="D17" s="249">
        <v>50000</v>
      </c>
      <c r="E17" s="256">
        <v>0</v>
      </c>
      <c r="F17" s="251" t="s">
        <v>385</v>
      </c>
      <c r="G17" s="248" t="s">
        <v>353</v>
      </c>
      <c r="H17" s="248" t="s">
        <v>2631</v>
      </c>
      <c r="I17" s="252" t="str">
        <f t="shared" si="0"/>
        <v>00688312f</v>
      </c>
      <c r="J17" s="253" t="str">
        <f t="shared" si="1"/>
        <v>00688312026 01</v>
      </c>
      <c r="K17" s="254"/>
      <c r="L17" s="253" t="str">
        <f t="shared" si="2"/>
        <v>00688312026 01B</v>
      </c>
      <c r="M17" s="254" t="str">
        <f t="shared" si="3"/>
        <v>Klub slovenských turistovfBznačenie turistických trás</v>
      </c>
      <c r="N17" s="241" t="str">
        <f t="shared" si="4"/>
        <v>00688312fB</v>
      </c>
    </row>
    <row r="18" spans="1:14" x14ac:dyDescent="0.2">
      <c r="A18" s="251" t="s">
        <v>1905</v>
      </c>
      <c r="B18" s="247" t="str">
        <f>VLOOKUP(A18,Adr!A:B,2,FALSE())</f>
        <v>Maratónsky klub Košice</v>
      </c>
      <c r="C18" s="260" t="s">
        <v>2647</v>
      </c>
      <c r="D18" s="261">
        <v>60000</v>
      </c>
      <c r="E18" s="250">
        <v>0</v>
      </c>
      <c r="F18" s="251" t="s">
        <v>383</v>
      </c>
      <c r="G18" s="248" t="s">
        <v>357</v>
      </c>
      <c r="H18" s="248" t="s">
        <v>2631</v>
      </c>
      <c r="I18" s="252" t="str">
        <f t="shared" si="0"/>
        <v>00595209e</v>
      </c>
      <c r="J18" s="253" t="str">
        <f t="shared" si="1"/>
        <v>00595209026 03</v>
      </c>
      <c r="K18" s="254"/>
      <c r="L18" s="253" t="str">
        <f t="shared" si="2"/>
        <v>00595209026 03B</v>
      </c>
      <c r="M18" s="254" t="str">
        <f t="shared" si="3"/>
        <v>Maratónsky klub KošiceeBMedzinárodný maratón mieru 2025</v>
      </c>
      <c r="N18" s="241" t="str">
        <f t="shared" si="4"/>
        <v>00595209eB</v>
      </c>
    </row>
    <row r="19" spans="1:14" x14ac:dyDescent="0.2">
      <c r="A19" s="251" t="s">
        <v>1915</v>
      </c>
      <c r="B19" s="247" t="str">
        <f>VLOOKUP(A19,Adr!A:B,2,FALSE())</f>
        <v>Slovenská asociácia amerického futbalu, o.z.</v>
      </c>
      <c r="C19" s="263" t="s">
        <v>2648</v>
      </c>
      <c r="D19" s="264">
        <v>33849</v>
      </c>
      <c r="E19" s="256">
        <v>0</v>
      </c>
      <c r="F19" s="251" t="s">
        <v>375</v>
      </c>
      <c r="G19" s="248" t="s">
        <v>355</v>
      </c>
      <c r="H19" s="248" t="s">
        <v>2631</v>
      </c>
      <c r="I19" s="252" t="str">
        <f t="shared" si="0"/>
        <v>30787009a</v>
      </c>
      <c r="J19" s="253" t="str">
        <f t="shared" si="1"/>
        <v>30787009026 02</v>
      </c>
      <c r="K19" s="254" t="s">
        <v>2649</v>
      </c>
      <c r="L19" s="253" t="str">
        <f t="shared" si="2"/>
        <v>30787009026 02B</v>
      </c>
      <c r="M19" s="254" t="str">
        <f t="shared" si="3"/>
        <v>Slovenská asociácia amerického futbalu, o.z.aBamerický futbal - bežné transfery</v>
      </c>
      <c r="N19" s="241" t="str">
        <f t="shared" si="4"/>
        <v>30787009aB</v>
      </c>
    </row>
    <row r="20" spans="1:14" x14ac:dyDescent="0.2">
      <c r="A20" s="220" t="s">
        <v>1924</v>
      </c>
      <c r="B20" s="247" t="str">
        <f>VLOOKUP(A20,Adr!A:B,2,FALSE())</f>
        <v>Slovenská asociácia boccie</v>
      </c>
      <c r="C20" s="248" t="s">
        <v>2650</v>
      </c>
      <c r="D20" s="249">
        <v>31581</v>
      </c>
      <c r="E20" s="250">
        <v>0</v>
      </c>
      <c r="F20" s="251" t="s">
        <v>375</v>
      </c>
      <c r="G20" s="248" t="s">
        <v>355</v>
      </c>
      <c r="H20" s="248" t="s">
        <v>2631</v>
      </c>
      <c r="I20" s="252" t="str">
        <f t="shared" si="0"/>
        <v>00631655a</v>
      </c>
      <c r="J20" s="253" t="str">
        <f t="shared" si="1"/>
        <v>00631655026 02</v>
      </c>
      <c r="K20" s="254" t="s">
        <v>2651</v>
      </c>
      <c r="L20" s="253" t="str">
        <f t="shared" si="2"/>
        <v>00631655026 02B</v>
      </c>
      <c r="M20" s="254" t="str">
        <f t="shared" si="3"/>
        <v>Slovenská asociácia boccieaBboccia - bežné transfery</v>
      </c>
      <c r="N20" s="241" t="str">
        <f t="shared" si="4"/>
        <v>00631655aB</v>
      </c>
    </row>
    <row r="21" spans="1:14" x14ac:dyDescent="0.2">
      <c r="A21" s="220" t="s">
        <v>1924</v>
      </c>
      <c r="B21" s="247" t="str">
        <f>VLOOKUP(A21,Adr!A:B,2,FALSE())</f>
        <v>Slovenská asociácia boccie</v>
      </c>
      <c r="C21" s="257" t="s">
        <v>2652</v>
      </c>
      <c r="D21" s="258">
        <v>31581</v>
      </c>
      <c r="E21" s="256">
        <v>0</v>
      </c>
      <c r="F21" s="251" t="s">
        <v>375</v>
      </c>
      <c r="G21" s="248" t="s">
        <v>355</v>
      </c>
      <c r="H21" s="248" t="s">
        <v>2631</v>
      </c>
      <c r="I21" s="252" t="str">
        <f t="shared" si="0"/>
        <v>00631655a</v>
      </c>
      <c r="J21" s="253" t="str">
        <f t="shared" si="1"/>
        <v>00631655026 02</v>
      </c>
      <c r="K21" s="254" t="s">
        <v>2653</v>
      </c>
      <c r="L21" s="253" t="str">
        <f t="shared" si="2"/>
        <v>00631655026 02B</v>
      </c>
      <c r="M21" s="254" t="str">
        <f t="shared" si="3"/>
        <v>Slovenská asociácia boccieaBboule lyonnaise - bežné transfery</v>
      </c>
      <c r="N21" s="241" t="str">
        <f t="shared" si="4"/>
        <v>00631655aB</v>
      </c>
    </row>
    <row r="22" spans="1:14" x14ac:dyDescent="0.2">
      <c r="A22" s="255" t="s">
        <v>1935</v>
      </c>
      <c r="B22" s="247" t="str">
        <f>VLOOKUP(A22,Adr!A:B,2,FALSE())</f>
        <v>Slovenská asociácia čínskeho wushu</v>
      </c>
      <c r="C22" s="260" t="s">
        <v>2654</v>
      </c>
      <c r="D22" s="258">
        <v>49866</v>
      </c>
      <c r="E22" s="250">
        <v>0</v>
      </c>
      <c r="F22" s="251" t="s">
        <v>375</v>
      </c>
      <c r="G22" s="248" t="s">
        <v>355</v>
      </c>
      <c r="H22" s="248" t="s">
        <v>2631</v>
      </c>
      <c r="I22" s="252" t="str">
        <f t="shared" si="0"/>
        <v>42019541a</v>
      </c>
      <c r="J22" s="253" t="str">
        <f t="shared" si="1"/>
        <v>42019541026 02</v>
      </c>
      <c r="K22" s="254" t="s">
        <v>2655</v>
      </c>
      <c r="L22" s="253" t="str">
        <f t="shared" si="2"/>
        <v>42019541026 02B</v>
      </c>
      <c r="M22" s="254" t="str">
        <f t="shared" si="3"/>
        <v>Slovenská asociácia čínskeho wushuaBwushu - bežné transfery</v>
      </c>
      <c r="N22" s="241" t="str">
        <f t="shared" si="4"/>
        <v>42019541aB</v>
      </c>
    </row>
    <row r="23" spans="1:14" x14ac:dyDescent="0.2">
      <c r="A23" s="255" t="s">
        <v>1943</v>
      </c>
      <c r="B23" s="247" t="str">
        <f>VLOOKUP(A23,Adr!A:B,2,FALSE())</f>
        <v>Slovenská Asociácia Dynamickej Streľby</v>
      </c>
      <c r="C23" s="248" t="s">
        <v>2656</v>
      </c>
      <c r="D23" s="249">
        <v>47388</v>
      </c>
      <c r="E23" s="256">
        <v>0</v>
      </c>
      <c r="F23" s="251" t="s">
        <v>375</v>
      </c>
      <c r="G23" s="248" t="s">
        <v>355</v>
      </c>
      <c r="H23" s="248" t="s">
        <v>2631</v>
      </c>
      <c r="I23" s="252" t="str">
        <f t="shared" si="0"/>
        <v>30810108a</v>
      </c>
      <c r="J23" s="253" t="str">
        <f t="shared" si="1"/>
        <v>30810108026 02</v>
      </c>
      <c r="K23" s="254" t="s">
        <v>2657</v>
      </c>
      <c r="L23" s="253" t="str">
        <f t="shared" si="2"/>
        <v>30810108026 02B</v>
      </c>
      <c r="M23" s="254" t="str">
        <f t="shared" si="3"/>
        <v>Slovenská Asociácia Dynamickej StreľbyaBdynamická streľba - bežné transfery</v>
      </c>
      <c r="N23" s="241" t="str">
        <f t="shared" si="4"/>
        <v>30810108aB</v>
      </c>
    </row>
    <row r="24" spans="1:14" x14ac:dyDescent="0.2">
      <c r="A24" s="251" t="s">
        <v>1950</v>
      </c>
      <c r="B24" s="247" t="str">
        <f>VLOOKUP(A24,Adr!A:B,2,FALSE())</f>
        <v>Slovenská asociácia fitnes, kulturistiky a silového trojboja</v>
      </c>
      <c r="C24" s="260" t="s">
        <v>2658</v>
      </c>
      <c r="D24" s="261">
        <v>822677</v>
      </c>
      <c r="E24" s="250">
        <v>0</v>
      </c>
      <c r="F24" s="251" t="s">
        <v>375</v>
      </c>
      <c r="G24" s="248" t="s">
        <v>355</v>
      </c>
      <c r="H24" s="248" t="s">
        <v>2631</v>
      </c>
      <c r="I24" s="252" t="str">
        <f t="shared" si="0"/>
        <v>30842069a</v>
      </c>
      <c r="J24" s="253" t="str">
        <f t="shared" si="1"/>
        <v>30842069026 02</v>
      </c>
      <c r="K24" s="254" t="s">
        <v>2659</v>
      </c>
      <c r="L24" s="253" t="str">
        <f t="shared" si="2"/>
        <v>30842069026 02B</v>
      </c>
      <c r="M24" s="254" t="str">
        <f t="shared" si="3"/>
        <v>Slovenská asociácia fitnes, kulturistiky a silového trojbojaaBfitnes a kulturistika - bežné transfery</v>
      </c>
      <c r="N24" s="241" t="str">
        <f t="shared" si="4"/>
        <v>30842069aB</v>
      </c>
    </row>
    <row r="25" spans="1:14" x14ac:dyDescent="0.2">
      <c r="A25" s="255" t="s">
        <v>1950</v>
      </c>
      <c r="B25" s="247" t="str">
        <f>VLOOKUP(A25,Adr!A:B,2,FALSE())</f>
        <v>Slovenská asociácia fitnes, kulturistiky a silového trojboja</v>
      </c>
      <c r="C25" s="257" t="s">
        <v>2660</v>
      </c>
      <c r="D25" s="258">
        <v>39420</v>
      </c>
      <c r="E25" s="256">
        <v>0</v>
      </c>
      <c r="F25" s="251" t="s">
        <v>375</v>
      </c>
      <c r="G25" s="248" t="s">
        <v>355</v>
      </c>
      <c r="H25" s="248" t="s">
        <v>2631</v>
      </c>
      <c r="I25" s="252" t="str">
        <f t="shared" si="0"/>
        <v>30842069a</v>
      </c>
      <c r="J25" s="253" t="str">
        <f t="shared" si="1"/>
        <v>30842069026 02</v>
      </c>
      <c r="K25" s="254" t="s">
        <v>2661</v>
      </c>
      <c r="L25" s="253" t="str">
        <f t="shared" si="2"/>
        <v>30842069026 02B</v>
      </c>
      <c r="M25" s="254" t="str">
        <f t="shared" si="3"/>
        <v>Slovenská asociácia fitnes, kulturistiky a silového trojbojaaBsilové športy - bežné transfery</v>
      </c>
      <c r="N25" s="241" t="str">
        <f t="shared" si="4"/>
        <v>30842069aB</v>
      </c>
    </row>
    <row r="26" spans="1:14" x14ac:dyDescent="0.2">
      <c r="A26" s="255" t="s">
        <v>1950</v>
      </c>
      <c r="B26" s="247" t="str">
        <f>VLOOKUP(A26,Adr!A:B,2,FALSE())</f>
        <v>Slovenská asociácia fitnes, kulturistiky a silového trojboja</v>
      </c>
      <c r="C26" s="257" t="s">
        <v>2662</v>
      </c>
      <c r="D26" s="261">
        <v>20000</v>
      </c>
      <c r="E26" s="250">
        <v>0</v>
      </c>
      <c r="F26" s="251" t="s">
        <v>381</v>
      </c>
      <c r="G26" s="248" t="s">
        <v>357</v>
      </c>
      <c r="H26" s="248" t="s">
        <v>2631</v>
      </c>
      <c r="I26" s="252" t="str">
        <f t="shared" si="0"/>
        <v>30842069d</v>
      </c>
      <c r="J26" s="253" t="str">
        <f t="shared" si="1"/>
        <v>30842069026 03</v>
      </c>
      <c r="K26" s="254"/>
      <c r="L26" s="253" t="str">
        <f t="shared" si="2"/>
        <v>30842069026 03B</v>
      </c>
      <c r="M26" s="254" t="str">
        <f t="shared" si="3"/>
        <v>Slovenská asociácia fitnes, kulturistiky a silového trojbojadBBarbier Michal</v>
      </c>
      <c r="N26" s="241" t="str">
        <f t="shared" si="4"/>
        <v>30842069dB</v>
      </c>
    </row>
    <row r="27" spans="1:14" x14ac:dyDescent="0.2">
      <c r="A27" s="255" t="s">
        <v>1950</v>
      </c>
      <c r="B27" s="247" t="str">
        <f>VLOOKUP(A27,Adr!A:B,2,FALSE())</f>
        <v>Slovenská asociácia fitnes, kulturistiky a silového trojboja</v>
      </c>
      <c r="C27" s="257" t="s">
        <v>2663</v>
      </c>
      <c r="D27" s="258">
        <v>15000</v>
      </c>
      <c r="E27" s="256">
        <v>0</v>
      </c>
      <c r="F27" s="251" t="s">
        <v>381</v>
      </c>
      <c r="G27" s="248" t="s">
        <v>357</v>
      </c>
      <c r="H27" s="248" t="s">
        <v>2631</v>
      </c>
      <c r="I27" s="252" t="str">
        <f t="shared" si="0"/>
        <v>30842069d</v>
      </c>
      <c r="J27" s="253" t="str">
        <f t="shared" si="1"/>
        <v>30842069026 03</v>
      </c>
      <c r="K27" s="254"/>
      <c r="L27" s="253" t="str">
        <f t="shared" si="2"/>
        <v>30842069026 03B</v>
      </c>
      <c r="M27" s="254" t="str">
        <f t="shared" si="3"/>
        <v>Slovenská asociácia fitnes, kulturistiky a silového trojbojadBBellák Jakub</v>
      </c>
      <c r="N27" s="241" t="str">
        <f t="shared" si="4"/>
        <v>30842069dB</v>
      </c>
    </row>
    <row r="28" spans="1:14" x14ac:dyDescent="0.2">
      <c r="A28" s="255" t="s">
        <v>1959</v>
      </c>
      <c r="B28" s="247" t="str">
        <f>VLOOKUP(A28,Adr!A:B,2,FALSE())</f>
        <v>Slovenská asociácia Frisbee</v>
      </c>
      <c r="C28" s="257" t="s">
        <v>2664</v>
      </c>
      <c r="D28" s="261">
        <v>113483</v>
      </c>
      <c r="E28" s="250">
        <v>0</v>
      </c>
      <c r="F28" s="251" t="s">
        <v>375</v>
      </c>
      <c r="G28" s="248" t="s">
        <v>355</v>
      </c>
      <c r="H28" s="248" t="s">
        <v>2631</v>
      </c>
      <c r="I28" s="252" t="str">
        <f t="shared" si="0"/>
        <v>31749852a</v>
      </c>
      <c r="J28" s="253" t="str">
        <f t="shared" si="1"/>
        <v>31749852026 02</v>
      </c>
      <c r="K28" s="254" t="s">
        <v>2665</v>
      </c>
      <c r="L28" s="253" t="str">
        <f t="shared" si="2"/>
        <v>31749852026 02B</v>
      </c>
      <c r="M28" s="254" t="str">
        <f t="shared" si="3"/>
        <v>Slovenská asociácia FrisbeeaBšporty s lietajúcim diskom - bežné transfery</v>
      </c>
      <c r="N28" s="241" t="str">
        <f t="shared" si="4"/>
        <v>31749852aB</v>
      </c>
    </row>
    <row r="29" spans="1:14" x14ac:dyDescent="0.2">
      <c r="A29" s="220" t="s">
        <v>1969</v>
      </c>
      <c r="B29" s="247" t="str">
        <f>VLOOKUP(A29,Adr!A:B,2,FALSE())</f>
        <v>Slovenská asociácia go</v>
      </c>
      <c r="C29" s="248" t="s">
        <v>2666</v>
      </c>
      <c r="D29" s="249">
        <v>31581</v>
      </c>
      <c r="E29" s="256">
        <v>0</v>
      </c>
      <c r="F29" s="251" t="s">
        <v>375</v>
      </c>
      <c r="G29" s="248" t="s">
        <v>355</v>
      </c>
      <c r="H29" s="248" t="s">
        <v>2631</v>
      </c>
      <c r="I29" s="252" t="str">
        <f t="shared" si="0"/>
        <v>30844711a</v>
      </c>
      <c r="J29" s="253" t="str">
        <f t="shared" si="1"/>
        <v>30844711026 02</v>
      </c>
      <c r="K29" s="254" t="s">
        <v>2667</v>
      </c>
      <c r="L29" s="253" t="str">
        <f t="shared" si="2"/>
        <v>30844711026 02B</v>
      </c>
      <c r="M29" s="254" t="str">
        <f t="shared" si="3"/>
        <v>Slovenská asociácia goaBgo - bežné transfery</v>
      </c>
      <c r="N29" s="241" t="str">
        <f t="shared" si="4"/>
        <v>30844711aB</v>
      </c>
    </row>
    <row r="30" spans="1:14" x14ac:dyDescent="0.2">
      <c r="A30" s="220" t="s">
        <v>1977</v>
      </c>
      <c r="B30" s="247" t="str">
        <f>VLOOKUP(A30,Adr!A:B,2,FALSE())</f>
        <v>Slovenská asociácia korfbalu</v>
      </c>
      <c r="C30" s="248" t="s">
        <v>2668</v>
      </c>
      <c r="D30" s="249">
        <v>49095</v>
      </c>
      <c r="E30" s="250">
        <v>0</v>
      </c>
      <c r="F30" s="251" t="s">
        <v>375</v>
      </c>
      <c r="G30" s="248" t="s">
        <v>355</v>
      </c>
      <c r="H30" s="248" t="s">
        <v>2631</v>
      </c>
      <c r="I30" s="252" t="str">
        <f t="shared" si="0"/>
        <v>31940668a</v>
      </c>
      <c r="J30" s="253" t="str">
        <f t="shared" si="1"/>
        <v>31940668026 02</v>
      </c>
      <c r="K30" s="254" t="s">
        <v>2669</v>
      </c>
      <c r="L30" s="253" t="str">
        <f t="shared" si="2"/>
        <v>31940668026 02B</v>
      </c>
      <c r="M30" s="254" t="str">
        <f t="shared" si="3"/>
        <v>Slovenská asociácia korfbaluaBkorfbal - bežné transfery</v>
      </c>
      <c r="N30" s="241" t="str">
        <f t="shared" si="4"/>
        <v>31940668aB</v>
      </c>
    </row>
    <row r="31" spans="1:14" x14ac:dyDescent="0.2">
      <c r="A31" s="255" t="s">
        <v>1986</v>
      </c>
      <c r="B31" s="247" t="str">
        <f>VLOOKUP(A31,Adr!A:B,2,FALSE())</f>
        <v>Slovenská asociácia motoristického športu</v>
      </c>
      <c r="C31" s="260" t="s">
        <v>2670</v>
      </c>
      <c r="D31" s="261">
        <v>617297</v>
      </c>
      <c r="E31" s="256">
        <v>0</v>
      </c>
      <c r="F31" s="251" t="s">
        <v>375</v>
      </c>
      <c r="G31" s="248" t="s">
        <v>355</v>
      </c>
      <c r="H31" s="248" t="s">
        <v>2631</v>
      </c>
      <c r="I31" s="252" t="str">
        <f t="shared" si="0"/>
        <v>31824021a</v>
      </c>
      <c r="J31" s="253" t="str">
        <f t="shared" si="1"/>
        <v>31824021026 02</v>
      </c>
      <c r="K31" s="254" t="s">
        <v>2671</v>
      </c>
      <c r="L31" s="253" t="str">
        <f t="shared" si="2"/>
        <v>31824021026 02B</v>
      </c>
      <c r="M31" s="254" t="str">
        <f t="shared" si="3"/>
        <v>Slovenská asociácia motoristického športuaBautomobilový šport - bežné transfery</v>
      </c>
      <c r="N31" s="241" t="str">
        <f t="shared" si="4"/>
        <v>31824021aB</v>
      </c>
    </row>
    <row r="32" spans="1:14" x14ac:dyDescent="0.2">
      <c r="A32" s="255" t="s">
        <v>1986</v>
      </c>
      <c r="B32" s="247" t="str">
        <f>VLOOKUP(A32,Adr!A:B,2,FALSE())</f>
        <v>Slovenská asociácia motoristického športu</v>
      </c>
      <c r="C32" s="257" t="s">
        <v>2672</v>
      </c>
      <c r="D32" s="258">
        <v>21500</v>
      </c>
      <c r="E32" s="250">
        <v>0</v>
      </c>
      <c r="F32" s="251" t="s">
        <v>375</v>
      </c>
      <c r="G32" s="248" t="s">
        <v>355</v>
      </c>
      <c r="H32" s="248" t="s">
        <v>2673</v>
      </c>
      <c r="I32" s="252" t="str">
        <f t="shared" si="0"/>
        <v>31824021a</v>
      </c>
      <c r="J32" s="253" t="str">
        <f t="shared" si="1"/>
        <v>31824021026 02</v>
      </c>
      <c r="K32" s="254" t="s">
        <v>2671</v>
      </c>
      <c r="L32" s="253" t="str">
        <f t="shared" si="2"/>
        <v>31824021026 02K</v>
      </c>
      <c r="M32" s="254" t="str">
        <f t="shared" si="3"/>
        <v>Slovenská asociácia motoristického športuaKautomobilový šport - kapitálové transfery</v>
      </c>
      <c r="N32" s="241" t="str">
        <f t="shared" si="4"/>
        <v>31824021aK</v>
      </c>
    </row>
    <row r="33" spans="1:14" x14ac:dyDescent="0.2">
      <c r="A33" s="255" t="s">
        <v>1986</v>
      </c>
      <c r="B33" s="247" t="str">
        <f>VLOOKUP(A33,Adr!A:B,2,FALSE())</f>
        <v>Slovenská asociácia motoristického športu</v>
      </c>
      <c r="C33" s="257" t="s">
        <v>2674</v>
      </c>
      <c r="D33" s="258">
        <v>10000</v>
      </c>
      <c r="E33" s="256">
        <v>0</v>
      </c>
      <c r="F33" s="251" t="s">
        <v>381</v>
      </c>
      <c r="G33" s="248" t="s">
        <v>357</v>
      </c>
      <c r="H33" s="248" t="s">
        <v>2631</v>
      </c>
      <c r="I33" s="252" t="str">
        <f t="shared" si="0"/>
        <v>31824021d</v>
      </c>
      <c r="J33" s="253" t="str">
        <f t="shared" si="1"/>
        <v>31824021026 03</v>
      </c>
      <c r="K33" s="254"/>
      <c r="L33" s="253" t="str">
        <f t="shared" si="2"/>
        <v>31824021026 03B</v>
      </c>
      <c r="M33" s="254" t="str">
        <f t="shared" si="3"/>
        <v>Slovenská asociácia motoristického športudBGašparovič Jakub</v>
      </c>
      <c r="N33" s="241" t="str">
        <f t="shared" si="4"/>
        <v>31824021dB</v>
      </c>
    </row>
    <row r="34" spans="1:14" x14ac:dyDescent="0.2">
      <c r="A34" s="259" t="s">
        <v>1986</v>
      </c>
      <c r="B34" s="247" t="str">
        <f>VLOOKUP(A34,Adr!A:B,2,FALSE())</f>
        <v>Slovenská asociácia motoristického športu</v>
      </c>
      <c r="C34" s="257" t="s">
        <v>2675</v>
      </c>
      <c r="D34" s="258">
        <v>20000</v>
      </c>
      <c r="E34" s="250">
        <v>0</v>
      </c>
      <c r="F34" s="251" t="s">
        <v>381</v>
      </c>
      <c r="G34" s="248" t="s">
        <v>357</v>
      </c>
      <c r="H34" s="248" t="s">
        <v>2631</v>
      </c>
      <c r="I34" s="252" t="str">
        <f t="shared" si="0"/>
        <v>31824021d</v>
      </c>
      <c r="J34" s="253" t="str">
        <f t="shared" si="1"/>
        <v>31824021026 03</v>
      </c>
      <c r="K34" s="254"/>
      <c r="L34" s="253" t="str">
        <f t="shared" si="2"/>
        <v>31824021026 03B</v>
      </c>
      <c r="M34" s="254" t="str">
        <f t="shared" si="3"/>
        <v>Slovenská asociácia motoristického športudBHomola Matej</v>
      </c>
      <c r="N34" s="241" t="str">
        <f t="shared" si="4"/>
        <v>31824021dB</v>
      </c>
    </row>
    <row r="35" spans="1:14" x14ac:dyDescent="0.2">
      <c r="A35" s="255" t="s">
        <v>1996</v>
      </c>
      <c r="B35" s="247" t="str">
        <f>VLOOKUP(A35,Adr!A:B,2,FALSE())</f>
        <v>Slovenská asociácia pretláčania rukou</v>
      </c>
      <c r="C35" s="257" t="s">
        <v>2676</v>
      </c>
      <c r="D35" s="258">
        <v>65478</v>
      </c>
      <c r="E35" s="256">
        <v>0</v>
      </c>
      <c r="F35" s="251" t="s">
        <v>375</v>
      </c>
      <c r="G35" s="248" t="s">
        <v>355</v>
      </c>
      <c r="H35" s="248" t="s">
        <v>2631</v>
      </c>
      <c r="I35" s="252" t="str">
        <f t="shared" si="0"/>
        <v>30811686a</v>
      </c>
      <c r="J35" s="253" t="str">
        <f t="shared" si="1"/>
        <v>30811686026 02</v>
      </c>
      <c r="K35" s="254" t="s">
        <v>2677</v>
      </c>
      <c r="L35" s="253" t="str">
        <f t="shared" si="2"/>
        <v>30811686026 02B</v>
      </c>
      <c r="M35" s="254" t="str">
        <f t="shared" si="3"/>
        <v>Slovenská asociácia pretláčania rukouaBpretláčanie rukou - bežné transfery</v>
      </c>
      <c r="N35" s="241" t="str">
        <f t="shared" si="4"/>
        <v>30811686aB</v>
      </c>
    </row>
    <row r="36" spans="1:14" x14ac:dyDescent="0.2">
      <c r="A36" s="255" t="s">
        <v>2006</v>
      </c>
      <c r="B36" s="247" t="str">
        <f>VLOOKUP(A36,Adr!A:B,2,FALSE())</f>
        <v>Slovenská asociácia taekwondo WT</v>
      </c>
      <c r="C36" s="257" t="s">
        <v>2678</v>
      </c>
      <c r="D36" s="258">
        <v>75685</v>
      </c>
      <c r="E36" s="250">
        <v>0</v>
      </c>
      <c r="F36" s="251" t="s">
        <v>375</v>
      </c>
      <c r="G36" s="248" t="s">
        <v>355</v>
      </c>
      <c r="H36" s="248" t="s">
        <v>2631</v>
      </c>
      <c r="I36" s="252" t="str">
        <f t="shared" si="0"/>
        <v>30814910a</v>
      </c>
      <c r="J36" s="253" t="str">
        <f t="shared" si="1"/>
        <v>30814910026 02</v>
      </c>
      <c r="K36" s="254" t="s">
        <v>2679</v>
      </c>
      <c r="L36" s="253" t="str">
        <f t="shared" si="2"/>
        <v>30814910026 02B</v>
      </c>
      <c r="M36" s="254" t="str">
        <f t="shared" si="3"/>
        <v>Slovenská asociácia taekwondo WTaBtaekwondo - bežné transfery</v>
      </c>
      <c r="N36" s="241" t="str">
        <f t="shared" si="4"/>
        <v>30814910aB</v>
      </c>
    </row>
    <row r="37" spans="1:14" x14ac:dyDescent="0.2">
      <c r="A37" s="220" t="s">
        <v>2006</v>
      </c>
      <c r="B37" s="247" t="str">
        <f>VLOOKUP(A37,Adr!A:B,2,FALSE())</f>
        <v>Slovenská asociácia taekwondo WT</v>
      </c>
      <c r="C37" s="248" t="s">
        <v>2680</v>
      </c>
      <c r="D37" s="249">
        <v>9345</v>
      </c>
      <c r="E37" s="256">
        <v>0</v>
      </c>
      <c r="F37" s="251" t="s">
        <v>379</v>
      </c>
      <c r="G37" s="248" t="s">
        <v>357</v>
      </c>
      <c r="H37" s="248" t="s">
        <v>2631</v>
      </c>
      <c r="I37" s="252" t="str">
        <f t="shared" si="0"/>
        <v>30814910c</v>
      </c>
      <c r="J37" s="253" t="str">
        <f t="shared" si="1"/>
        <v>30814910026 03</v>
      </c>
      <c r="K37" s="254"/>
      <c r="L37" s="253" t="str">
        <f t="shared" si="2"/>
        <v>30814910026 03B</v>
      </c>
      <c r="M37" s="254" t="str">
        <f t="shared" si="3"/>
        <v>Slovenská asociácia taekwondo WTcBzabezpečenie a rozvoj športu taekwondo zdravotne postihnutých športovcov</v>
      </c>
      <c r="N37" s="241" t="str">
        <f t="shared" si="4"/>
        <v>30814910cB</v>
      </c>
    </row>
    <row r="38" spans="1:14" x14ac:dyDescent="0.2">
      <c r="A38" s="255" t="s">
        <v>2006</v>
      </c>
      <c r="B38" s="247" t="str">
        <f>VLOOKUP(A38,Adr!A:B,2,FALSE())</f>
        <v>Slovenská asociácia taekwondo WT</v>
      </c>
      <c r="C38" s="262" t="s">
        <v>2681</v>
      </c>
      <c r="D38" s="249">
        <v>35000</v>
      </c>
      <c r="E38" s="250">
        <v>0</v>
      </c>
      <c r="F38" s="251" t="s">
        <v>381</v>
      </c>
      <c r="G38" s="248" t="s">
        <v>357</v>
      </c>
      <c r="H38" s="248" t="s">
        <v>2631</v>
      </c>
      <c r="I38" s="252" t="str">
        <f t="shared" si="0"/>
        <v>30814910d</v>
      </c>
      <c r="J38" s="253" t="str">
        <f t="shared" si="1"/>
        <v>30814910026 03</v>
      </c>
      <c r="K38" s="254"/>
      <c r="L38" s="253" t="str">
        <f t="shared" si="2"/>
        <v>30814910026 03B</v>
      </c>
      <c r="M38" s="254" t="str">
        <f t="shared" si="3"/>
        <v>Slovenská asociácia taekwondo WTdBBérešová Adriana</v>
      </c>
      <c r="N38" s="241" t="str">
        <f t="shared" si="4"/>
        <v>30814910dB</v>
      </c>
    </row>
    <row r="39" spans="1:14" x14ac:dyDescent="0.2">
      <c r="A39" s="259" t="s">
        <v>2015</v>
      </c>
      <c r="B39" s="247" t="str">
        <f>VLOOKUP(A39,Adr!A:B,2,FALSE())</f>
        <v>Slovenská asociácia univerzitného športu</v>
      </c>
      <c r="C39" s="257" t="s">
        <v>2682</v>
      </c>
      <c r="D39" s="258">
        <v>713000</v>
      </c>
      <c r="E39" s="256">
        <v>0</v>
      </c>
      <c r="F39" s="251" t="s">
        <v>385</v>
      </c>
      <c r="G39" s="248" t="s">
        <v>357</v>
      </c>
      <c r="H39" s="248" t="s">
        <v>2631</v>
      </c>
      <c r="I39" s="252" t="str">
        <f t="shared" si="0"/>
        <v>17316731f</v>
      </c>
      <c r="J39" s="253" t="str">
        <f t="shared" si="1"/>
        <v>17316731026 03</v>
      </c>
      <c r="K39" s="254"/>
      <c r="L39" s="253" t="str">
        <f t="shared" si="2"/>
        <v>17316731026 03B</v>
      </c>
      <c r="M39" s="254" t="str">
        <f t="shared" si="3"/>
        <v>Slovenská asociácia univerzitného športufBAktivity a úlohy v oblasti univerzitného športu v roku 2025</v>
      </c>
      <c r="N39" s="241" t="str">
        <f t="shared" si="4"/>
        <v>17316731fB</v>
      </c>
    </row>
    <row r="40" spans="1:14" x14ac:dyDescent="0.2">
      <c r="A40" s="251" t="s">
        <v>2024</v>
      </c>
      <c r="B40" s="247" t="str">
        <f>VLOOKUP(A40,Adr!A:B,2,FALSE())</f>
        <v>Slovenská asociácia zrakovo postihnutých športovcov</v>
      </c>
      <c r="C40" s="257" t="s">
        <v>2630</v>
      </c>
      <c r="D40" s="258">
        <v>155759</v>
      </c>
      <c r="E40" s="250">
        <v>0</v>
      </c>
      <c r="F40" s="251" t="s">
        <v>379</v>
      </c>
      <c r="G40" s="248" t="s">
        <v>357</v>
      </c>
      <c r="H40" s="248" t="s">
        <v>2631</v>
      </c>
      <c r="I40" s="252" t="str">
        <f t="shared" si="0"/>
        <v>30841798c</v>
      </c>
      <c r="J40" s="253" t="str">
        <f t="shared" si="1"/>
        <v>30841798026 03</v>
      </c>
      <c r="K40" s="254"/>
      <c r="L40" s="253" t="str">
        <f t="shared" si="2"/>
        <v>30841798026 03B</v>
      </c>
      <c r="M40" s="254" t="str">
        <f t="shared" si="3"/>
        <v>Slovenská asociácia zrakovo postihnutých športovcovcBzabezpečenie činnosti a úloh v roku 2025</v>
      </c>
      <c r="N40" s="241" t="str">
        <f t="shared" si="4"/>
        <v>30841798cB</v>
      </c>
    </row>
    <row r="41" spans="1:14" x14ac:dyDescent="0.2">
      <c r="A41" s="255" t="s">
        <v>2033</v>
      </c>
      <c r="B41" s="247" t="str">
        <f>VLOOKUP(A41,Adr!A:B,2,FALSE())</f>
        <v>Slovenská baseballová federácia</v>
      </c>
      <c r="C41" s="257" t="s">
        <v>2683</v>
      </c>
      <c r="D41" s="258">
        <v>220452</v>
      </c>
      <c r="E41" s="256">
        <v>0</v>
      </c>
      <c r="F41" s="251" t="s">
        <v>375</v>
      </c>
      <c r="G41" s="248" t="s">
        <v>355</v>
      </c>
      <c r="H41" s="248" t="s">
        <v>2631</v>
      </c>
      <c r="I41" s="252" t="str">
        <f t="shared" si="0"/>
        <v>30844568a</v>
      </c>
      <c r="J41" s="253" t="str">
        <f t="shared" si="1"/>
        <v>30844568026 02</v>
      </c>
      <c r="K41" s="254" t="s">
        <v>2684</v>
      </c>
      <c r="L41" s="253" t="str">
        <f t="shared" si="2"/>
        <v>30844568026 02B</v>
      </c>
      <c r="M41" s="254" t="str">
        <f t="shared" si="3"/>
        <v>Slovenská baseballová federáciaaBbaseball - bežné transfery</v>
      </c>
      <c r="N41" s="241" t="str">
        <f t="shared" si="4"/>
        <v>30844568aB</v>
      </c>
    </row>
    <row r="42" spans="1:14" x14ac:dyDescent="0.2">
      <c r="A42" s="220" t="s">
        <v>2040</v>
      </c>
      <c r="B42" s="247" t="str">
        <f>VLOOKUP(A42,Adr!A:B,2,FALSE())</f>
        <v>Slovenská basketbalová asociácia</v>
      </c>
      <c r="C42" s="248" t="s">
        <v>2685</v>
      </c>
      <c r="D42" s="249">
        <v>1663299</v>
      </c>
      <c r="E42" s="250">
        <v>0</v>
      </c>
      <c r="F42" s="251" t="s">
        <v>375</v>
      </c>
      <c r="G42" s="248" t="s">
        <v>355</v>
      </c>
      <c r="H42" s="248" t="s">
        <v>2631</v>
      </c>
      <c r="I42" s="252" t="str">
        <f t="shared" si="0"/>
        <v>17315166a</v>
      </c>
      <c r="J42" s="253" t="str">
        <f t="shared" si="1"/>
        <v>17315166026 02</v>
      </c>
      <c r="K42" s="254" t="s">
        <v>2686</v>
      </c>
      <c r="L42" s="253" t="str">
        <f t="shared" si="2"/>
        <v>17315166026 02B</v>
      </c>
      <c r="M42" s="254" t="str">
        <f t="shared" si="3"/>
        <v>Slovenská basketbalová asociáciaaBbasketbal - bežné transfery</v>
      </c>
      <c r="N42" s="241" t="str">
        <f t="shared" si="4"/>
        <v>17315166aB</v>
      </c>
    </row>
    <row r="43" spans="1:14" x14ac:dyDescent="0.2">
      <c r="A43" s="255" t="s">
        <v>2047</v>
      </c>
      <c r="B43" s="247" t="str">
        <f>VLOOKUP(A43,Adr!A:B,2,FALSE())</f>
        <v>Slovenská boxerská federácia</v>
      </c>
      <c r="C43" s="248" t="s">
        <v>2687</v>
      </c>
      <c r="D43" s="249">
        <v>515461</v>
      </c>
      <c r="E43" s="256">
        <v>0</v>
      </c>
      <c r="F43" s="251" t="s">
        <v>375</v>
      </c>
      <c r="G43" s="248" t="s">
        <v>355</v>
      </c>
      <c r="H43" s="248" t="s">
        <v>2631</v>
      </c>
      <c r="I43" s="252" t="str">
        <f t="shared" si="0"/>
        <v>31744621a</v>
      </c>
      <c r="J43" s="253" t="str">
        <f t="shared" si="1"/>
        <v>31744621026 02</v>
      </c>
      <c r="K43" s="254" t="s">
        <v>2688</v>
      </c>
      <c r="L43" s="253" t="str">
        <f t="shared" si="2"/>
        <v>31744621026 02B</v>
      </c>
      <c r="M43" s="254" t="str">
        <f t="shared" si="3"/>
        <v>Slovenská boxerská federáciaaBbox - bežné transfery</v>
      </c>
      <c r="N43" s="241" t="str">
        <f t="shared" si="4"/>
        <v>31744621aB</v>
      </c>
    </row>
    <row r="44" spans="1:14" x14ac:dyDescent="0.2">
      <c r="A44" s="255" t="s">
        <v>2047</v>
      </c>
      <c r="B44" s="247" t="str">
        <f>VLOOKUP(A44,Adr!A:B,2,FALSE())</f>
        <v>Slovenská boxerská federácia</v>
      </c>
      <c r="C44" s="262" t="s">
        <v>2689</v>
      </c>
      <c r="D44" s="249">
        <v>20000</v>
      </c>
      <c r="E44" s="250">
        <v>0</v>
      </c>
      <c r="F44" s="251" t="s">
        <v>381</v>
      </c>
      <c r="G44" s="248" t="s">
        <v>357</v>
      </c>
      <c r="H44" s="248" t="s">
        <v>2631</v>
      </c>
      <c r="I44" s="252" t="str">
        <f t="shared" si="0"/>
        <v>31744621d</v>
      </c>
      <c r="J44" s="253" t="str">
        <f t="shared" si="1"/>
        <v>31744621026 03</v>
      </c>
      <c r="K44" s="254"/>
      <c r="L44" s="253" t="str">
        <f t="shared" si="2"/>
        <v>31744621026 03B</v>
      </c>
      <c r="M44" s="254" t="str">
        <f t="shared" si="3"/>
        <v>Slovenská boxerská federáciadBTriebeľová Jessica</v>
      </c>
      <c r="N44" s="241" t="str">
        <f t="shared" si="4"/>
        <v>31744621dB</v>
      </c>
    </row>
    <row r="45" spans="1:14" x14ac:dyDescent="0.2">
      <c r="A45" s="220" t="s">
        <v>2057</v>
      </c>
      <c r="B45" s="247" t="str">
        <f>VLOOKUP(A45,Adr!A:B,2,FALSE())</f>
        <v>Slovenská federácia pétanque</v>
      </c>
      <c r="C45" s="248" t="s">
        <v>2690</v>
      </c>
      <c r="D45" s="249">
        <v>31581</v>
      </c>
      <c r="E45" s="256">
        <v>0</v>
      </c>
      <c r="F45" s="251" t="s">
        <v>375</v>
      </c>
      <c r="G45" s="248" t="s">
        <v>355</v>
      </c>
      <c r="H45" s="248" t="s">
        <v>2631</v>
      </c>
      <c r="I45" s="252" t="str">
        <f t="shared" si="0"/>
        <v>36064742a</v>
      </c>
      <c r="J45" s="253" t="str">
        <f t="shared" si="1"/>
        <v>36064742026 02</v>
      </c>
      <c r="K45" s="254" t="s">
        <v>2691</v>
      </c>
      <c r="L45" s="253" t="str">
        <f t="shared" si="2"/>
        <v>36064742026 02B</v>
      </c>
      <c r="M45" s="254" t="str">
        <f t="shared" si="3"/>
        <v>Slovenská federácia pétanqueaBpétanque - bežné transfery</v>
      </c>
      <c r="N45" s="241" t="str">
        <f t="shared" si="4"/>
        <v>36064742aB</v>
      </c>
    </row>
    <row r="46" spans="1:14" x14ac:dyDescent="0.2">
      <c r="A46" s="251" t="s">
        <v>2065</v>
      </c>
      <c r="B46" s="247" t="str">
        <f>VLOOKUP(A46,Adr!A:B,2,FALSE())</f>
        <v>Slovenská golfová asociácia</v>
      </c>
      <c r="C46" s="248" t="s">
        <v>2692</v>
      </c>
      <c r="D46" s="249">
        <v>449878</v>
      </c>
      <c r="E46" s="250">
        <v>0</v>
      </c>
      <c r="F46" s="251" t="s">
        <v>375</v>
      </c>
      <c r="G46" s="248" t="s">
        <v>355</v>
      </c>
      <c r="H46" s="248" t="s">
        <v>2631</v>
      </c>
      <c r="I46" s="252" t="str">
        <f t="shared" si="0"/>
        <v>50284363a</v>
      </c>
      <c r="J46" s="253" t="str">
        <f t="shared" si="1"/>
        <v>50284363026 02</v>
      </c>
      <c r="K46" s="254" t="s">
        <v>2693</v>
      </c>
      <c r="L46" s="253" t="str">
        <f t="shared" si="2"/>
        <v>50284363026 02B</v>
      </c>
      <c r="M46" s="254" t="str">
        <f t="shared" si="3"/>
        <v>Slovenská golfová asociáciaaBgolf - bežné transfery</v>
      </c>
      <c r="N46" s="241" t="str">
        <f t="shared" si="4"/>
        <v>50284363aB</v>
      </c>
    </row>
    <row r="47" spans="1:14" x14ac:dyDescent="0.2">
      <c r="A47" s="220" t="s">
        <v>2065</v>
      </c>
      <c r="B47" s="247" t="str">
        <f>VLOOKUP(A47,Adr!A:B,2,FALSE())</f>
        <v>Slovenská golfová asociácia</v>
      </c>
      <c r="C47" s="248" t="s">
        <v>2694</v>
      </c>
      <c r="D47" s="249">
        <v>4673</v>
      </c>
      <c r="E47" s="256">
        <v>0</v>
      </c>
      <c r="F47" s="251" t="s">
        <v>379</v>
      </c>
      <c r="G47" s="248" t="s">
        <v>357</v>
      </c>
      <c r="H47" s="248" t="s">
        <v>2631</v>
      </c>
      <c r="I47" s="252" t="str">
        <f t="shared" si="0"/>
        <v>50284363c</v>
      </c>
      <c r="J47" s="253" t="str">
        <f t="shared" si="1"/>
        <v>50284363026 03</v>
      </c>
      <c r="K47" s="254"/>
      <c r="L47" s="253" t="str">
        <f t="shared" si="2"/>
        <v>50284363026 03B</v>
      </c>
      <c r="M47" s="254" t="str">
        <f t="shared" si="3"/>
        <v>Slovenská golfová asociáciacBzabezpečenie a rozvoj športu golf zdravotne postihnutých športovcov</v>
      </c>
      <c r="N47" s="241" t="str">
        <f t="shared" si="4"/>
        <v>50284363cB</v>
      </c>
    </row>
    <row r="48" spans="1:14" x14ac:dyDescent="0.2">
      <c r="A48" s="255" t="s">
        <v>2065</v>
      </c>
      <c r="B48" s="247" t="str">
        <f>VLOOKUP(A48,Adr!A:B,2,FALSE())</f>
        <v>Slovenská golfová asociácia</v>
      </c>
      <c r="C48" s="260" t="s">
        <v>2695</v>
      </c>
      <c r="D48" s="261">
        <v>20000</v>
      </c>
      <c r="E48" s="250">
        <v>0</v>
      </c>
      <c r="F48" s="251" t="s">
        <v>381</v>
      </c>
      <c r="G48" s="248" t="s">
        <v>357</v>
      </c>
      <c r="H48" s="248" t="s">
        <v>2631</v>
      </c>
      <c r="I48" s="252" t="str">
        <f t="shared" si="0"/>
        <v>50284363d</v>
      </c>
      <c r="J48" s="253" t="str">
        <f t="shared" si="1"/>
        <v>50284363026 03</v>
      </c>
      <c r="K48" s="254"/>
      <c r="L48" s="253" t="str">
        <f t="shared" si="2"/>
        <v>50284363026 03B</v>
      </c>
      <c r="M48" s="254" t="str">
        <f t="shared" si="3"/>
        <v>Slovenská golfová asociáciadBTeták Tadeáš</v>
      </c>
      <c r="N48" s="241" t="str">
        <f t="shared" si="4"/>
        <v>50284363dB</v>
      </c>
    </row>
    <row r="49" spans="1:14" x14ac:dyDescent="0.2">
      <c r="A49" s="220" t="s">
        <v>2076</v>
      </c>
      <c r="B49" s="247" t="str">
        <f>VLOOKUP(A49,Adr!A:B,2,FALSE())</f>
        <v>Slovenská gymnastická federácia</v>
      </c>
      <c r="C49" s="248" t="s">
        <v>2696</v>
      </c>
      <c r="D49" s="249">
        <v>1052782</v>
      </c>
      <c r="E49" s="256">
        <v>0</v>
      </c>
      <c r="F49" s="251" t="s">
        <v>375</v>
      </c>
      <c r="G49" s="248" t="s">
        <v>355</v>
      </c>
      <c r="H49" s="248" t="s">
        <v>2631</v>
      </c>
      <c r="I49" s="252" t="str">
        <f t="shared" si="0"/>
        <v>00688321a</v>
      </c>
      <c r="J49" s="253" t="str">
        <f t="shared" si="1"/>
        <v>00688321026 02</v>
      </c>
      <c r="K49" s="254" t="s">
        <v>2697</v>
      </c>
      <c r="L49" s="253" t="str">
        <f t="shared" si="2"/>
        <v>00688321026 02B</v>
      </c>
      <c r="M49" s="254" t="str">
        <f t="shared" si="3"/>
        <v>Slovenská gymnastická federáciaaBgymnastika - bežné transfery</v>
      </c>
      <c r="N49" s="241" t="str">
        <f t="shared" si="4"/>
        <v>00688321aB</v>
      </c>
    </row>
    <row r="50" spans="1:14" x14ac:dyDescent="0.2">
      <c r="A50" s="251" t="s">
        <v>2076</v>
      </c>
      <c r="B50" s="247" t="str">
        <f>VLOOKUP(A50,Adr!A:B,2,FALSE())</f>
        <v>Slovenská gymnastická federácia</v>
      </c>
      <c r="C50" s="260" t="s">
        <v>2698</v>
      </c>
      <c r="D50" s="261">
        <v>44000</v>
      </c>
      <c r="E50" s="250">
        <v>0</v>
      </c>
      <c r="F50" s="251" t="s">
        <v>375</v>
      </c>
      <c r="G50" s="248" t="s">
        <v>355</v>
      </c>
      <c r="H50" s="248" t="s">
        <v>2673</v>
      </c>
      <c r="I50" s="252" t="str">
        <f t="shared" si="0"/>
        <v>00688321a</v>
      </c>
      <c r="J50" s="253" t="str">
        <f t="shared" si="1"/>
        <v>00688321026 02</v>
      </c>
      <c r="K50" s="254" t="s">
        <v>2697</v>
      </c>
      <c r="L50" s="253" t="str">
        <f t="shared" si="2"/>
        <v>00688321026 02K</v>
      </c>
      <c r="M50" s="254" t="str">
        <f t="shared" si="3"/>
        <v>Slovenská gymnastická federáciaaKgymnastika - kapitálové transfery</v>
      </c>
      <c r="N50" s="241" t="str">
        <f t="shared" si="4"/>
        <v>00688321aK</v>
      </c>
    </row>
    <row r="51" spans="1:14" x14ac:dyDescent="0.2">
      <c r="A51" s="255" t="s">
        <v>2084</v>
      </c>
      <c r="B51" s="247" t="str">
        <f>VLOOKUP(A51,Adr!A:B,2,FALSE())</f>
        <v>SLOVENSKÁ CHEERLEADING ÚNIA</v>
      </c>
      <c r="C51" s="248" t="s">
        <v>2699</v>
      </c>
      <c r="D51" s="249">
        <v>31581</v>
      </c>
      <c r="E51" s="256">
        <v>0</v>
      </c>
      <c r="F51" s="251" t="s">
        <v>375</v>
      </c>
      <c r="G51" s="248" t="s">
        <v>355</v>
      </c>
      <c r="H51" s="248" t="s">
        <v>2631</v>
      </c>
      <c r="I51" s="252" t="str">
        <f t="shared" si="0"/>
        <v>54041368a</v>
      </c>
      <c r="J51" s="253" t="str">
        <f t="shared" si="1"/>
        <v>54041368026 02</v>
      </c>
      <c r="K51" s="254" t="s">
        <v>2700</v>
      </c>
      <c r="L51" s="253" t="str">
        <f t="shared" si="2"/>
        <v>54041368026 02B</v>
      </c>
      <c r="M51" s="254" t="str">
        <f t="shared" si="3"/>
        <v>SLOVENSKÁ CHEERLEADING ÚNIAaBcheerleading - bežné transfery</v>
      </c>
      <c r="N51" s="241" t="str">
        <f t="shared" si="4"/>
        <v>54041368aB</v>
      </c>
    </row>
    <row r="52" spans="1:14" x14ac:dyDescent="0.2">
      <c r="A52" s="251" t="s">
        <v>2095</v>
      </c>
      <c r="B52" s="247" t="str">
        <f>VLOOKUP(A52,Adr!A:B,2,FALSE())</f>
        <v>SLOVENSKÁ JAZDECKÁ FEDERÁCIA</v>
      </c>
      <c r="C52" s="263" t="s">
        <v>2701</v>
      </c>
      <c r="D52" s="264">
        <v>198470</v>
      </c>
      <c r="E52" s="250">
        <v>0</v>
      </c>
      <c r="F52" s="251" t="s">
        <v>375</v>
      </c>
      <c r="G52" s="248" t="s">
        <v>355</v>
      </c>
      <c r="H52" s="248" t="s">
        <v>2631</v>
      </c>
      <c r="I52" s="252" t="str">
        <f t="shared" si="0"/>
        <v>31787801a</v>
      </c>
      <c r="J52" s="253" t="str">
        <f t="shared" si="1"/>
        <v>31787801026 02</v>
      </c>
      <c r="K52" s="254" t="s">
        <v>2702</v>
      </c>
      <c r="L52" s="253" t="str">
        <f t="shared" si="2"/>
        <v>31787801026 02B</v>
      </c>
      <c r="M52" s="254" t="str">
        <f t="shared" si="3"/>
        <v>SLOVENSKÁ JAZDECKÁ FEDERÁCIAaBjazdectvo - bežné transfery</v>
      </c>
      <c r="N52" s="241" t="str">
        <f t="shared" si="4"/>
        <v>31787801aB</v>
      </c>
    </row>
    <row r="53" spans="1:14" x14ac:dyDescent="0.2">
      <c r="A53" s="220" t="s">
        <v>2102</v>
      </c>
      <c r="B53" s="247" t="str">
        <f>VLOOKUP(A53,Adr!A:B,2,FALSE())</f>
        <v>Slovenská kanoistika</v>
      </c>
      <c r="C53" s="260" t="s">
        <v>2703</v>
      </c>
      <c r="D53" s="258">
        <v>1925608</v>
      </c>
      <c r="E53" s="256">
        <v>0</v>
      </c>
      <c r="F53" s="251" t="s">
        <v>375</v>
      </c>
      <c r="G53" s="248" t="s">
        <v>355</v>
      </c>
      <c r="H53" s="248" t="s">
        <v>2631</v>
      </c>
      <c r="I53" s="252" t="str">
        <f t="shared" si="0"/>
        <v>50434101a</v>
      </c>
      <c r="J53" s="253" t="str">
        <f t="shared" si="1"/>
        <v>50434101026 02</v>
      </c>
      <c r="K53" s="254" t="s">
        <v>2704</v>
      </c>
      <c r="L53" s="253" t="str">
        <f t="shared" si="2"/>
        <v>50434101026 02B</v>
      </c>
      <c r="M53" s="254" t="str">
        <f t="shared" si="3"/>
        <v>Slovenská kanoistikaaBkanoistika - bežné transfery</v>
      </c>
      <c r="N53" s="241" t="str">
        <f t="shared" si="4"/>
        <v>50434101aB</v>
      </c>
    </row>
    <row r="54" spans="1:14" x14ac:dyDescent="0.2">
      <c r="A54" s="255" t="s">
        <v>2102</v>
      </c>
      <c r="B54" s="247" t="str">
        <f>VLOOKUP(A54,Adr!A:B,2,FALSE())</f>
        <v>Slovenská kanoistika</v>
      </c>
      <c r="C54" s="257" t="s">
        <v>2705</v>
      </c>
      <c r="D54" s="258">
        <v>13500</v>
      </c>
      <c r="E54" s="250">
        <v>0</v>
      </c>
      <c r="F54" s="251" t="s">
        <v>375</v>
      </c>
      <c r="G54" s="248" t="s">
        <v>355</v>
      </c>
      <c r="H54" s="248" t="s">
        <v>2673</v>
      </c>
      <c r="I54" s="252" t="str">
        <f t="shared" si="0"/>
        <v>50434101a</v>
      </c>
      <c r="J54" s="253" t="str">
        <f t="shared" si="1"/>
        <v>50434101026 02</v>
      </c>
      <c r="K54" s="254" t="s">
        <v>2704</v>
      </c>
      <c r="L54" s="253" t="str">
        <f t="shared" si="2"/>
        <v>50434101026 02K</v>
      </c>
      <c r="M54" s="254" t="str">
        <f t="shared" si="3"/>
        <v>Slovenská kanoistikaaKkanoistika - kapitálové transfery</v>
      </c>
      <c r="N54" s="241" t="str">
        <f t="shared" si="4"/>
        <v>50434101aK</v>
      </c>
    </row>
    <row r="55" spans="1:14" x14ac:dyDescent="0.2">
      <c r="A55" s="220" t="s">
        <v>2102</v>
      </c>
      <c r="B55" s="247" t="str">
        <f>VLOOKUP(A55,Adr!A:B,2,FALSE())</f>
        <v>Slovenská kanoistika</v>
      </c>
      <c r="C55" s="248" t="s">
        <v>2706</v>
      </c>
      <c r="D55" s="249">
        <v>10000</v>
      </c>
      <c r="E55" s="256">
        <v>0</v>
      </c>
      <c r="F55" s="251" t="s">
        <v>381</v>
      </c>
      <c r="G55" s="248" t="s">
        <v>357</v>
      </c>
      <c r="H55" s="248" t="s">
        <v>2631</v>
      </c>
      <c r="I55" s="252" t="str">
        <f t="shared" si="0"/>
        <v>50434101d</v>
      </c>
      <c r="J55" s="253" t="str">
        <f t="shared" si="1"/>
        <v>50434101026 03</v>
      </c>
      <c r="K55" s="254"/>
      <c r="L55" s="253" t="str">
        <f t="shared" si="2"/>
        <v>50434101026 03B</v>
      </c>
      <c r="M55" s="254" t="str">
        <f t="shared" si="3"/>
        <v>Slovenská kanoistikadBAbrahámová Karolína</v>
      </c>
      <c r="N55" s="241" t="str">
        <f t="shared" si="4"/>
        <v>50434101dB</v>
      </c>
    </row>
    <row r="56" spans="1:14" x14ac:dyDescent="0.2">
      <c r="A56" s="251" t="s">
        <v>2102</v>
      </c>
      <c r="B56" s="247" t="str">
        <f>VLOOKUP(A56,Adr!A:B,2,FALSE())</f>
        <v>Slovenská kanoistika</v>
      </c>
      <c r="C56" s="260" t="s">
        <v>2707</v>
      </c>
      <c r="D56" s="261">
        <v>9300</v>
      </c>
      <c r="E56" s="250">
        <v>0</v>
      </c>
      <c r="F56" s="251" t="s">
        <v>381</v>
      </c>
      <c r="G56" s="248" t="s">
        <v>357</v>
      </c>
      <c r="H56" s="248" t="s">
        <v>2631</v>
      </c>
      <c r="I56" s="252" t="str">
        <f t="shared" si="0"/>
        <v>50434101d</v>
      </c>
      <c r="J56" s="253" t="str">
        <f t="shared" si="1"/>
        <v>50434101026 03</v>
      </c>
      <c r="K56" s="254"/>
      <c r="L56" s="253" t="str">
        <f t="shared" si="2"/>
        <v>50434101026 03B</v>
      </c>
      <c r="M56" s="254" t="str">
        <f t="shared" si="3"/>
        <v>Slovenská kanoistikadBBábik Martin</v>
      </c>
      <c r="N56" s="241" t="str">
        <f t="shared" si="4"/>
        <v>50434101dB</v>
      </c>
    </row>
    <row r="57" spans="1:14" x14ac:dyDescent="0.2">
      <c r="A57" s="255" t="s">
        <v>2102</v>
      </c>
      <c r="B57" s="247" t="str">
        <f>VLOOKUP(A57,Adr!A:B,2,FALSE())</f>
        <v>Slovenská kanoistika</v>
      </c>
      <c r="C57" s="257" t="s">
        <v>2708</v>
      </c>
      <c r="D57" s="258">
        <v>15600</v>
      </c>
      <c r="E57" s="256">
        <v>0</v>
      </c>
      <c r="F57" s="251" t="s">
        <v>381</v>
      </c>
      <c r="G57" s="248" t="s">
        <v>357</v>
      </c>
      <c r="H57" s="248" t="s">
        <v>2631</v>
      </c>
      <c r="I57" s="252" t="str">
        <f t="shared" si="0"/>
        <v>50434101d</v>
      </c>
      <c r="J57" s="253" t="str">
        <f t="shared" si="1"/>
        <v>50434101026 03</v>
      </c>
      <c r="K57" s="254"/>
      <c r="L57" s="253" t="str">
        <f t="shared" si="2"/>
        <v>50434101026 03B</v>
      </c>
      <c r="M57" s="254" t="str">
        <f t="shared" si="3"/>
        <v>Slovenská kanoistikadBBaláž Samuel</v>
      </c>
      <c r="N57" s="241" t="str">
        <f t="shared" si="4"/>
        <v>50434101dB</v>
      </c>
    </row>
    <row r="58" spans="1:14" x14ac:dyDescent="0.2">
      <c r="A58" s="255" t="s">
        <v>2102</v>
      </c>
      <c r="B58" s="247" t="str">
        <f>VLOOKUP(A58,Adr!A:B,2,FALSE())</f>
        <v>Slovenská kanoistika</v>
      </c>
      <c r="C58" s="257" t="s">
        <v>2709</v>
      </c>
      <c r="D58" s="258">
        <v>80000</v>
      </c>
      <c r="E58" s="250">
        <v>0</v>
      </c>
      <c r="F58" s="251" t="s">
        <v>381</v>
      </c>
      <c r="G58" s="248" t="s">
        <v>357</v>
      </c>
      <c r="H58" s="248" t="s">
        <v>2631</v>
      </c>
      <c r="I58" s="252" t="str">
        <f t="shared" si="0"/>
        <v>50434101d</v>
      </c>
      <c r="J58" s="253" t="str">
        <f t="shared" si="1"/>
        <v>50434101026 03</v>
      </c>
      <c r="K58" s="254"/>
      <c r="L58" s="253" t="str">
        <f t="shared" si="2"/>
        <v>50434101026 03B</v>
      </c>
      <c r="M58" s="254" t="str">
        <f t="shared" si="3"/>
        <v>Slovenská kanoistikadBBeňuš Matej</v>
      </c>
      <c r="N58" s="241" t="str">
        <f t="shared" si="4"/>
        <v>50434101dB</v>
      </c>
    </row>
    <row r="59" spans="1:14" x14ac:dyDescent="0.2">
      <c r="A59" s="228" t="s">
        <v>2102</v>
      </c>
      <c r="B59" s="247" t="str">
        <f>VLOOKUP(A59,Adr!A:B,2,FALSE())</f>
        <v>Slovenská kanoistika</v>
      </c>
      <c r="C59" s="257" t="s">
        <v>2710</v>
      </c>
      <c r="D59" s="261">
        <v>9300</v>
      </c>
      <c r="E59" s="256">
        <v>0</v>
      </c>
      <c r="F59" s="251" t="s">
        <v>381</v>
      </c>
      <c r="G59" s="248" t="s">
        <v>357</v>
      </c>
      <c r="H59" s="248" t="s">
        <v>2631</v>
      </c>
      <c r="I59" s="252" t="str">
        <f t="shared" si="0"/>
        <v>50434101d</v>
      </c>
      <c r="J59" s="253" t="str">
        <f t="shared" si="1"/>
        <v>50434101026 03</v>
      </c>
      <c r="K59" s="254"/>
      <c r="L59" s="253" t="str">
        <f t="shared" si="2"/>
        <v>50434101026 03B</v>
      </c>
      <c r="M59" s="254" t="str">
        <f t="shared" si="3"/>
        <v>Slovenská kanoistikadBBergendi Sofia</v>
      </c>
      <c r="N59" s="241" t="str">
        <f t="shared" si="4"/>
        <v>50434101dB</v>
      </c>
    </row>
    <row r="60" spans="1:14" x14ac:dyDescent="0.2">
      <c r="A60" s="220" t="s">
        <v>2102</v>
      </c>
      <c r="B60" s="247" t="str">
        <f>VLOOKUP(A60,Adr!A:B,2,FALSE())</f>
        <v>Slovenská kanoistika</v>
      </c>
      <c r="C60" s="248" t="s">
        <v>2711</v>
      </c>
      <c r="D60" s="249">
        <v>15600</v>
      </c>
      <c r="E60" s="250">
        <v>0</v>
      </c>
      <c r="F60" s="251" t="s">
        <v>381</v>
      </c>
      <c r="G60" s="248" t="s">
        <v>357</v>
      </c>
      <c r="H60" s="248" t="s">
        <v>2631</v>
      </c>
      <c r="I60" s="252" t="str">
        <f t="shared" si="0"/>
        <v>50434101d</v>
      </c>
      <c r="J60" s="253" t="str">
        <f t="shared" si="1"/>
        <v>50434101026 03</v>
      </c>
      <c r="K60" s="254"/>
      <c r="L60" s="253" t="str">
        <f t="shared" si="2"/>
        <v>50434101026 03B</v>
      </c>
      <c r="M60" s="254" t="str">
        <f t="shared" si="3"/>
        <v>Slovenská kanoistikadBBotek Adam</v>
      </c>
      <c r="N60" s="241" t="str">
        <f t="shared" si="4"/>
        <v>50434101dB</v>
      </c>
    </row>
    <row r="61" spans="1:14" x14ac:dyDescent="0.2">
      <c r="A61" s="220" t="s">
        <v>2102</v>
      </c>
      <c r="B61" s="247" t="str">
        <f>VLOOKUP(A61,Adr!A:B,2,FALSE())</f>
        <v>Slovenská kanoistika</v>
      </c>
      <c r="C61" s="257" t="s">
        <v>2712</v>
      </c>
      <c r="D61" s="258">
        <v>15000</v>
      </c>
      <c r="E61" s="256">
        <v>0</v>
      </c>
      <c r="F61" s="251" t="s">
        <v>381</v>
      </c>
      <c r="G61" s="248" t="s">
        <v>357</v>
      </c>
      <c r="H61" s="248" t="s">
        <v>2631</v>
      </c>
      <c r="I61" s="252" t="str">
        <f t="shared" si="0"/>
        <v>50434101d</v>
      </c>
      <c r="J61" s="253" t="str">
        <f t="shared" si="1"/>
        <v>50434101026 03</v>
      </c>
      <c r="K61" s="254"/>
      <c r="L61" s="253" t="str">
        <f t="shared" si="2"/>
        <v>50434101026 03B</v>
      </c>
      <c r="M61" s="254" t="str">
        <f t="shared" si="3"/>
        <v>Slovenská kanoistikadBBugár Reka</v>
      </c>
      <c r="N61" s="241" t="str">
        <f t="shared" si="4"/>
        <v>50434101dB</v>
      </c>
    </row>
    <row r="62" spans="1:14" x14ac:dyDescent="0.2">
      <c r="A62" s="259" t="s">
        <v>2102</v>
      </c>
      <c r="B62" s="247" t="str">
        <f>VLOOKUP(A62,Adr!A:B,2,FALSE())</f>
        <v>Slovenská kanoistika</v>
      </c>
      <c r="C62" s="257" t="s">
        <v>2713</v>
      </c>
      <c r="D62" s="258">
        <v>9300</v>
      </c>
      <c r="E62" s="250">
        <v>0</v>
      </c>
      <c r="F62" s="251" t="s">
        <v>381</v>
      </c>
      <c r="G62" s="248" t="s">
        <v>357</v>
      </c>
      <c r="H62" s="248" t="s">
        <v>2631</v>
      </c>
      <c r="I62" s="252" t="str">
        <f t="shared" si="0"/>
        <v>50434101d</v>
      </c>
      <c r="J62" s="253" t="str">
        <f t="shared" si="1"/>
        <v>50434101026 03</v>
      </c>
      <c r="K62" s="254"/>
      <c r="L62" s="253" t="str">
        <f t="shared" si="2"/>
        <v>50434101026 03B</v>
      </c>
      <c r="M62" s="254" t="str">
        <f t="shared" si="3"/>
        <v>Slovenská kanoistikadBČulenová Dagmar</v>
      </c>
      <c r="N62" s="241" t="str">
        <f t="shared" si="4"/>
        <v>50434101dB</v>
      </c>
    </row>
    <row r="63" spans="1:14" x14ac:dyDescent="0.2">
      <c r="A63" s="255" t="s">
        <v>2102</v>
      </c>
      <c r="B63" s="247" t="str">
        <f>VLOOKUP(A63,Adr!A:B,2,FALSE())</f>
        <v>Slovenská kanoistika</v>
      </c>
      <c r="C63" s="260" t="s">
        <v>2714</v>
      </c>
      <c r="D63" s="264">
        <v>7500</v>
      </c>
      <c r="E63" s="256">
        <v>0</v>
      </c>
      <c r="F63" s="251" t="s">
        <v>381</v>
      </c>
      <c r="G63" s="248" t="s">
        <v>357</v>
      </c>
      <c r="H63" s="248" t="s">
        <v>2631</v>
      </c>
      <c r="I63" s="252" t="str">
        <f t="shared" si="0"/>
        <v>50434101d</v>
      </c>
      <c r="J63" s="253" t="str">
        <f t="shared" si="1"/>
        <v>50434101026 03</v>
      </c>
      <c r="K63" s="254"/>
      <c r="L63" s="253" t="str">
        <f t="shared" si="2"/>
        <v>50434101026 03B</v>
      </c>
      <c r="M63" s="254" t="str">
        <f t="shared" si="3"/>
        <v>Slovenská kanoistikadBDoktorík Dominik</v>
      </c>
      <c r="N63" s="241" t="str">
        <f t="shared" si="4"/>
        <v>50434101dB</v>
      </c>
    </row>
    <row r="64" spans="1:14" x14ac:dyDescent="0.2">
      <c r="A64" s="251" t="s">
        <v>2102</v>
      </c>
      <c r="B64" s="247" t="str">
        <f>VLOOKUP(A64,Adr!A:B,2,FALSE())</f>
        <v>Slovenská kanoistika</v>
      </c>
      <c r="C64" s="260" t="s">
        <v>2715</v>
      </c>
      <c r="D64" s="261">
        <v>15000</v>
      </c>
      <c r="E64" s="250">
        <v>0</v>
      </c>
      <c r="F64" s="251" t="s">
        <v>381</v>
      </c>
      <c r="G64" s="248" t="s">
        <v>357</v>
      </c>
      <c r="H64" s="248" t="s">
        <v>2631</v>
      </c>
      <c r="I64" s="252" t="str">
        <f t="shared" si="0"/>
        <v>50434101d</v>
      </c>
      <c r="J64" s="253" t="str">
        <f t="shared" si="1"/>
        <v>50434101026 03</v>
      </c>
      <c r="K64" s="254"/>
      <c r="L64" s="253" t="str">
        <f t="shared" si="2"/>
        <v>50434101026 03B</v>
      </c>
      <c r="M64" s="254" t="str">
        <f t="shared" si="3"/>
        <v>Slovenská kanoistikadBDorner Milan</v>
      </c>
      <c r="N64" s="241" t="str">
        <f t="shared" si="4"/>
        <v>50434101dB</v>
      </c>
    </row>
    <row r="65" spans="1:14" x14ac:dyDescent="0.2">
      <c r="A65" s="251" t="s">
        <v>2102</v>
      </c>
      <c r="B65" s="247" t="str">
        <f>VLOOKUP(A65,Adr!A:B,2,FALSE())</f>
        <v>Slovenská kanoistika</v>
      </c>
      <c r="C65" s="260" t="s">
        <v>2716</v>
      </c>
      <c r="D65" s="261">
        <v>20000</v>
      </c>
      <c r="E65" s="256">
        <v>0</v>
      </c>
      <c r="F65" s="251" t="s">
        <v>381</v>
      </c>
      <c r="G65" s="248" t="s">
        <v>357</v>
      </c>
      <c r="H65" s="248" t="s">
        <v>2631</v>
      </c>
      <c r="I65" s="252" t="str">
        <f t="shared" si="0"/>
        <v>50434101d</v>
      </c>
      <c r="J65" s="253" t="str">
        <f t="shared" si="1"/>
        <v>50434101026 03</v>
      </c>
      <c r="K65" s="254"/>
      <c r="L65" s="253" t="str">
        <f t="shared" si="2"/>
        <v>50434101026 03B</v>
      </c>
      <c r="M65" s="254" t="str">
        <f t="shared" si="3"/>
        <v>Slovenská kanoistikadBDuda Filip</v>
      </c>
      <c r="N65" s="241" t="str">
        <f t="shared" si="4"/>
        <v>50434101dB</v>
      </c>
    </row>
    <row r="66" spans="1:14" x14ac:dyDescent="0.2">
      <c r="A66" s="255" t="s">
        <v>2102</v>
      </c>
      <c r="B66" s="247" t="str">
        <f>VLOOKUP(A66,Adr!A:B,2,FALSE())</f>
        <v>Slovenská kanoistika</v>
      </c>
      <c r="C66" s="257" t="s">
        <v>2717</v>
      </c>
      <c r="D66" s="261">
        <v>10000</v>
      </c>
      <c r="E66" s="250">
        <v>0</v>
      </c>
      <c r="F66" s="251" t="s">
        <v>381</v>
      </c>
      <c r="G66" s="248" t="s">
        <v>357</v>
      </c>
      <c r="H66" s="248" t="s">
        <v>2631</v>
      </c>
      <c r="I66" s="252" t="str">
        <f t="shared" ref="I66:I129" si="5">A66&amp;F66</f>
        <v>50434101d</v>
      </c>
      <c r="J66" s="253" t="str">
        <f t="shared" ref="J66:J129" si="6">A66&amp;G66</f>
        <v>50434101026 03</v>
      </c>
      <c r="K66" s="254"/>
      <c r="L66" s="253" t="str">
        <f t="shared" ref="L66:L129" si="7">A66&amp;G66&amp;H66</f>
        <v>50434101026 03B</v>
      </c>
      <c r="M66" s="254" t="str">
        <f t="shared" ref="M66:M129" si="8">B66&amp;F66&amp;H66&amp;C66</f>
        <v>Slovenská kanoistikadBEgyházy Dominik</v>
      </c>
      <c r="N66" s="241" t="str">
        <f t="shared" ref="N66:N129" si="9">+I66&amp;H66</f>
        <v>50434101dB</v>
      </c>
    </row>
    <row r="67" spans="1:14" x14ac:dyDescent="0.2">
      <c r="A67" s="255" t="s">
        <v>2102</v>
      </c>
      <c r="B67" s="247" t="str">
        <f>VLOOKUP(A67,Adr!A:B,2,FALSE())</f>
        <v>Slovenská kanoistika</v>
      </c>
      <c r="C67" s="257" t="s">
        <v>2718</v>
      </c>
      <c r="D67" s="261">
        <v>15000</v>
      </c>
      <c r="E67" s="256">
        <v>0</v>
      </c>
      <c r="F67" s="251" t="s">
        <v>381</v>
      </c>
      <c r="G67" s="248" t="s">
        <v>357</v>
      </c>
      <c r="H67" s="248" t="s">
        <v>2631</v>
      </c>
      <c r="I67" s="252" t="str">
        <f t="shared" si="5"/>
        <v>50434101d</v>
      </c>
      <c r="J67" s="253" t="str">
        <f t="shared" si="6"/>
        <v>50434101026 03</v>
      </c>
      <c r="K67" s="254"/>
      <c r="L67" s="253" t="str">
        <f t="shared" si="7"/>
        <v>50434101026 03B</v>
      </c>
      <c r="M67" s="254" t="str">
        <f t="shared" si="8"/>
        <v>Slovenská kanoistikadBGacsal Ákos</v>
      </c>
      <c r="N67" s="241" t="str">
        <f t="shared" si="9"/>
        <v>50434101dB</v>
      </c>
    </row>
    <row r="68" spans="1:14" x14ac:dyDescent="0.2">
      <c r="A68" s="220" t="s">
        <v>2102</v>
      </c>
      <c r="B68" s="247" t="str">
        <f>VLOOKUP(A68,Adr!A:B,2,FALSE())</f>
        <v>Slovenská kanoistika</v>
      </c>
      <c r="C68" s="248" t="s">
        <v>2719</v>
      </c>
      <c r="D68" s="249">
        <v>10000</v>
      </c>
      <c r="E68" s="250">
        <v>0</v>
      </c>
      <c r="F68" s="251" t="s">
        <v>381</v>
      </c>
      <c r="G68" s="248" t="s">
        <v>357</v>
      </c>
      <c r="H68" s="248" t="s">
        <v>2631</v>
      </c>
      <c r="I68" s="252" t="str">
        <f t="shared" si="5"/>
        <v>50434101d</v>
      </c>
      <c r="J68" s="253" t="str">
        <f t="shared" si="6"/>
        <v>50434101026 03</v>
      </c>
      <c r="K68" s="254"/>
      <c r="L68" s="253" t="str">
        <f t="shared" si="7"/>
        <v>50434101026 03B</v>
      </c>
      <c r="M68" s="254" t="str">
        <f t="shared" si="8"/>
        <v>Slovenská kanoistikadBGavorová Hana</v>
      </c>
      <c r="N68" s="241" t="str">
        <f t="shared" si="9"/>
        <v>50434101dB</v>
      </c>
    </row>
    <row r="69" spans="1:14" x14ac:dyDescent="0.2">
      <c r="A69" s="251" t="s">
        <v>2102</v>
      </c>
      <c r="B69" s="247" t="str">
        <f>VLOOKUP(A69,Adr!A:B,2,FALSE())</f>
        <v>Slovenská kanoistika</v>
      </c>
      <c r="C69" s="248" t="s">
        <v>2720</v>
      </c>
      <c r="D69" s="261">
        <v>50000</v>
      </c>
      <c r="E69" s="256">
        <v>0</v>
      </c>
      <c r="F69" s="251" t="s">
        <v>381</v>
      </c>
      <c r="G69" s="248" t="s">
        <v>357</v>
      </c>
      <c r="H69" s="248" t="s">
        <v>2631</v>
      </c>
      <c r="I69" s="252" t="str">
        <f t="shared" si="5"/>
        <v>50434101d</v>
      </c>
      <c r="J69" s="253" t="str">
        <f t="shared" si="6"/>
        <v>50434101026 03</v>
      </c>
      <c r="K69" s="254"/>
      <c r="L69" s="253" t="str">
        <f t="shared" si="7"/>
        <v>50434101026 03B</v>
      </c>
      <c r="M69" s="254" t="str">
        <f t="shared" si="8"/>
        <v>Slovenská kanoistikadBGrigar Jakub</v>
      </c>
      <c r="N69" s="241" t="str">
        <f t="shared" si="9"/>
        <v>50434101dB</v>
      </c>
    </row>
    <row r="70" spans="1:14" x14ac:dyDescent="0.2">
      <c r="A70" s="251" t="s">
        <v>2102</v>
      </c>
      <c r="B70" s="247" t="str">
        <f>VLOOKUP(A70,Adr!A:B,2,FALSE())</f>
        <v>Slovenská kanoistika</v>
      </c>
      <c r="C70" s="257" t="s">
        <v>2721</v>
      </c>
      <c r="D70" s="258">
        <v>10000</v>
      </c>
      <c r="E70" s="250">
        <v>0</v>
      </c>
      <c r="F70" s="251" t="s">
        <v>381</v>
      </c>
      <c r="G70" s="248" t="s">
        <v>357</v>
      </c>
      <c r="H70" s="248" t="s">
        <v>2631</v>
      </c>
      <c r="I70" s="252" t="str">
        <f t="shared" si="5"/>
        <v>50434101d</v>
      </c>
      <c r="J70" s="253" t="str">
        <f t="shared" si="6"/>
        <v>50434101026 03</v>
      </c>
      <c r="K70" s="254"/>
      <c r="L70" s="253" t="str">
        <f t="shared" si="7"/>
        <v>50434101026 03B</v>
      </c>
      <c r="M70" s="254" t="str">
        <f t="shared" si="8"/>
        <v>Slovenská kanoistikadBHvojníková Nikola</v>
      </c>
      <c r="N70" s="241" t="str">
        <f t="shared" si="9"/>
        <v>50434101dB</v>
      </c>
    </row>
    <row r="71" spans="1:14" x14ac:dyDescent="0.2">
      <c r="A71" s="228" t="s">
        <v>2102</v>
      </c>
      <c r="B71" s="247" t="str">
        <f>VLOOKUP(A71,Adr!A:B,2,FALSE())</f>
        <v>Slovenská kanoistika</v>
      </c>
      <c r="C71" s="260" t="s">
        <v>2722</v>
      </c>
      <c r="D71" s="261">
        <v>10000</v>
      </c>
      <c r="E71" s="256">
        <v>0</v>
      </c>
      <c r="F71" s="251" t="s">
        <v>381</v>
      </c>
      <c r="G71" s="248" t="s">
        <v>357</v>
      </c>
      <c r="H71" s="248" t="s">
        <v>2631</v>
      </c>
      <c r="I71" s="252" t="str">
        <f t="shared" si="5"/>
        <v>50434101d</v>
      </c>
      <c r="J71" s="253" t="str">
        <f t="shared" si="6"/>
        <v>50434101026 03</v>
      </c>
      <c r="K71" s="254"/>
      <c r="L71" s="253" t="str">
        <f t="shared" si="7"/>
        <v>50434101026 03B</v>
      </c>
      <c r="M71" s="254" t="str">
        <f t="shared" si="8"/>
        <v>Slovenská kanoistikadBKořínek Matyáš</v>
      </c>
      <c r="N71" s="241" t="str">
        <f t="shared" si="9"/>
        <v>50434101dB</v>
      </c>
    </row>
    <row r="72" spans="1:14" x14ac:dyDescent="0.2">
      <c r="A72" s="255" t="s">
        <v>2102</v>
      </c>
      <c r="B72" s="247" t="str">
        <f>VLOOKUP(A72,Adr!A:B,2,FALSE())</f>
        <v>Slovenská kanoistika</v>
      </c>
      <c r="C72" s="260" t="s">
        <v>2723</v>
      </c>
      <c r="D72" s="261">
        <v>10000</v>
      </c>
      <c r="E72" s="250">
        <v>0</v>
      </c>
      <c r="F72" s="251" t="s">
        <v>381</v>
      </c>
      <c r="G72" s="248" t="s">
        <v>357</v>
      </c>
      <c r="H72" s="248" t="s">
        <v>2631</v>
      </c>
      <c r="I72" s="252" t="str">
        <f t="shared" si="5"/>
        <v>50434101d</v>
      </c>
      <c r="J72" s="253" t="str">
        <f t="shared" si="6"/>
        <v>50434101026 03</v>
      </c>
      <c r="K72" s="254"/>
      <c r="L72" s="253" t="str">
        <f t="shared" si="7"/>
        <v>50434101026 03B</v>
      </c>
      <c r="M72" s="254" t="str">
        <f t="shared" si="8"/>
        <v>Slovenská kanoistikadBKrajčí Samuel</v>
      </c>
      <c r="N72" s="241" t="str">
        <f t="shared" si="9"/>
        <v>50434101dB</v>
      </c>
    </row>
    <row r="73" spans="1:14" x14ac:dyDescent="0.2">
      <c r="A73" s="220" t="s">
        <v>2102</v>
      </c>
      <c r="B73" s="247" t="str">
        <f>VLOOKUP(A73,Adr!A:B,2,FALSE())</f>
        <v>Slovenská kanoistika</v>
      </c>
      <c r="C73" s="257" t="s">
        <v>2724</v>
      </c>
      <c r="D73" s="258">
        <v>9300</v>
      </c>
      <c r="E73" s="256">
        <v>0</v>
      </c>
      <c r="F73" s="251" t="s">
        <v>381</v>
      </c>
      <c r="G73" s="248" t="s">
        <v>357</v>
      </c>
      <c r="H73" s="248" t="s">
        <v>2631</v>
      </c>
      <c r="I73" s="252" t="str">
        <f t="shared" si="5"/>
        <v>50434101d</v>
      </c>
      <c r="J73" s="253" t="str">
        <f t="shared" si="6"/>
        <v>50434101026 03</v>
      </c>
      <c r="K73" s="254"/>
      <c r="L73" s="253" t="str">
        <f t="shared" si="7"/>
        <v>50434101026 03B</v>
      </c>
      <c r="M73" s="254" t="str">
        <f t="shared" si="8"/>
        <v>Slovenská kanoistikadBLepi Máté</v>
      </c>
      <c r="N73" s="241" t="str">
        <f t="shared" si="9"/>
        <v>50434101dB</v>
      </c>
    </row>
    <row r="74" spans="1:14" x14ac:dyDescent="0.2">
      <c r="A74" s="220" t="s">
        <v>2102</v>
      </c>
      <c r="B74" s="247" t="str">
        <f>VLOOKUP(A74,Adr!A:B,2,FALSE())</f>
        <v>Slovenská kanoistika</v>
      </c>
      <c r="C74" s="257" t="s">
        <v>2725</v>
      </c>
      <c r="D74" s="258">
        <v>10000</v>
      </c>
      <c r="E74" s="250">
        <v>0</v>
      </c>
      <c r="F74" s="251" t="s">
        <v>381</v>
      </c>
      <c r="G74" s="248" t="s">
        <v>357</v>
      </c>
      <c r="H74" s="248" t="s">
        <v>2631</v>
      </c>
      <c r="I74" s="252" t="str">
        <f t="shared" si="5"/>
        <v>50434101d</v>
      </c>
      <c r="J74" s="253" t="str">
        <f t="shared" si="6"/>
        <v>50434101026 03</v>
      </c>
      <c r="K74" s="254"/>
      <c r="L74" s="253" t="str">
        <f t="shared" si="7"/>
        <v>50434101026 03B</v>
      </c>
      <c r="M74" s="254" t="str">
        <f t="shared" si="8"/>
        <v>Slovenská kanoistikadBLukáč Teo Peter</v>
      </c>
      <c r="N74" s="241" t="str">
        <f t="shared" si="9"/>
        <v>50434101dB</v>
      </c>
    </row>
    <row r="75" spans="1:14" x14ac:dyDescent="0.2">
      <c r="A75" s="251" t="s">
        <v>2102</v>
      </c>
      <c r="B75" s="247" t="str">
        <f>VLOOKUP(A75,Adr!A:B,2,FALSE())</f>
        <v>Slovenská kanoistika</v>
      </c>
      <c r="C75" s="260" t="s">
        <v>2726</v>
      </c>
      <c r="D75" s="261">
        <v>25000</v>
      </c>
      <c r="E75" s="256">
        <v>0</v>
      </c>
      <c r="F75" s="251" t="s">
        <v>381</v>
      </c>
      <c r="G75" s="248" t="s">
        <v>357</v>
      </c>
      <c r="H75" s="248" t="s">
        <v>2631</v>
      </c>
      <c r="I75" s="252" t="str">
        <f t="shared" si="5"/>
        <v>50434101d</v>
      </c>
      <c r="J75" s="253" t="str">
        <f t="shared" si="6"/>
        <v>50434101026 03</v>
      </c>
      <c r="K75" s="254"/>
      <c r="L75" s="253" t="str">
        <f t="shared" si="7"/>
        <v>50434101026 03B</v>
      </c>
      <c r="M75" s="254" t="str">
        <f t="shared" si="8"/>
        <v>Slovenská kanoistikadBLuknárová Emanuela</v>
      </c>
      <c r="N75" s="241" t="str">
        <f t="shared" si="9"/>
        <v>50434101dB</v>
      </c>
    </row>
    <row r="76" spans="1:14" x14ac:dyDescent="0.2">
      <c r="A76" s="251" t="s">
        <v>2102</v>
      </c>
      <c r="B76" s="247" t="str">
        <f>VLOOKUP(A76,Adr!A:B,2,FALSE())</f>
        <v>Slovenská kanoistika</v>
      </c>
      <c r="C76" s="260" t="s">
        <v>2727</v>
      </c>
      <c r="D76" s="261">
        <v>9300</v>
      </c>
      <c r="E76" s="250">
        <v>0</v>
      </c>
      <c r="F76" s="251" t="s">
        <v>381</v>
      </c>
      <c r="G76" s="248" t="s">
        <v>357</v>
      </c>
      <c r="H76" s="248" t="s">
        <v>2631</v>
      </c>
      <c r="I76" s="252" t="str">
        <f t="shared" si="5"/>
        <v>50434101d</v>
      </c>
      <c r="J76" s="253" t="str">
        <f t="shared" si="6"/>
        <v>50434101026 03</v>
      </c>
      <c r="K76" s="254"/>
      <c r="L76" s="253" t="str">
        <f t="shared" si="7"/>
        <v>50434101026 03B</v>
      </c>
      <c r="M76" s="254" t="str">
        <f t="shared" si="8"/>
        <v>Slovenská kanoistikadBMarsal Máté</v>
      </c>
      <c r="N76" s="241" t="str">
        <f t="shared" si="9"/>
        <v>50434101dB</v>
      </c>
    </row>
    <row r="77" spans="1:14" x14ac:dyDescent="0.2">
      <c r="A77" s="259" t="s">
        <v>2102</v>
      </c>
      <c r="B77" s="247" t="str">
        <f>VLOOKUP(A77,Adr!A:B,2,FALSE())</f>
        <v>Slovenská kanoistika</v>
      </c>
      <c r="C77" s="257" t="s">
        <v>2728</v>
      </c>
      <c r="D77" s="258">
        <v>70000</v>
      </c>
      <c r="E77" s="256">
        <v>0</v>
      </c>
      <c r="F77" s="251" t="s">
        <v>381</v>
      </c>
      <c r="G77" s="248" t="s">
        <v>357</v>
      </c>
      <c r="H77" s="248" t="s">
        <v>2631</v>
      </c>
      <c r="I77" s="252" t="str">
        <f t="shared" si="5"/>
        <v>50434101d</v>
      </c>
      <c r="J77" s="253" t="str">
        <f t="shared" si="6"/>
        <v>50434101026 03</v>
      </c>
      <c r="K77" s="254"/>
      <c r="L77" s="253" t="str">
        <f t="shared" si="7"/>
        <v>50434101026 03B</v>
      </c>
      <c r="M77" s="254" t="str">
        <f t="shared" si="8"/>
        <v>Slovenská kanoistikadBMintálová Eliška</v>
      </c>
      <c r="N77" s="241" t="str">
        <f t="shared" si="9"/>
        <v>50434101dB</v>
      </c>
    </row>
    <row r="78" spans="1:14" x14ac:dyDescent="0.2">
      <c r="A78" s="255" t="s">
        <v>2102</v>
      </c>
      <c r="B78" s="247" t="str">
        <f>VLOOKUP(A78,Adr!A:B,2,FALSE())</f>
        <v>Slovenská kanoistika</v>
      </c>
      <c r="C78" s="257" t="s">
        <v>2729</v>
      </c>
      <c r="D78" s="258">
        <v>40000</v>
      </c>
      <c r="E78" s="250">
        <v>0</v>
      </c>
      <c r="F78" s="251" t="s">
        <v>381</v>
      </c>
      <c r="G78" s="248" t="s">
        <v>357</v>
      </c>
      <c r="H78" s="248" t="s">
        <v>2631</v>
      </c>
      <c r="I78" s="252" t="str">
        <f t="shared" si="5"/>
        <v>50434101d</v>
      </c>
      <c r="J78" s="253" t="str">
        <f t="shared" si="6"/>
        <v>50434101026 03</v>
      </c>
      <c r="K78" s="254"/>
      <c r="L78" s="253" t="str">
        <f t="shared" si="7"/>
        <v>50434101026 03B</v>
      </c>
      <c r="M78" s="254" t="str">
        <f t="shared" si="8"/>
        <v>Slovenská kanoistikadBMirgorodský Marko</v>
      </c>
      <c r="N78" s="241" t="str">
        <f t="shared" si="9"/>
        <v>50434101dB</v>
      </c>
    </row>
    <row r="79" spans="1:14" x14ac:dyDescent="0.2">
      <c r="A79" s="259" t="s">
        <v>2102</v>
      </c>
      <c r="B79" s="247" t="str">
        <f>VLOOKUP(A79,Adr!A:B,2,FALSE())</f>
        <v>Slovenská kanoistika</v>
      </c>
      <c r="C79" s="257" t="s">
        <v>2730</v>
      </c>
      <c r="D79" s="258">
        <v>15600</v>
      </c>
      <c r="E79" s="256">
        <v>0</v>
      </c>
      <c r="F79" s="251" t="s">
        <v>381</v>
      </c>
      <c r="G79" s="248" t="s">
        <v>357</v>
      </c>
      <c r="H79" s="248" t="s">
        <v>2631</v>
      </c>
      <c r="I79" s="252" t="str">
        <f t="shared" si="5"/>
        <v>50434101d</v>
      </c>
      <c r="J79" s="253" t="str">
        <f t="shared" si="6"/>
        <v>50434101026 03</v>
      </c>
      <c r="K79" s="254"/>
      <c r="L79" s="253" t="str">
        <f t="shared" si="7"/>
        <v>50434101026 03B</v>
      </c>
      <c r="M79" s="254" t="str">
        <f t="shared" si="8"/>
        <v>Slovenská kanoistikadBMyšák Denis</v>
      </c>
      <c r="N79" s="241" t="str">
        <f t="shared" si="9"/>
        <v>50434101dB</v>
      </c>
    </row>
    <row r="80" spans="1:14" x14ac:dyDescent="0.2">
      <c r="A80" s="255" t="s">
        <v>2102</v>
      </c>
      <c r="B80" s="247" t="str">
        <f>VLOOKUP(A80,Adr!A:B,2,FALSE())</f>
        <v>Slovenská kanoistika</v>
      </c>
      <c r="C80" s="257" t="s">
        <v>2731</v>
      </c>
      <c r="D80" s="258">
        <v>60000</v>
      </c>
      <c r="E80" s="250">
        <v>0</v>
      </c>
      <c r="F80" s="251" t="s">
        <v>381</v>
      </c>
      <c r="G80" s="248" t="s">
        <v>357</v>
      </c>
      <c r="H80" s="248" t="s">
        <v>2631</v>
      </c>
      <c r="I80" s="252" t="str">
        <f t="shared" si="5"/>
        <v>50434101d</v>
      </c>
      <c r="J80" s="253" t="str">
        <f t="shared" si="6"/>
        <v>50434101026 03</v>
      </c>
      <c r="K80" s="254"/>
      <c r="L80" s="253" t="str">
        <f t="shared" si="7"/>
        <v>50434101026 03B</v>
      </c>
      <c r="M80" s="254" t="str">
        <f t="shared" si="8"/>
        <v>Slovenská kanoistikadBPaňková Zuzana</v>
      </c>
      <c r="N80" s="241" t="str">
        <f t="shared" si="9"/>
        <v>50434101dB</v>
      </c>
    </row>
    <row r="81" spans="1:14" x14ac:dyDescent="0.2">
      <c r="A81" s="255" t="s">
        <v>2102</v>
      </c>
      <c r="B81" s="247" t="str">
        <f>VLOOKUP(A81,Adr!A:B,2,FALSE())</f>
        <v>Slovenská kanoistika</v>
      </c>
      <c r="C81" s="257" t="s">
        <v>2732</v>
      </c>
      <c r="D81" s="258">
        <v>9300</v>
      </c>
      <c r="E81" s="256">
        <v>0</v>
      </c>
      <c r="F81" s="251" t="s">
        <v>381</v>
      </c>
      <c r="G81" s="248" t="s">
        <v>357</v>
      </c>
      <c r="H81" s="248" t="s">
        <v>2631</v>
      </c>
      <c r="I81" s="252" t="str">
        <f t="shared" si="5"/>
        <v>50434101d</v>
      </c>
      <c r="J81" s="253" t="str">
        <f t="shared" si="6"/>
        <v>50434101026 03</v>
      </c>
      <c r="K81" s="254"/>
      <c r="L81" s="253" t="str">
        <f t="shared" si="7"/>
        <v>50434101026 03B</v>
      </c>
      <c r="M81" s="254" t="str">
        <f t="shared" si="8"/>
        <v>Slovenská kanoistikadBPecsuková Katarína</v>
      </c>
      <c r="N81" s="241" t="str">
        <f t="shared" si="9"/>
        <v>50434101dB</v>
      </c>
    </row>
    <row r="82" spans="1:14" x14ac:dyDescent="0.2">
      <c r="A82" s="255" t="s">
        <v>2102</v>
      </c>
      <c r="B82" s="247" t="str">
        <f>VLOOKUP(A82,Adr!A:B,2,FALSE())</f>
        <v>Slovenská kanoistika</v>
      </c>
      <c r="C82" s="257" t="s">
        <v>2733</v>
      </c>
      <c r="D82" s="258">
        <v>10000</v>
      </c>
      <c r="E82" s="250">
        <v>0</v>
      </c>
      <c r="F82" s="251" t="s">
        <v>381</v>
      </c>
      <c r="G82" s="248" t="s">
        <v>357</v>
      </c>
      <c r="H82" s="248" t="s">
        <v>2631</v>
      </c>
      <c r="I82" s="252" t="str">
        <f t="shared" si="5"/>
        <v>50434101d</v>
      </c>
      <c r="J82" s="253" t="str">
        <f t="shared" si="6"/>
        <v>50434101026 03</v>
      </c>
      <c r="K82" s="254"/>
      <c r="L82" s="253" t="str">
        <f t="shared" si="7"/>
        <v>50434101026 03B</v>
      </c>
      <c r="M82" s="254" t="str">
        <f t="shared" si="8"/>
        <v>Slovenská kanoistikadBRumanský Richard</v>
      </c>
      <c r="N82" s="241" t="str">
        <f t="shared" si="9"/>
        <v>50434101dB</v>
      </c>
    </row>
    <row r="83" spans="1:14" x14ac:dyDescent="0.2">
      <c r="A83" s="251" t="s">
        <v>2102</v>
      </c>
      <c r="B83" s="247" t="str">
        <f>VLOOKUP(A83,Adr!A:B,2,FALSE())</f>
        <v>Slovenská kanoistika</v>
      </c>
      <c r="C83" s="257" t="s">
        <v>2734</v>
      </c>
      <c r="D83" s="258">
        <v>10000</v>
      </c>
      <c r="E83" s="256">
        <v>0</v>
      </c>
      <c r="F83" s="251" t="s">
        <v>381</v>
      </c>
      <c r="G83" s="248" t="s">
        <v>357</v>
      </c>
      <c r="H83" s="248" t="s">
        <v>2631</v>
      </c>
      <c r="I83" s="252" t="str">
        <f t="shared" si="5"/>
        <v>50434101d</v>
      </c>
      <c r="J83" s="253" t="str">
        <f t="shared" si="6"/>
        <v>50434101026 03</v>
      </c>
      <c r="K83" s="254"/>
      <c r="L83" s="253" t="str">
        <f t="shared" si="7"/>
        <v>50434101026 03B</v>
      </c>
      <c r="M83" s="254" t="str">
        <f t="shared" si="8"/>
        <v>Slovenská kanoistikadBRužič Patrik</v>
      </c>
      <c r="N83" s="241" t="str">
        <f t="shared" si="9"/>
        <v>50434101dB</v>
      </c>
    </row>
    <row r="84" spans="1:14" x14ac:dyDescent="0.2">
      <c r="A84" s="259" t="s">
        <v>2102</v>
      </c>
      <c r="B84" s="247" t="str">
        <f>VLOOKUP(A84,Adr!A:B,2,FALSE())</f>
        <v>Slovenská kanoistika</v>
      </c>
      <c r="C84" s="257" t="s">
        <v>2735</v>
      </c>
      <c r="D84" s="258">
        <v>15000</v>
      </c>
      <c r="E84" s="250">
        <v>0</v>
      </c>
      <c r="F84" s="251" t="s">
        <v>381</v>
      </c>
      <c r="G84" s="248" t="s">
        <v>357</v>
      </c>
      <c r="H84" s="248" t="s">
        <v>2631</v>
      </c>
      <c r="I84" s="252" t="str">
        <f t="shared" si="5"/>
        <v>50434101d</v>
      </c>
      <c r="J84" s="253" t="str">
        <f t="shared" si="6"/>
        <v>50434101026 03</v>
      </c>
      <c r="K84" s="254"/>
      <c r="L84" s="253" t="str">
        <f t="shared" si="7"/>
        <v>50434101026 03B</v>
      </c>
      <c r="M84" s="254" t="str">
        <f t="shared" si="8"/>
        <v>Slovenská kanoistikadBSidová Bianka</v>
      </c>
      <c r="N84" s="241" t="str">
        <f t="shared" si="9"/>
        <v>50434101dB</v>
      </c>
    </row>
    <row r="85" spans="1:14" x14ac:dyDescent="0.2">
      <c r="A85" s="251" t="s">
        <v>2102</v>
      </c>
      <c r="B85" s="247" t="str">
        <f>VLOOKUP(A85,Adr!A:B,2,FALSE())</f>
        <v>Slovenská kanoistika</v>
      </c>
      <c r="C85" s="257" t="s">
        <v>2736</v>
      </c>
      <c r="D85" s="258">
        <v>10000</v>
      </c>
      <c r="E85" s="256">
        <v>0</v>
      </c>
      <c r="F85" s="251" t="s">
        <v>381</v>
      </c>
      <c r="G85" s="248" t="s">
        <v>357</v>
      </c>
      <c r="H85" s="248" t="s">
        <v>2631</v>
      </c>
      <c r="I85" s="252" t="str">
        <f t="shared" si="5"/>
        <v>50434101d</v>
      </c>
      <c r="J85" s="253" t="str">
        <f t="shared" si="6"/>
        <v>50434101026 03</v>
      </c>
      <c r="K85" s="254"/>
      <c r="L85" s="253" t="str">
        <f t="shared" si="7"/>
        <v>50434101026 03B</v>
      </c>
      <c r="M85" s="254" t="str">
        <f t="shared" si="8"/>
        <v>Slovenská kanoistikadBSkubík Dávid</v>
      </c>
      <c r="N85" s="241" t="str">
        <f t="shared" si="9"/>
        <v>50434101dB</v>
      </c>
    </row>
    <row r="86" spans="1:14" x14ac:dyDescent="0.2">
      <c r="A86" s="251" t="s">
        <v>2102</v>
      </c>
      <c r="B86" s="247" t="str">
        <f>VLOOKUP(A86,Adr!A:B,2,FALSE())</f>
        <v>Slovenská kanoistika</v>
      </c>
      <c r="C86" s="260" t="s">
        <v>2737</v>
      </c>
      <c r="D86" s="261">
        <v>35000</v>
      </c>
      <c r="E86" s="250">
        <v>0</v>
      </c>
      <c r="F86" s="251" t="s">
        <v>381</v>
      </c>
      <c r="G86" s="248" t="s">
        <v>357</v>
      </c>
      <c r="H86" s="248" t="s">
        <v>2631</v>
      </c>
      <c r="I86" s="252" t="str">
        <f t="shared" si="5"/>
        <v>50434101d</v>
      </c>
      <c r="J86" s="253" t="str">
        <f t="shared" si="6"/>
        <v>50434101026 03</v>
      </c>
      <c r="K86" s="254"/>
      <c r="L86" s="253" t="str">
        <f t="shared" si="7"/>
        <v>50434101026 03B</v>
      </c>
      <c r="M86" s="254" t="str">
        <f t="shared" si="8"/>
        <v>Slovenská kanoistikadBStanovská Soňa</v>
      </c>
      <c r="N86" s="241" t="str">
        <f t="shared" si="9"/>
        <v>50434101dB</v>
      </c>
    </row>
    <row r="87" spans="1:14" x14ac:dyDescent="0.2">
      <c r="A87" s="251" t="s">
        <v>2102</v>
      </c>
      <c r="B87" s="247" t="str">
        <f>VLOOKUP(A87,Adr!A:B,2,FALSE())</f>
        <v>Slovenská kanoistika</v>
      </c>
      <c r="C87" s="260" t="s">
        <v>2738</v>
      </c>
      <c r="D87" s="261">
        <v>9300</v>
      </c>
      <c r="E87" s="256">
        <v>0</v>
      </c>
      <c r="F87" s="251" t="s">
        <v>381</v>
      </c>
      <c r="G87" s="248" t="s">
        <v>357</v>
      </c>
      <c r="H87" s="248" t="s">
        <v>2631</v>
      </c>
      <c r="I87" s="252" t="str">
        <f t="shared" si="5"/>
        <v>50434101d</v>
      </c>
      <c r="J87" s="253" t="str">
        <f t="shared" si="6"/>
        <v>50434101026 03</v>
      </c>
      <c r="K87" s="254"/>
      <c r="L87" s="253" t="str">
        <f t="shared" si="7"/>
        <v>50434101026 03B</v>
      </c>
      <c r="M87" s="254" t="str">
        <f t="shared" si="8"/>
        <v>Slovenská kanoistikadBSzabó Maximilián</v>
      </c>
      <c r="N87" s="241" t="str">
        <f t="shared" si="9"/>
        <v>50434101dB</v>
      </c>
    </row>
    <row r="88" spans="1:14" x14ac:dyDescent="0.2">
      <c r="A88" s="251" t="s">
        <v>2102</v>
      </c>
      <c r="B88" s="247" t="str">
        <f>VLOOKUP(A88,Adr!A:B,2,FALSE())</f>
        <v>Slovenská kanoistika</v>
      </c>
      <c r="C88" s="262" t="s">
        <v>2739</v>
      </c>
      <c r="D88" s="261">
        <v>10000</v>
      </c>
      <c r="E88" s="250">
        <v>0</v>
      </c>
      <c r="F88" s="251" t="s">
        <v>381</v>
      </c>
      <c r="G88" s="248" t="s">
        <v>357</v>
      </c>
      <c r="H88" s="248" t="s">
        <v>2631</v>
      </c>
      <c r="I88" s="252" t="str">
        <f t="shared" si="5"/>
        <v>50434101d</v>
      </c>
      <c r="J88" s="253" t="str">
        <f t="shared" si="6"/>
        <v>50434101026 03</v>
      </c>
      <c r="K88" s="254"/>
      <c r="L88" s="253" t="str">
        <f t="shared" si="7"/>
        <v>50434101026 03B</v>
      </c>
      <c r="M88" s="254" t="str">
        <f t="shared" si="8"/>
        <v>Slovenská kanoistikadBŠevčík Jakub</v>
      </c>
      <c r="N88" s="241" t="str">
        <f t="shared" si="9"/>
        <v>50434101dB</v>
      </c>
    </row>
    <row r="89" spans="1:14" x14ac:dyDescent="0.2">
      <c r="A89" s="259" t="s">
        <v>2102</v>
      </c>
      <c r="B89" s="247" t="str">
        <f>VLOOKUP(A89,Adr!A:B,2,FALSE())</f>
        <v>Slovenská kanoistika</v>
      </c>
      <c r="C89" s="248" t="s">
        <v>2740</v>
      </c>
      <c r="D89" s="249">
        <v>7500</v>
      </c>
      <c r="E89" s="256">
        <v>0</v>
      </c>
      <c r="F89" s="251" t="s">
        <v>381</v>
      </c>
      <c r="G89" s="248" t="s">
        <v>357</v>
      </c>
      <c r="H89" s="248" t="s">
        <v>2631</v>
      </c>
      <c r="I89" s="252" t="str">
        <f t="shared" si="5"/>
        <v>50434101d</v>
      </c>
      <c r="J89" s="253" t="str">
        <f t="shared" si="6"/>
        <v>50434101026 03</v>
      </c>
      <c r="K89" s="254"/>
      <c r="L89" s="253" t="str">
        <f t="shared" si="7"/>
        <v>50434101026 03B</v>
      </c>
      <c r="M89" s="254" t="str">
        <f t="shared" si="8"/>
        <v>Slovenská kanoistikadBŠvecová Romana</v>
      </c>
      <c r="N89" s="241" t="str">
        <f t="shared" si="9"/>
        <v>50434101dB</v>
      </c>
    </row>
    <row r="90" spans="1:14" x14ac:dyDescent="0.2">
      <c r="A90" s="255" t="s">
        <v>2102</v>
      </c>
      <c r="B90" s="247" t="str">
        <f>VLOOKUP(A90,Adr!A:B,2,FALSE())</f>
        <v>Slovenská kanoistika</v>
      </c>
      <c r="C90" s="248" t="s">
        <v>2741</v>
      </c>
      <c r="D90" s="249">
        <v>7500</v>
      </c>
      <c r="E90" s="250">
        <v>0</v>
      </c>
      <c r="F90" s="251" t="s">
        <v>381</v>
      </c>
      <c r="G90" s="248" t="s">
        <v>357</v>
      </c>
      <c r="H90" s="248" t="s">
        <v>2631</v>
      </c>
      <c r="I90" s="252" t="str">
        <f t="shared" si="5"/>
        <v>50434101d</v>
      </c>
      <c r="J90" s="253" t="str">
        <f t="shared" si="6"/>
        <v>50434101026 03</v>
      </c>
      <c r="K90" s="254"/>
      <c r="L90" s="253" t="str">
        <f t="shared" si="7"/>
        <v>50434101026 03B</v>
      </c>
      <c r="M90" s="254" t="str">
        <f t="shared" si="8"/>
        <v>Slovenská kanoistikadBTóth Ludovít</v>
      </c>
      <c r="N90" s="241" t="str">
        <f t="shared" si="9"/>
        <v>50434101dB</v>
      </c>
    </row>
    <row r="91" spans="1:14" x14ac:dyDescent="0.2">
      <c r="A91" s="255" t="s">
        <v>2102</v>
      </c>
      <c r="B91" s="247" t="str">
        <f>VLOOKUP(A91,Adr!A:B,2,FALSE())</f>
        <v>Slovenská kanoistika</v>
      </c>
      <c r="C91" s="260" t="s">
        <v>2742</v>
      </c>
      <c r="D91" s="261">
        <v>15600</v>
      </c>
      <c r="E91" s="256">
        <v>0</v>
      </c>
      <c r="F91" s="251" t="s">
        <v>381</v>
      </c>
      <c r="G91" s="248" t="s">
        <v>357</v>
      </c>
      <c r="H91" s="248" t="s">
        <v>2631</v>
      </c>
      <c r="I91" s="252" t="str">
        <f t="shared" si="5"/>
        <v>50434101d</v>
      </c>
      <c r="J91" s="253" t="str">
        <f t="shared" si="6"/>
        <v>50434101026 03</v>
      </c>
      <c r="K91" s="254"/>
      <c r="L91" s="253" t="str">
        <f t="shared" si="7"/>
        <v>50434101026 03B</v>
      </c>
      <c r="M91" s="254" t="str">
        <f t="shared" si="8"/>
        <v>Slovenská kanoistikadBZalka Csaba</v>
      </c>
      <c r="N91" s="241" t="str">
        <f t="shared" si="9"/>
        <v>50434101dB</v>
      </c>
    </row>
    <row r="92" spans="1:14" x14ac:dyDescent="0.2">
      <c r="A92" s="220" t="s">
        <v>2102</v>
      </c>
      <c r="B92" s="247" t="str">
        <f>VLOOKUP(A92,Adr!A:B,2,FALSE())</f>
        <v>Slovenská kanoistika</v>
      </c>
      <c r="C92" s="257" t="s">
        <v>2743</v>
      </c>
      <c r="D92" s="258">
        <v>9300</v>
      </c>
      <c r="E92" s="250">
        <v>0</v>
      </c>
      <c r="F92" s="251" t="s">
        <v>381</v>
      </c>
      <c r="G92" s="248" t="s">
        <v>357</v>
      </c>
      <c r="H92" s="248" t="s">
        <v>2631</v>
      </c>
      <c r="I92" s="252" t="str">
        <f t="shared" si="5"/>
        <v>50434101d</v>
      </c>
      <c r="J92" s="253" t="str">
        <f t="shared" si="6"/>
        <v>50434101026 03</v>
      </c>
      <c r="K92" s="254"/>
      <c r="L92" s="253" t="str">
        <f t="shared" si="7"/>
        <v>50434101026 03B</v>
      </c>
      <c r="M92" s="254" t="str">
        <f t="shared" si="8"/>
        <v>Slovenská kanoistikadBZemánková Hana</v>
      </c>
      <c r="N92" s="241" t="str">
        <f t="shared" si="9"/>
        <v>50434101dB</v>
      </c>
    </row>
    <row r="93" spans="1:14" x14ac:dyDescent="0.2">
      <c r="A93" s="255" t="s">
        <v>2109</v>
      </c>
      <c r="B93" s="247" t="str">
        <f>VLOOKUP(A93,Adr!A:B,2,FALSE())</f>
        <v>Slovenská Lakrosová Federácia</v>
      </c>
      <c r="C93" s="260" t="s">
        <v>2744</v>
      </c>
      <c r="D93" s="261">
        <v>31581</v>
      </c>
      <c r="E93" s="256">
        <v>0</v>
      </c>
      <c r="F93" s="251" t="s">
        <v>375</v>
      </c>
      <c r="G93" s="248" t="s">
        <v>355</v>
      </c>
      <c r="H93" s="248" t="s">
        <v>2631</v>
      </c>
      <c r="I93" s="252" t="str">
        <f t="shared" si="5"/>
        <v>30853427a</v>
      </c>
      <c r="J93" s="253" t="str">
        <f t="shared" si="6"/>
        <v>30853427026 02</v>
      </c>
      <c r="K93" s="254" t="s">
        <v>2745</v>
      </c>
      <c r="L93" s="253" t="str">
        <f t="shared" si="7"/>
        <v>30853427026 02B</v>
      </c>
      <c r="M93" s="254" t="str">
        <f t="shared" si="8"/>
        <v>Slovenská Lakrosová FederáciaaBlakros - bežné transfery</v>
      </c>
      <c r="N93" s="241" t="str">
        <f t="shared" si="9"/>
        <v>30853427aB</v>
      </c>
    </row>
    <row r="94" spans="1:14" x14ac:dyDescent="0.2">
      <c r="A94" s="220" t="s">
        <v>2117</v>
      </c>
      <c r="B94" s="247" t="str">
        <f>VLOOKUP(A94,Adr!A:B,2,FALSE())</f>
        <v>Slovenská motocyklová federácia</v>
      </c>
      <c r="C94" s="257" t="s">
        <v>2746</v>
      </c>
      <c r="D94" s="258">
        <v>144896</v>
      </c>
      <c r="E94" s="250">
        <v>0</v>
      </c>
      <c r="F94" s="251" t="s">
        <v>375</v>
      </c>
      <c r="G94" s="248" t="s">
        <v>355</v>
      </c>
      <c r="H94" s="248" t="s">
        <v>2631</v>
      </c>
      <c r="I94" s="252" t="str">
        <f t="shared" si="5"/>
        <v>30813883a</v>
      </c>
      <c r="J94" s="253" t="str">
        <f t="shared" si="6"/>
        <v>30813883026 02</v>
      </c>
      <c r="K94" s="254" t="s">
        <v>2747</v>
      </c>
      <c r="L94" s="253" t="str">
        <f t="shared" si="7"/>
        <v>30813883026 02B</v>
      </c>
      <c r="M94" s="254" t="str">
        <f t="shared" si="8"/>
        <v>Slovenská motocyklová federáciaaBmotocyklový šport - bežné transfery</v>
      </c>
      <c r="N94" s="241" t="str">
        <f t="shared" si="9"/>
        <v>30813883aB</v>
      </c>
    </row>
    <row r="95" spans="1:14" x14ac:dyDescent="0.2">
      <c r="A95" s="255" t="s">
        <v>2117</v>
      </c>
      <c r="B95" s="247" t="str">
        <f>VLOOKUP(A95,Adr!A:B,2,FALSE())</f>
        <v>Slovenská motocyklová federácia</v>
      </c>
      <c r="C95" s="260" t="s">
        <v>2748</v>
      </c>
      <c r="D95" s="261">
        <v>20000</v>
      </c>
      <c r="E95" s="256">
        <v>0</v>
      </c>
      <c r="F95" s="251" t="s">
        <v>381</v>
      </c>
      <c r="G95" s="248" t="s">
        <v>357</v>
      </c>
      <c r="H95" s="248" t="s">
        <v>2631</v>
      </c>
      <c r="I95" s="252" t="str">
        <f t="shared" si="5"/>
        <v>30813883d</v>
      </c>
      <c r="J95" s="253" t="str">
        <f t="shared" si="6"/>
        <v>30813883026 03</v>
      </c>
      <c r="K95" s="254"/>
      <c r="L95" s="253" t="str">
        <f t="shared" si="7"/>
        <v>30813883026 03B</v>
      </c>
      <c r="M95" s="254" t="str">
        <f t="shared" si="8"/>
        <v>Slovenská motocyklová federáciadBSvitko Štefan</v>
      </c>
      <c r="N95" s="241" t="str">
        <f t="shared" si="9"/>
        <v>30813883dB</v>
      </c>
    </row>
    <row r="96" spans="1:14" x14ac:dyDescent="0.2">
      <c r="A96" s="220" t="s">
        <v>2117</v>
      </c>
      <c r="B96" s="247" t="str">
        <f>VLOOKUP(A96,Adr!A:B,2,FALSE())</f>
        <v>Slovenská motocyklová federácia</v>
      </c>
      <c r="C96" s="260" t="s">
        <v>2749</v>
      </c>
      <c r="D96" s="258">
        <v>35000</v>
      </c>
      <c r="E96" s="250">
        <v>0</v>
      </c>
      <c r="F96" s="251" t="s">
        <v>381</v>
      </c>
      <c r="G96" s="248" t="s">
        <v>357</v>
      </c>
      <c r="H96" s="248" t="s">
        <v>2631</v>
      </c>
      <c r="I96" s="252" t="str">
        <f t="shared" si="5"/>
        <v>30813883d</v>
      </c>
      <c r="J96" s="253" t="str">
        <f t="shared" si="6"/>
        <v>30813883026 03</v>
      </c>
      <c r="K96" s="254"/>
      <c r="L96" s="253" t="str">
        <f t="shared" si="7"/>
        <v>30813883026 03B</v>
      </c>
      <c r="M96" s="254" t="str">
        <f t="shared" si="8"/>
        <v>Slovenská motocyklová federáciadBVaculík Martin</v>
      </c>
      <c r="N96" s="241" t="str">
        <f t="shared" si="9"/>
        <v>30813883dB</v>
      </c>
    </row>
    <row r="97" spans="1:14" x14ac:dyDescent="0.2">
      <c r="A97" s="251" t="s">
        <v>2117</v>
      </c>
      <c r="B97" s="247" t="str">
        <f>VLOOKUP(A97,Adr!A:B,2,FALSE())</f>
        <v>Slovenská motocyklová federácia</v>
      </c>
      <c r="C97" s="257" t="s">
        <v>2750</v>
      </c>
      <c r="D97" s="258">
        <v>10000</v>
      </c>
      <c r="E97" s="256">
        <v>0</v>
      </c>
      <c r="F97" s="251" t="s">
        <v>383</v>
      </c>
      <c r="G97" s="248" t="s">
        <v>357</v>
      </c>
      <c r="H97" s="248" t="s">
        <v>2631</v>
      </c>
      <c r="I97" s="252" t="str">
        <f t="shared" si="5"/>
        <v>30813883e</v>
      </c>
      <c r="J97" s="253" t="str">
        <f t="shared" si="6"/>
        <v>30813883026 03</v>
      </c>
      <c r="K97" s="254"/>
      <c r="L97" s="253" t="str">
        <f t="shared" si="7"/>
        <v>30813883026 03B</v>
      </c>
      <c r="M97" s="254" t="str">
        <f t="shared" si="8"/>
        <v>Slovenská motocyklová federáciaeBZlatá prilba SNP Žarnovica</v>
      </c>
      <c r="N97" s="241" t="str">
        <f t="shared" si="9"/>
        <v>30813883eB</v>
      </c>
    </row>
    <row r="98" spans="1:14" x14ac:dyDescent="0.2">
      <c r="A98" s="220" t="s">
        <v>2127</v>
      </c>
      <c r="B98" s="247" t="str">
        <f>VLOOKUP(A98,Adr!A:B,2,FALSE())</f>
        <v>Slovenská Muaythai asociácia</v>
      </c>
      <c r="C98" s="257" t="s">
        <v>2751</v>
      </c>
      <c r="D98" s="258">
        <v>32189</v>
      </c>
      <c r="E98" s="250">
        <v>0</v>
      </c>
      <c r="F98" s="251" t="s">
        <v>375</v>
      </c>
      <c r="G98" s="248" t="s">
        <v>355</v>
      </c>
      <c r="H98" s="248" t="s">
        <v>2631</v>
      </c>
      <c r="I98" s="252" t="str">
        <f t="shared" si="5"/>
        <v>34057587a</v>
      </c>
      <c r="J98" s="253" t="str">
        <f t="shared" si="6"/>
        <v>34057587026 02</v>
      </c>
      <c r="K98" s="254" t="s">
        <v>2752</v>
      </c>
      <c r="L98" s="253" t="str">
        <f t="shared" si="7"/>
        <v>34057587026 02B</v>
      </c>
      <c r="M98" s="254" t="str">
        <f t="shared" si="8"/>
        <v>Slovenská Muaythai asociáciaaBthajský box - bežné transfery</v>
      </c>
      <c r="N98" s="241" t="str">
        <f t="shared" si="9"/>
        <v>34057587aB</v>
      </c>
    </row>
    <row r="99" spans="1:14" x14ac:dyDescent="0.2">
      <c r="A99" s="251" t="s">
        <v>2127</v>
      </c>
      <c r="B99" s="247" t="str">
        <f>VLOOKUP(A99,Adr!A:B,2,FALSE())</f>
        <v>Slovenská Muaythai asociácia</v>
      </c>
      <c r="C99" s="248" t="s">
        <v>2753</v>
      </c>
      <c r="D99" s="249">
        <v>20000</v>
      </c>
      <c r="E99" s="256">
        <v>0</v>
      </c>
      <c r="F99" s="251" t="s">
        <v>381</v>
      </c>
      <c r="G99" s="248" t="s">
        <v>357</v>
      </c>
      <c r="H99" s="248" t="s">
        <v>2631</v>
      </c>
      <c r="I99" s="252" t="str">
        <f t="shared" si="5"/>
        <v>34057587d</v>
      </c>
      <c r="J99" s="253" t="str">
        <f t="shared" si="6"/>
        <v>34057587026 03</v>
      </c>
      <c r="K99" s="254"/>
      <c r="L99" s="253" t="str">
        <f t="shared" si="7"/>
        <v>34057587026 03B</v>
      </c>
      <c r="M99" s="254" t="str">
        <f t="shared" si="8"/>
        <v>Slovenská Muaythai asociáciadBChochlíková Monika</v>
      </c>
      <c r="N99" s="241" t="str">
        <f t="shared" si="9"/>
        <v>34057587dB</v>
      </c>
    </row>
    <row r="100" spans="1:14" x14ac:dyDescent="0.2">
      <c r="A100" s="255" t="s">
        <v>2140</v>
      </c>
      <c r="B100" s="247" t="str">
        <f>VLOOKUP(A100,Adr!A:B,2,FALSE())</f>
        <v>Slovenská plavecká federácia</v>
      </c>
      <c r="C100" s="257" t="s">
        <v>2754</v>
      </c>
      <c r="D100" s="258">
        <v>2843741</v>
      </c>
      <c r="E100" s="250">
        <v>0</v>
      </c>
      <c r="F100" s="251" t="s">
        <v>375</v>
      </c>
      <c r="G100" s="248" t="s">
        <v>355</v>
      </c>
      <c r="H100" s="248" t="s">
        <v>2631</v>
      </c>
      <c r="I100" s="252" t="str">
        <f t="shared" si="5"/>
        <v>36068764a</v>
      </c>
      <c r="J100" s="253" t="str">
        <f t="shared" si="6"/>
        <v>36068764026 02</v>
      </c>
      <c r="K100" s="254" t="s">
        <v>2755</v>
      </c>
      <c r="L100" s="253" t="str">
        <f t="shared" si="7"/>
        <v>36068764026 02B</v>
      </c>
      <c r="M100" s="254" t="str">
        <f t="shared" si="8"/>
        <v>Slovenská plavecká federáciaaBplavecké športy - bežné transfery</v>
      </c>
      <c r="N100" s="241" t="str">
        <f t="shared" si="9"/>
        <v>36068764aB</v>
      </c>
    </row>
    <row r="101" spans="1:14" x14ac:dyDescent="0.2">
      <c r="A101" s="251" t="s">
        <v>2140</v>
      </c>
      <c r="B101" s="247" t="str">
        <f>VLOOKUP(A101,Adr!A:B,2,FALSE())</f>
        <v>Slovenská plavecká federácia</v>
      </c>
      <c r="C101" s="257" t="s">
        <v>2756</v>
      </c>
      <c r="D101" s="258">
        <v>13000</v>
      </c>
      <c r="E101" s="256">
        <v>0</v>
      </c>
      <c r="F101" s="251" t="s">
        <v>375</v>
      </c>
      <c r="G101" s="248" t="s">
        <v>355</v>
      </c>
      <c r="H101" s="248" t="s">
        <v>2673</v>
      </c>
      <c r="I101" s="252" t="str">
        <f t="shared" si="5"/>
        <v>36068764a</v>
      </c>
      <c r="J101" s="253" t="str">
        <f t="shared" si="6"/>
        <v>36068764026 02</v>
      </c>
      <c r="K101" s="254" t="s">
        <v>2755</v>
      </c>
      <c r="L101" s="253" t="str">
        <f t="shared" si="7"/>
        <v>36068764026 02K</v>
      </c>
      <c r="M101" s="254" t="str">
        <f t="shared" si="8"/>
        <v>Slovenská plavecká federáciaaKplavecké športy - kapitálové transfery</v>
      </c>
      <c r="N101" s="241" t="str">
        <f t="shared" si="9"/>
        <v>36068764aK</v>
      </c>
    </row>
    <row r="102" spans="1:14" x14ac:dyDescent="0.2">
      <c r="A102" s="259" t="s">
        <v>2140</v>
      </c>
      <c r="B102" s="247" t="str">
        <f>VLOOKUP(A102,Adr!A:B,2,FALSE())</f>
        <v>Slovenská plavecká federácia</v>
      </c>
      <c r="C102" s="248" t="s">
        <v>2757</v>
      </c>
      <c r="D102" s="249">
        <v>7500</v>
      </c>
      <c r="E102" s="250">
        <v>0</v>
      </c>
      <c r="F102" s="251" t="s">
        <v>381</v>
      </c>
      <c r="G102" s="248" t="s">
        <v>357</v>
      </c>
      <c r="H102" s="248" t="s">
        <v>2631</v>
      </c>
      <c r="I102" s="252" t="str">
        <f t="shared" si="5"/>
        <v>36068764d</v>
      </c>
      <c r="J102" s="253" t="str">
        <f t="shared" si="6"/>
        <v>36068764026 03</v>
      </c>
      <c r="K102" s="254"/>
      <c r="L102" s="253" t="str">
        <f t="shared" si="7"/>
        <v>36068764026 03B</v>
      </c>
      <c r="M102" s="254" t="str">
        <f t="shared" si="8"/>
        <v>Slovenská plavecká federáciadBBernathova Michaela</v>
      </c>
      <c r="N102" s="241" t="str">
        <f t="shared" si="9"/>
        <v>36068764dB</v>
      </c>
    </row>
    <row r="103" spans="1:14" x14ac:dyDescent="0.2">
      <c r="A103" s="251" t="s">
        <v>2140</v>
      </c>
      <c r="B103" s="247" t="str">
        <f>VLOOKUP(A103,Adr!A:B,2,FALSE())</f>
        <v>Slovenská plavecká federácia</v>
      </c>
      <c r="C103" s="257" t="s">
        <v>2758</v>
      </c>
      <c r="D103" s="258">
        <v>7500</v>
      </c>
      <c r="E103" s="256">
        <v>0</v>
      </c>
      <c r="F103" s="251" t="s">
        <v>381</v>
      </c>
      <c r="G103" s="248" t="s">
        <v>357</v>
      </c>
      <c r="H103" s="248" t="s">
        <v>2631</v>
      </c>
      <c r="I103" s="252" t="str">
        <f t="shared" si="5"/>
        <v>36068764d</v>
      </c>
      <c r="J103" s="253" t="str">
        <f t="shared" si="6"/>
        <v>36068764026 03</v>
      </c>
      <c r="K103" s="254"/>
      <c r="L103" s="253" t="str">
        <f t="shared" si="7"/>
        <v>36068764026 03B</v>
      </c>
      <c r="M103" s="254" t="str">
        <f t="shared" si="8"/>
        <v>Slovenská plavecká federáciadBDiky Chiara</v>
      </c>
      <c r="N103" s="241" t="str">
        <f t="shared" si="9"/>
        <v>36068764dB</v>
      </c>
    </row>
    <row r="104" spans="1:14" x14ac:dyDescent="0.2">
      <c r="A104" s="220" t="s">
        <v>2140</v>
      </c>
      <c r="B104" s="247" t="str">
        <f>VLOOKUP(A104,Adr!A:B,2,FALSE())</f>
        <v>Slovenská plavecká federácia</v>
      </c>
      <c r="C104" s="248" t="s">
        <v>2759</v>
      </c>
      <c r="D104" s="249">
        <v>20000</v>
      </c>
      <c r="E104" s="250">
        <v>0</v>
      </c>
      <c r="F104" s="251" t="s">
        <v>381</v>
      </c>
      <c r="G104" s="248" t="s">
        <v>357</v>
      </c>
      <c r="H104" s="248" t="s">
        <v>2631</v>
      </c>
      <c r="I104" s="252" t="str">
        <f t="shared" si="5"/>
        <v>36068764d</v>
      </c>
      <c r="J104" s="253" t="str">
        <f t="shared" si="6"/>
        <v>36068764026 03</v>
      </c>
      <c r="K104" s="254"/>
      <c r="L104" s="253" t="str">
        <f t="shared" si="7"/>
        <v>36068764026 03B</v>
      </c>
      <c r="M104" s="254" t="str">
        <f t="shared" si="8"/>
        <v>Slovenská plavecká federáciadBDuša Matej</v>
      </c>
      <c r="N104" s="241" t="str">
        <f t="shared" si="9"/>
        <v>36068764dB</v>
      </c>
    </row>
    <row r="105" spans="1:14" x14ac:dyDescent="0.2">
      <c r="A105" s="220" t="s">
        <v>2140</v>
      </c>
      <c r="B105" s="247" t="str">
        <f>VLOOKUP(A105,Adr!A:B,2,FALSE())</f>
        <v>Slovenská plavecká federácia</v>
      </c>
      <c r="C105" s="248" t="s">
        <v>2760</v>
      </c>
      <c r="D105" s="249">
        <v>10000</v>
      </c>
      <c r="E105" s="256">
        <v>0</v>
      </c>
      <c r="F105" s="251" t="s">
        <v>381</v>
      </c>
      <c r="G105" s="248" t="s">
        <v>357</v>
      </c>
      <c r="H105" s="248" t="s">
        <v>2631</v>
      </c>
      <c r="I105" s="252" t="str">
        <f t="shared" si="5"/>
        <v>36068764d</v>
      </c>
      <c r="J105" s="253" t="str">
        <f t="shared" si="6"/>
        <v>36068764026 03</v>
      </c>
      <c r="K105" s="254"/>
      <c r="L105" s="253" t="str">
        <f t="shared" si="7"/>
        <v>36068764026 03B</v>
      </c>
      <c r="M105" s="254" t="str">
        <f t="shared" si="8"/>
        <v>Slovenská plavecká federáciadBHrnčárová Alexandra</v>
      </c>
      <c r="N105" s="241" t="str">
        <f t="shared" si="9"/>
        <v>36068764dB</v>
      </c>
    </row>
    <row r="106" spans="1:14" x14ac:dyDescent="0.2">
      <c r="A106" s="220" t="s">
        <v>2140</v>
      </c>
      <c r="B106" s="247" t="str">
        <f>VLOOKUP(A106,Adr!A:B,2,FALSE())</f>
        <v>Slovenská plavecká federácia</v>
      </c>
      <c r="C106" s="260" t="s">
        <v>2761</v>
      </c>
      <c r="D106" s="258">
        <v>15000</v>
      </c>
      <c r="E106" s="250">
        <v>0</v>
      </c>
      <c r="F106" s="251" t="s">
        <v>381</v>
      </c>
      <c r="G106" s="248" t="s">
        <v>357</v>
      </c>
      <c r="H106" s="248" t="s">
        <v>2631</v>
      </c>
      <c r="I106" s="252" t="str">
        <f t="shared" si="5"/>
        <v>36068764d</v>
      </c>
      <c r="J106" s="253" t="str">
        <f t="shared" si="6"/>
        <v>36068764026 03</v>
      </c>
      <c r="K106" s="254"/>
      <c r="L106" s="253" t="str">
        <f t="shared" si="7"/>
        <v>36068764026 03B</v>
      </c>
      <c r="M106" s="254" t="str">
        <f t="shared" si="8"/>
        <v>Slovenská plavecká federáciadBKošťál Samuel</v>
      </c>
      <c r="N106" s="241" t="str">
        <f t="shared" si="9"/>
        <v>36068764dB</v>
      </c>
    </row>
    <row r="107" spans="1:14" x14ac:dyDescent="0.2">
      <c r="A107" s="255" t="s">
        <v>2140</v>
      </c>
      <c r="B107" s="247" t="str">
        <f>VLOOKUP(A107,Adr!A:B,2,FALSE())</f>
        <v>Slovenská plavecká federácia</v>
      </c>
      <c r="C107" s="260" t="s">
        <v>2762</v>
      </c>
      <c r="D107" s="258">
        <v>7500</v>
      </c>
      <c r="E107" s="256">
        <v>0</v>
      </c>
      <c r="F107" s="251" t="s">
        <v>381</v>
      </c>
      <c r="G107" s="248" t="s">
        <v>357</v>
      </c>
      <c r="H107" s="248" t="s">
        <v>2631</v>
      </c>
      <c r="I107" s="252" t="str">
        <f t="shared" si="5"/>
        <v>36068764d</v>
      </c>
      <c r="J107" s="253" t="str">
        <f t="shared" si="6"/>
        <v>36068764026 03</v>
      </c>
      <c r="K107" s="254"/>
      <c r="L107" s="253" t="str">
        <f t="shared" si="7"/>
        <v>36068764026 03B</v>
      </c>
      <c r="M107" s="254" t="str">
        <f t="shared" si="8"/>
        <v>Slovenská plavecká federáciadBKrajčovičová Lea</v>
      </c>
      <c r="N107" s="241" t="str">
        <f t="shared" si="9"/>
        <v>36068764dB</v>
      </c>
    </row>
    <row r="108" spans="1:14" x14ac:dyDescent="0.2">
      <c r="A108" s="255" t="s">
        <v>2140</v>
      </c>
      <c r="B108" s="247" t="str">
        <f>VLOOKUP(A108,Adr!A:B,2,FALSE())</f>
        <v>Slovenská plavecká federácia</v>
      </c>
      <c r="C108" s="257" t="s">
        <v>2763</v>
      </c>
      <c r="D108" s="258">
        <v>20000</v>
      </c>
      <c r="E108" s="250">
        <v>0</v>
      </c>
      <c r="F108" s="251" t="s">
        <v>381</v>
      </c>
      <c r="G108" s="248" t="s">
        <v>357</v>
      </c>
      <c r="H108" s="248" t="s">
        <v>2631</v>
      </c>
      <c r="I108" s="252" t="str">
        <f t="shared" si="5"/>
        <v>36068764d</v>
      </c>
      <c r="J108" s="253" t="str">
        <f t="shared" si="6"/>
        <v>36068764026 03</v>
      </c>
      <c r="K108" s="254"/>
      <c r="L108" s="253" t="str">
        <f t="shared" si="7"/>
        <v>36068764026 03B</v>
      </c>
      <c r="M108" s="254" t="str">
        <f t="shared" si="8"/>
        <v>Slovenská plavecká federáciadBNagy Richard</v>
      </c>
      <c r="N108" s="241" t="str">
        <f t="shared" si="9"/>
        <v>36068764dB</v>
      </c>
    </row>
    <row r="109" spans="1:14" x14ac:dyDescent="0.2">
      <c r="A109" s="255" t="s">
        <v>2140</v>
      </c>
      <c r="B109" s="247" t="str">
        <f>VLOOKUP(A109,Adr!A:B,2,FALSE())</f>
        <v>Slovenská plavecká federácia</v>
      </c>
      <c r="C109" s="260" t="s">
        <v>2764</v>
      </c>
      <c r="D109" s="258">
        <v>20000</v>
      </c>
      <c r="E109" s="256">
        <v>0</v>
      </c>
      <c r="F109" s="251" t="s">
        <v>381</v>
      </c>
      <c r="G109" s="248" t="s">
        <v>357</v>
      </c>
      <c r="H109" s="248" t="s">
        <v>2631</v>
      </c>
      <c r="I109" s="252" t="str">
        <f t="shared" si="5"/>
        <v>36068764d</v>
      </c>
      <c r="J109" s="253" t="str">
        <f t="shared" si="6"/>
        <v>36068764026 03</v>
      </c>
      <c r="K109" s="254"/>
      <c r="L109" s="253" t="str">
        <f t="shared" si="7"/>
        <v>36068764026 03B</v>
      </c>
      <c r="M109" s="254" t="str">
        <f t="shared" si="8"/>
        <v>Slovenská plavecká federáciadBPodmaníková Andrea</v>
      </c>
      <c r="N109" s="241" t="str">
        <f t="shared" si="9"/>
        <v>36068764dB</v>
      </c>
    </row>
    <row r="110" spans="1:14" x14ac:dyDescent="0.2">
      <c r="A110" s="251" t="s">
        <v>2140</v>
      </c>
      <c r="B110" s="247" t="str">
        <f>VLOOKUP(A110,Adr!A:B,2,FALSE())</f>
        <v>Slovenská plavecká federácia</v>
      </c>
      <c r="C110" s="257" t="s">
        <v>2765</v>
      </c>
      <c r="D110" s="258">
        <v>20000</v>
      </c>
      <c r="E110" s="250">
        <v>0</v>
      </c>
      <c r="F110" s="251" t="s">
        <v>381</v>
      </c>
      <c r="G110" s="248" t="s">
        <v>357</v>
      </c>
      <c r="H110" s="248" t="s">
        <v>2631</v>
      </c>
      <c r="I110" s="252" t="str">
        <f t="shared" si="5"/>
        <v>36068764d</v>
      </c>
      <c r="J110" s="253" t="str">
        <f t="shared" si="6"/>
        <v>36068764026 03</v>
      </c>
      <c r="K110" s="254"/>
      <c r="L110" s="253" t="str">
        <f t="shared" si="7"/>
        <v>36068764026 03B</v>
      </c>
      <c r="M110" s="254" t="str">
        <f t="shared" si="8"/>
        <v>Slovenská plavecká federáciadBPotocká Tamara</v>
      </c>
      <c r="N110" s="241" t="str">
        <f t="shared" si="9"/>
        <v>36068764dB</v>
      </c>
    </row>
    <row r="111" spans="1:14" x14ac:dyDescent="0.2">
      <c r="A111" s="251" t="s">
        <v>2140</v>
      </c>
      <c r="B111" s="247" t="str">
        <f>VLOOKUP(A111,Adr!A:B,2,FALSE())</f>
        <v>Slovenská plavecká federácia</v>
      </c>
      <c r="C111" s="260" t="s">
        <v>2766</v>
      </c>
      <c r="D111" s="261">
        <v>10000</v>
      </c>
      <c r="E111" s="256">
        <v>0</v>
      </c>
      <c r="F111" s="251" t="s">
        <v>381</v>
      </c>
      <c r="G111" s="248" t="s">
        <v>357</v>
      </c>
      <c r="H111" s="248" t="s">
        <v>2631</v>
      </c>
      <c r="I111" s="252" t="str">
        <f t="shared" si="5"/>
        <v>36068764d</v>
      </c>
      <c r="J111" s="253" t="str">
        <f t="shared" si="6"/>
        <v>36068764026 03</v>
      </c>
      <c r="K111" s="254"/>
      <c r="L111" s="253" t="str">
        <f t="shared" si="7"/>
        <v>36068764026 03B</v>
      </c>
      <c r="M111" s="254" t="str">
        <f t="shared" si="8"/>
        <v>Slovenská plavecká federáciadBSlušná Lilian</v>
      </c>
      <c r="N111" s="241" t="str">
        <f t="shared" si="9"/>
        <v>36068764dB</v>
      </c>
    </row>
    <row r="112" spans="1:14" x14ac:dyDescent="0.2">
      <c r="A112" s="255" t="s">
        <v>2140</v>
      </c>
      <c r="B112" s="247" t="str">
        <f>VLOOKUP(A112,Adr!A:B,2,FALSE())</f>
        <v>Slovenská plavecká federácia</v>
      </c>
      <c r="C112" s="257" t="s">
        <v>2767</v>
      </c>
      <c r="D112" s="258">
        <v>7500</v>
      </c>
      <c r="E112" s="250">
        <v>0</v>
      </c>
      <c r="F112" s="251" t="s">
        <v>381</v>
      </c>
      <c r="G112" s="248" t="s">
        <v>357</v>
      </c>
      <c r="H112" s="248" t="s">
        <v>2631</v>
      </c>
      <c r="I112" s="252" t="str">
        <f t="shared" si="5"/>
        <v>36068764d</v>
      </c>
      <c r="J112" s="253" t="str">
        <f t="shared" si="6"/>
        <v>36068764026 03</v>
      </c>
      <c r="K112" s="254"/>
      <c r="L112" s="253" t="str">
        <f t="shared" si="7"/>
        <v>36068764026 03B</v>
      </c>
      <c r="M112" s="254" t="str">
        <f t="shared" si="8"/>
        <v>Slovenská plavecká federáciadBStrapeková Žofia</v>
      </c>
      <c r="N112" s="241" t="str">
        <f t="shared" si="9"/>
        <v>36068764dB</v>
      </c>
    </row>
    <row r="113" spans="1:14" x14ac:dyDescent="0.2">
      <c r="A113" s="255" t="s">
        <v>2140</v>
      </c>
      <c r="B113" s="247" t="str">
        <f>VLOOKUP(A113,Adr!A:B,2,FALSE())</f>
        <v>Slovenská plavecká federácia</v>
      </c>
      <c r="C113" s="257" t="s">
        <v>2768</v>
      </c>
      <c r="D113" s="258">
        <v>10000</v>
      </c>
      <c r="E113" s="256">
        <v>0</v>
      </c>
      <c r="F113" s="251" t="s">
        <v>381</v>
      </c>
      <c r="G113" s="248" t="s">
        <v>357</v>
      </c>
      <c r="H113" s="248" t="s">
        <v>2631</v>
      </c>
      <c r="I113" s="252" t="str">
        <f t="shared" si="5"/>
        <v>36068764d</v>
      </c>
      <c r="J113" s="253" t="str">
        <f t="shared" si="6"/>
        <v>36068764026 03</v>
      </c>
      <c r="K113" s="254"/>
      <c r="L113" s="253" t="str">
        <f t="shared" si="7"/>
        <v>36068764026 03B</v>
      </c>
      <c r="M113" s="254" t="str">
        <f t="shared" si="8"/>
        <v>Slovenská plavecká federáciadBštafeta - plávanie</v>
      </c>
      <c r="N113" s="241" t="str">
        <f t="shared" si="9"/>
        <v>36068764dB</v>
      </c>
    </row>
    <row r="114" spans="1:14" x14ac:dyDescent="0.2">
      <c r="A114" s="220" t="s">
        <v>2147</v>
      </c>
      <c r="B114" s="247" t="str">
        <f>VLOOKUP(A114,Adr!A:B,2,FALSE())</f>
        <v>Slovenská rugbyová únia</v>
      </c>
      <c r="C114" s="257" t="s">
        <v>2769</v>
      </c>
      <c r="D114" s="258">
        <v>38415</v>
      </c>
      <c r="E114" s="250">
        <v>0</v>
      </c>
      <c r="F114" s="251" t="s">
        <v>375</v>
      </c>
      <c r="G114" s="248" t="s">
        <v>355</v>
      </c>
      <c r="H114" s="248" t="s">
        <v>2631</v>
      </c>
      <c r="I114" s="252" t="str">
        <f t="shared" si="5"/>
        <v>30851459a</v>
      </c>
      <c r="J114" s="253" t="str">
        <f t="shared" si="6"/>
        <v>30851459026 02</v>
      </c>
      <c r="K114" s="254" t="s">
        <v>2770</v>
      </c>
      <c r="L114" s="253" t="str">
        <f t="shared" si="7"/>
        <v>30851459026 02B</v>
      </c>
      <c r="M114" s="254" t="str">
        <f t="shared" si="8"/>
        <v>Slovenská rugbyová úniaaBrugby - bežné transfery</v>
      </c>
      <c r="N114" s="241" t="str">
        <f t="shared" si="9"/>
        <v>30851459aB</v>
      </c>
    </row>
    <row r="115" spans="1:14" x14ac:dyDescent="0.2">
      <c r="A115" s="251" t="s">
        <v>2156</v>
      </c>
      <c r="B115" s="247" t="str">
        <f>VLOOKUP(A115,Adr!A:B,2,FALSE())</f>
        <v>Slovenská skialpinistická asociácia</v>
      </c>
      <c r="C115" s="260" t="s">
        <v>2771</v>
      </c>
      <c r="D115" s="261">
        <v>31581</v>
      </c>
      <c r="E115" s="256">
        <v>0</v>
      </c>
      <c r="F115" s="251" t="s">
        <v>375</v>
      </c>
      <c r="G115" s="248" t="s">
        <v>355</v>
      </c>
      <c r="H115" s="248" t="s">
        <v>2631</v>
      </c>
      <c r="I115" s="252" t="str">
        <f t="shared" si="5"/>
        <v>37998919a</v>
      </c>
      <c r="J115" s="253" t="str">
        <f t="shared" si="6"/>
        <v>37998919026 02</v>
      </c>
      <c r="K115" s="254" t="s">
        <v>2772</v>
      </c>
      <c r="L115" s="253" t="str">
        <f t="shared" si="7"/>
        <v>37998919026 02B</v>
      </c>
      <c r="M115" s="254" t="str">
        <f t="shared" si="8"/>
        <v>Slovenská skialpinistická asociáciaaBskialpinizmus - bežné transfery</v>
      </c>
      <c r="N115" s="241" t="str">
        <f t="shared" si="9"/>
        <v>37998919aB</v>
      </c>
    </row>
    <row r="116" spans="1:14" x14ac:dyDescent="0.2">
      <c r="A116" s="255" t="s">
        <v>2156</v>
      </c>
      <c r="B116" s="247" t="str">
        <f>VLOOKUP(A116,Adr!A:B,2,FALSE())</f>
        <v>Slovenská skialpinistická asociácia</v>
      </c>
      <c r="C116" s="260" t="s">
        <v>2773</v>
      </c>
      <c r="D116" s="258">
        <v>30000</v>
      </c>
      <c r="E116" s="250">
        <v>0</v>
      </c>
      <c r="F116" s="251" t="s">
        <v>381</v>
      </c>
      <c r="G116" s="248" t="s">
        <v>357</v>
      </c>
      <c r="H116" s="248" t="s">
        <v>2631</v>
      </c>
      <c r="I116" s="252" t="str">
        <f t="shared" si="5"/>
        <v>37998919d</v>
      </c>
      <c r="J116" s="253" t="str">
        <f t="shared" si="6"/>
        <v>37998919026 03</v>
      </c>
      <c r="K116" s="254"/>
      <c r="L116" s="253" t="str">
        <f t="shared" si="7"/>
        <v>37998919026 03B</v>
      </c>
      <c r="M116" s="254" t="str">
        <f t="shared" si="8"/>
        <v>Slovenská skialpinistická asociáciadBdvojica - skialpinizmus (dospelí mix)</v>
      </c>
      <c r="N116" s="241" t="str">
        <f t="shared" si="9"/>
        <v>37998919dB</v>
      </c>
    </row>
    <row r="117" spans="1:14" x14ac:dyDescent="0.2">
      <c r="A117" s="255" t="s">
        <v>2156</v>
      </c>
      <c r="B117" s="247" t="str">
        <f>VLOOKUP(A117,Adr!A:B,2,FALSE())</f>
        <v>Slovenská skialpinistická asociácia</v>
      </c>
      <c r="C117" s="257" t="s">
        <v>2774</v>
      </c>
      <c r="D117" s="258">
        <v>80000</v>
      </c>
      <c r="E117" s="256">
        <v>0</v>
      </c>
      <c r="F117" s="251" t="s">
        <v>381</v>
      </c>
      <c r="G117" s="248" t="s">
        <v>357</v>
      </c>
      <c r="H117" s="248" t="s">
        <v>2631</v>
      </c>
      <c r="I117" s="252" t="str">
        <f t="shared" si="5"/>
        <v>37998919d</v>
      </c>
      <c r="J117" s="253" t="str">
        <f t="shared" si="6"/>
        <v>37998919026 03</v>
      </c>
      <c r="K117" s="254"/>
      <c r="L117" s="253" t="str">
        <f t="shared" si="7"/>
        <v>37998919026 03B</v>
      </c>
      <c r="M117" s="254" t="str">
        <f t="shared" si="8"/>
        <v>Slovenská skialpinistická asociáciadBJagerčíková Marianna</v>
      </c>
      <c r="N117" s="241" t="str">
        <f t="shared" si="9"/>
        <v>37998919dB</v>
      </c>
    </row>
    <row r="118" spans="1:14" x14ac:dyDescent="0.2">
      <c r="A118" s="251" t="s">
        <v>2156</v>
      </c>
      <c r="B118" s="247" t="str">
        <f>VLOOKUP(A118,Adr!A:B,2,FALSE())</f>
        <v>Slovenská skialpinistická asociácia</v>
      </c>
      <c r="C118" s="260" t="s">
        <v>2775</v>
      </c>
      <c r="D118" s="261">
        <v>20000</v>
      </c>
      <c r="E118" s="250">
        <v>0</v>
      </c>
      <c r="F118" s="251" t="s">
        <v>381</v>
      </c>
      <c r="G118" s="248" t="s">
        <v>357</v>
      </c>
      <c r="H118" s="248" t="s">
        <v>2631</v>
      </c>
      <c r="I118" s="252" t="str">
        <f t="shared" si="5"/>
        <v>37998919d</v>
      </c>
      <c r="J118" s="253" t="str">
        <f t="shared" si="6"/>
        <v>37998919026 03</v>
      </c>
      <c r="K118" s="254"/>
      <c r="L118" s="253" t="str">
        <f t="shared" si="7"/>
        <v>37998919026 03B</v>
      </c>
      <c r="M118" s="254" t="str">
        <f t="shared" si="8"/>
        <v>Slovenská skialpinistická asociáciadBŠiarnik Jakub</v>
      </c>
      <c r="N118" s="241" t="str">
        <f t="shared" si="9"/>
        <v>37998919dB</v>
      </c>
    </row>
    <row r="119" spans="1:14" x14ac:dyDescent="0.2">
      <c r="A119" s="255" t="s">
        <v>2166</v>
      </c>
      <c r="B119" s="247" t="str">
        <f>VLOOKUP(A119,Adr!A:B,2,FALSE())</f>
        <v>Slovenská softballová asociácia</v>
      </c>
      <c r="C119" s="257" t="s">
        <v>2776</v>
      </c>
      <c r="D119" s="258">
        <v>50680</v>
      </c>
      <c r="E119" s="256">
        <v>0</v>
      </c>
      <c r="F119" s="251" t="s">
        <v>375</v>
      </c>
      <c r="G119" s="248" t="s">
        <v>355</v>
      </c>
      <c r="H119" s="248" t="s">
        <v>2631</v>
      </c>
      <c r="I119" s="252" t="str">
        <f t="shared" si="5"/>
        <v>17316723a</v>
      </c>
      <c r="J119" s="253" t="str">
        <f t="shared" si="6"/>
        <v>17316723026 02</v>
      </c>
      <c r="K119" s="254" t="s">
        <v>2777</v>
      </c>
      <c r="L119" s="253" t="str">
        <f t="shared" si="7"/>
        <v>17316723026 02B</v>
      </c>
      <c r="M119" s="254" t="str">
        <f t="shared" si="8"/>
        <v>Slovenská softballová asociáciaaBsoftbal - bežné transfery</v>
      </c>
      <c r="N119" s="241" t="str">
        <f t="shared" si="9"/>
        <v>17316723aB</v>
      </c>
    </row>
    <row r="120" spans="1:14" x14ac:dyDescent="0.2">
      <c r="A120" s="255" t="s">
        <v>2172</v>
      </c>
      <c r="B120" s="247" t="str">
        <f>VLOOKUP(A120,Adr!A:B,2,FALSE())</f>
        <v>Slovenská squashová asociácia</v>
      </c>
      <c r="C120" s="257" t="s">
        <v>2778</v>
      </c>
      <c r="D120" s="258">
        <v>31581</v>
      </c>
      <c r="E120" s="250">
        <v>0</v>
      </c>
      <c r="F120" s="251" t="s">
        <v>375</v>
      </c>
      <c r="G120" s="248" t="s">
        <v>355</v>
      </c>
      <c r="H120" s="248" t="s">
        <v>2631</v>
      </c>
      <c r="I120" s="252" t="str">
        <f t="shared" si="5"/>
        <v>30807018a</v>
      </c>
      <c r="J120" s="253" t="str">
        <f t="shared" si="6"/>
        <v>30807018026 02</v>
      </c>
      <c r="K120" s="254" t="s">
        <v>2779</v>
      </c>
      <c r="L120" s="253" t="str">
        <f t="shared" si="7"/>
        <v>30807018026 02B</v>
      </c>
      <c r="M120" s="254" t="str">
        <f t="shared" si="8"/>
        <v>Slovenská squashová asociáciaaBsquash - bežné transfery</v>
      </c>
      <c r="N120" s="241" t="str">
        <f t="shared" si="9"/>
        <v>30807018aB</v>
      </c>
    </row>
    <row r="121" spans="1:14" x14ac:dyDescent="0.2">
      <c r="A121" s="255" t="s">
        <v>2179</v>
      </c>
      <c r="B121" s="247" t="str">
        <f>VLOOKUP(A121,Adr!A:B,2,FALSE())</f>
        <v>Slovenská triatlonová únia</v>
      </c>
      <c r="C121" s="248" t="s">
        <v>2780</v>
      </c>
      <c r="D121" s="249">
        <v>277418</v>
      </c>
      <c r="E121" s="256">
        <v>0</v>
      </c>
      <c r="F121" s="251" t="s">
        <v>375</v>
      </c>
      <c r="G121" s="248" t="s">
        <v>355</v>
      </c>
      <c r="H121" s="248" t="s">
        <v>2631</v>
      </c>
      <c r="I121" s="252" t="str">
        <f t="shared" si="5"/>
        <v>31745466a</v>
      </c>
      <c r="J121" s="253" t="str">
        <f t="shared" si="6"/>
        <v>31745466026 02</v>
      </c>
      <c r="K121" s="254" t="s">
        <v>2781</v>
      </c>
      <c r="L121" s="253" t="str">
        <f t="shared" si="7"/>
        <v>31745466026 02B</v>
      </c>
      <c r="M121" s="254" t="str">
        <f t="shared" si="8"/>
        <v>Slovenská triatlonová úniaaBtriatlon - bežné transfery</v>
      </c>
      <c r="N121" s="241" t="str">
        <f t="shared" si="9"/>
        <v>31745466aB</v>
      </c>
    </row>
    <row r="122" spans="1:14" x14ac:dyDescent="0.2">
      <c r="A122" s="251" t="s">
        <v>2179</v>
      </c>
      <c r="B122" s="247" t="str">
        <f>VLOOKUP(A122,Adr!A:B,2,FALSE())</f>
        <v>Slovenská triatlonová únia</v>
      </c>
      <c r="C122" s="260" t="s">
        <v>2782</v>
      </c>
      <c r="D122" s="261">
        <v>6482</v>
      </c>
      <c r="E122" s="250">
        <v>0</v>
      </c>
      <c r="F122" s="251" t="s">
        <v>379</v>
      </c>
      <c r="G122" s="248" t="s">
        <v>357</v>
      </c>
      <c r="H122" s="248" t="s">
        <v>2631</v>
      </c>
      <c r="I122" s="252" t="str">
        <f t="shared" si="5"/>
        <v>31745466c</v>
      </c>
      <c r="J122" s="253" t="str">
        <f t="shared" si="6"/>
        <v>31745466026 03</v>
      </c>
      <c r="K122" s="254"/>
      <c r="L122" s="253" t="str">
        <f t="shared" si="7"/>
        <v>31745466026 03B</v>
      </c>
      <c r="M122" s="254" t="str">
        <f t="shared" si="8"/>
        <v>Slovenská triatlonová úniacBzabezpečenie a rozvoj športu triatlon zdravotne postihnutých športovcov</v>
      </c>
      <c r="N122" s="241" t="str">
        <f t="shared" si="9"/>
        <v>31745466cB</v>
      </c>
    </row>
    <row r="123" spans="1:14" x14ac:dyDescent="0.2">
      <c r="A123" s="255" t="s">
        <v>2179</v>
      </c>
      <c r="B123" s="247" t="str">
        <f>VLOOKUP(A123,Adr!A:B,2,FALSE())</f>
        <v>Slovenská triatlonová únia</v>
      </c>
      <c r="C123" s="248" t="s">
        <v>2783</v>
      </c>
      <c r="D123" s="249">
        <v>10000</v>
      </c>
      <c r="E123" s="256">
        <v>0</v>
      </c>
      <c r="F123" s="251" t="s">
        <v>381</v>
      </c>
      <c r="G123" s="248" t="s">
        <v>357</v>
      </c>
      <c r="H123" s="248" t="s">
        <v>2631</v>
      </c>
      <c r="I123" s="252" t="str">
        <f t="shared" si="5"/>
        <v>31745466d</v>
      </c>
      <c r="J123" s="253" t="str">
        <f t="shared" si="6"/>
        <v>31745466026 03</v>
      </c>
      <c r="K123" s="254"/>
      <c r="L123" s="253" t="str">
        <f t="shared" si="7"/>
        <v>31745466026 03B</v>
      </c>
      <c r="M123" s="254" t="str">
        <f t="shared" si="8"/>
        <v>Slovenská triatlonová úniadBIvančík Dominik</v>
      </c>
      <c r="N123" s="241" t="str">
        <f t="shared" si="9"/>
        <v>31745466dB</v>
      </c>
    </row>
    <row r="124" spans="1:14" x14ac:dyDescent="0.2">
      <c r="A124" s="255" t="s">
        <v>2179</v>
      </c>
      <c r="B124" s="247" t="str">
        <f>VLOOKUP(A124,Adr!A:B,2,FALSE())</f>
        <v>Slovenská triatlonová únia</v>
      </c>
      <c r="C124" s="257" t="s">
        <v>2784</v>
      </c>
      <c r="D124" s="258">
        <v>50000</v>
      </c>
      <c r="E124" s="250">
        <v>0</v>
      </c>
      <c r="F124" s="251" t="s">
        <v>381</v>
      </c>
      <c r="G124" s="248" t="s">
        <v>357</v>
      </c>
      <c r="H124" s="248" t="s">
        <v>2631</v>
      </c>
      <c r="I124" s="252" t="str">
        <f t="shared" si="5"/>
        <v>31745466d</v>
      </c>
      <c r="J124" s="253" t="str">
        <f t="shared" si="6"/>
        <v>31745466026 03</v>
      </c>
      <c r="K124" s="254"/>
      <c r="L124" s="253" t="str">
        <f t="shared" si="7"/>
        <v>31745466026 03B</v>
      </c>
      <c r="M124" s="254" t="str">
        <f t="shared" si="8"/>
        <v>Slovenská triatlonová úniadBMichaličková Zuzana</v>
      </c>
      <c r="N124" s="241" t="str">
        <f t="shared" si="9"/>
        <v>31745466dB</v>
      </c>
    </row>
    <row r="125" spans="1:14" x14ac:dyDescent="0.2">
      <c r="A125" s="251" t="s">
        <v>2179</v>
      </c>
      <c r="B125" s="247" t="str">
        <f>VLOOKUP(A125,Adr!A:B,2,FALSE())</f>
        <v>Slovenská triatlonová únia</v>
      </c>
      <c r="C125" s="260" t="s">
        <v>2785</v>
      </c>
      <c r="D125" s="261">
        <v>10000</v>
      </c>
      <c r="E125" s="256">
        <v>0</v>
      </c>
      <c r="F125" s="251" t="s">
        <v>381</v>
      </c>
      <c r="G125" s="248" t="s">
        <v>357</v>
      </c>
      <c r="H125" s="248" t="s">
        <v>2631</v>
      </c>
      <c r="I125" s="252" t="str">
        <f t="shared" si="5"/>
        <v>31745466d</v>
      </c>
      <c r="J125" s="253" t="str">
        <f t="shared" si="6"/>
        <v>31745466026 03</v>
      </c>
      <c r="K125" s="254"/>
      <c r="L125" s="253" t="str">
        <f t="shared" si="7"/>
        <v>31745466026 03B</v>
      </c>
      <c r="M125" s="254" t="str">
        <f t="shared" si="8"/>
        <v>Slovenská triatlonová úniadBVráblová Margaréta</v>
      </c>
      <c r="N125" s="241" t="str">
        <f t="shared" si="9"/>
        <v>31745466dB</v>
      </c>
    </row>
    <row r="126" spans="1:14" x14ac:dyDescent="0.2">
      <c r="A126" s="220" t="s">
        <v>2186</v>
      </c>
      <c r="B126" s="247" t="str">
        <f>VLOOKUP(A126,Adr!A:B,2,FALSE())</f>
        <v>Slovenská volejbalová federácia</v>
      </c>
      <c r="C126" s="257" t="s">
        <v>2786</v>
      </c>
      <c r="D126" s="258">
        <v>1994395</v>
      </c>
      <c r="E126" s="250">
        <v>0</v>
      </c>
      <c r="F126" s="251" t="s">
        <v>375</v>
      </c>
      <c r="G126" s="248" t="s">
        <v>355</v>
      </c>
      <c r="H126" s="248" t="s">
        <v>2631</v>
      </c>
      <c r="I126" s="252" t="str">
        <f t="shared" si="5"/>
        <v>00688819a</v>
      </c>
      <c r="J126" s="253" t="str">
        <f t="shared" si="6"/>
        <v>00688819026 02</v>
      </c>
      <c r="K126" s="254" t="s">
        <v>2787</v>
      </c>
      <c r="L126" s="253" t="str">
        <f t="shared" si="7"/>
        <v>00688819026 02B</v>
      </c>
      <c r="M126" s="254" t="str">
        <f t="shared" si="8"/>
        <v>Slovenská volejbalová federáciaaBvolejbal - bežné transfery</v>
      </c>
      <c r="N126" s="241" t="str">
        <f t="shared" si="9"/>
        <v>00688819aB</v>
      </c>
    </row>
    <row r="127" spans="1:14" x14ac:dyDescent="0.2">
      <c r="A127" s="255" t="s">
        <v>2194</v>
      </c>
      <c r="B127" s="247" t="str">
        <f>VLOOKUP(A127,Adr!A:B,2,FALSE())</f>
        <v>Slovenský atletický zväz</v>
      </c>
      <c r="C127" s="257" t="s">
        <v>2788</v>
      </c>
      <c r="D127" s="258">
        <v>3425121</v>
      </c>
      <c r="E127" s="256">
        <v>0</v>
      </c>
      <c r="F127" s="251" t="s">
        <v>375</v>
      </c>
      <c r="G127" s="248" t="s">
        <v>355</v>
      </c>
      <c r="H127" s="248" t="s">
        <v>2631</v>
      </c>
      <c r="I127" s="252" t="str">
        <f t="shared" si="5"/>
        <v>36063835a</v>
      </c>
      <c r="J127" s="253" t="str">
        <f t="shared" si="6"/>
        <v>36063835026 02</v>
      </c>
      <c r="K127" s="254" t="s">
        <v>2789</v>
      </c>
      <c r="L127" s="253" t="str">
        <f t="shared" si="7"/>
        <v>36063835026 02B</v>
      </c>
      <c r="M127" s="254" t="str">
        <f t="shared" si="8"/>
        <v>Slovenský atletický zväzaBatletika - bežné transfery</v>
      </c>
      <c r="N127" s="241" t="str">
        <f t="shared" si="9"/>
        <v>36063835aB</v>
      </c>
    </row>
    <row r="128" spans="1:14" x14ac:dyDescent="0.2">
      <c r="A128" s="255" t="s">
        <v>2194</v>
      </c>
      <c r="B128" s="247" t="str">
        <f>VLOOKUP(A128,Adr!A:B,2,FALSE())</f>
        <v>Slovenský atletický zväz</v>
      </c>
      <c r="C128" s="257" t="s">
        <v>2790</v>
      </c>
      <c r="D128" s="258">
        <v>100000</v>
      </c>
      <c r="E128" s="250">
        <v>0</v>
      </c>
      <c r="F128" s="251" t="s">
        <v>375</v>
      </c>
      <c r="G128" s="248" t="s">
        <v>355</v>
      </c>
      <c r="H128" s="248" t="s">
        <v>2673</v>
      </c>
      <c r="I128" s="252" t="str">
        <f t="shared" si="5"/>
        <v>36063835a</v>
      </c>
      <c r="J128" s="253" t="str">
        <f t="shared" si="6"/>
        <v>36063835026 02</v>
      </c>
      <c r="K128" s="254" t="s">
        <v>2789</v>
      </c>
      <c r="L128" s="253" t="str">
        <f t="shared" si="7"/>
        <v>36063835026 02K</v>
      </c>
      <c r="M128" s="254" t="str">
        <f t="shared" si="8"/>
        <v>Slovenský atletický zväzaKatletika - kapitálové transfery</v>
      </c>
      <c r="N128" s="241" t="str">
        <f t="shared" si="9"/>
        <v>36063835aK</v>
      </c>
    </row>
    <row r="129" spans="1:14" x14ac:dyDescent="0.2">
      <c r="A129" s="251" t="s">
        <v>2194</v>
      </c>
      <c r="B129" s="247" t="str">
        <f>VLOOKUP(A129,Adr!A:B,2,FALSE())</f>
        <v>Slovenský atletický zväz</v>
      </c>
      <c r="C129" s="260" t="s">
        <v>2791</v>
      </c>
      <c r="D129" s="261">
        <v>20000</v>
      </c>
      <c r="E129" s="256">
        <v>0</v>
      </c>
      <c r="F129" s="251" t="s">
        <v>381</v>
      </c>
      <c r="G129" s="248" t="s">
        <v>357</v>
      </c>
      <c r="H129" s="248" t="s">
        <v>2631</v>
      </c>
      <c r="I129" s="252" t="str">
        <f t="shared" si="5"/>
        <v>36063835d</v>
      </c>
      <c r="J129" s="253" t="str">
        <f t="shared" si="6"/>
        <v>36063835026 03</v>
      </c>
      <c r="K129" s="254"/>
      <c r="L129" s="253" t="str">
        <f t="shared" si="7"/>
        <v>36063835026 03B</v>
      </c>
      <c r="M129" s="254" t="str">
        <f t="shared" si="8"/>
        <v>Slovenský atletický zväzdBBurzalová Hana</v>
      </c>
      <c r="N129" s="241" t="str">
        <f t="shared" si="9"/>
        <v>36063835dB</v>
      </c>
    </row>
    <row r="130" spans="1:14" x14ac:dyDescent="0.2">
      <c r="A130" s="251" t="s">
        <v>2194</v>
      </c>
      <c r="B130" s="247" t="str">
        <f>VLOOKUP(A130,Adr!A:B,2,FALSE())</f>
        <v>Slovenský atletický zväz</v>
      </c>
      <c r="C130" s="260" t="s">
        <v>2792</v>
      </c>
      <c r="D130" s="261">
        <v>20000</v>
      </c>
      <c r="E130" s="250">
        <v>0</v>
      </c>
      <c r="F130" s="251" t="s">
        <v>381</v>
      </c>
      <c r="G130" s="248" t="s">
        <v>357</v>
      </c>
      <c r="H130" s="248" t="s">
        <v>2631</v>
      </c>
      <c r="I130" s="252" t="str">
        <f t="shared" ref="I130:I193" si="10">A130&amp;F130</f>
        <v>36063835d</v>
      </c>
      <c r="J130" s="253" t="str">
        <f t="shared" ref="J130:J193" si="11">A130&amp;G130</f>
        <v>36063835026 03</v>
      </c>
      <c r="K130" s="254"/>
      <c r="L130" s="253" t="str">
        <f t="shared" ref="L130:L193" si="12">A130&amp;G130&amp;H130</f>
        <v>36063835026 03B</v>
      </c>
      <c r="M130" s="254" t="str">
        <f t="shared" ref="M130:M193" si="13">B130&amp;F130&amp;H130&amp;C130</f>
        <v>Slovenský atletický zväzdBČerný Dominik</v>
      </c>
      <c r="N130" s="241" t="str">
        <f t="shared" ref="N130:N193" si="14">+I130&amp;H130</f>
        <v>36063835dB</v>
      </c>
    </row>
    <row r="131" spans="1:14" x14ac:dyDescent="0.2">
      <c r="A131" s="255" t="s">
        <v>2194</v>
      </c>
      <c r="B131" s="247" t="str">
        <f>VLOOKUP(A131,Adr!A:B,2,FALSE())</f>
        <v>Slovenský atletický zväz</v>
      </c>
      <c r="C131" s="260" t="s">
        <v>2793</v>
      </c>
      <c r="D131" s="258">
        <v>10000</v>
      </c>
      <c r="E131" s="256">
        <v>0</v>
      </c>
      <c r="F131" s="251" t="s">
        <v>381</v>
      </c>
      <c r="G131" s="248" t="s">
        <v>357</v>
      </c>
      <c r="H131" s="248" t="s">
        <v>2631</v>
      </c>
      <c r="I131" s="252" t="str">
        <f t="shared" si="10"/>
        <v>36063835d</v>
      </c>
      <c r="J131" s="253" t="str">
        <f t="shared" si="11"/>
        <v>36063835026 03</v>
      </c>
      <c r="K131" s="254"/>
      <c r="L131" s="253" t="str">
        <f t="shared" si="12"/>
        <v>36063835026 03B</v>
      </c>
      <c r="M131" s="254" t="str">
        <f t="shared" si="13"/>
        <v>Slovenský atletický zväzdBFederič Filip</v>
      </c>
      <c r="N131" s="241" t="str">
        <f t="shared" si="14"/>
        <v>36063835dB</v>
      </c>
    </row>
    <row r="132" spans="1:14" x14ac:dyDescent="0.2">
      <c r="A132" s="255" t="s">
        <v>2194</v>
      </c>
      <c r="B132" s="247" t="str">
        <f>VLOOKUP(A132,Adr!A:B,2,FALSE())</f>
        <v>Slovenský atletický zväz</v>
      </c>
      <c r="C132" s="260" t="s">
        <v>2794</v>
      </c>
      <c r="D132" s="258">
        <v>20000</v>
      </c>
      <c r="E132" s="250">
        <v>0</v>
      </c>
      <c r="F132" s="251" t="s">
        <v>381</v>
      </c>
      <c r="G132" s="248" t="s">
        <v>357</v>
      </c>
      <c r="H132" s="248" t="s">
        <v>2631</v>
      </c>
      <c r="I132" s="252" t="str">
        <f t="shared" si="10"/>
        <v>36063835d</v>
      </c>
      <c r="J132" s="253" t="str">
        <f t="shared" si="11"/>
        <v>36063835026 03</v>
      </c>
      <c r="K132" s="254"/>
      <c r="L132" s="253" t="str">
        <f t="shared" si="12"/>
        <v>36063835026 03B</v>
      </c>
      <c r="M132" s="254" t="str">
        <f t="shared" si="13"/>
        <v>Slovenský atletický zväzdBForster Viktória</v>
      </c>
      <c r="N132" s="241" t="str">
        <f t="shared" si="14"/>
        <v>36063835dB</v>
      </c>
    </row>
    <row r="133" spans="1:14" x14ac:dyDescent="0.2">
      <c r="A133" s="255" t="s">
        <v>2194</v>
      </c>
      <c r="B133" s="247" t="str">
        <f>VLOOKUP(A133,Adr!A:B,2,FALSE())</f>
        <v>Slovenský atletický zväz</v>
      </c>
      <c r="C133" s="257" t="s">
        <v>2795</v>
      </c>
      <c r="D133" s="258">
        <v>10000</v>
      </c>
      <c r="E133" s="256">
        <v>0</v>
      </c>
      <c r="F133" s="251" t="s">
        <v>381</v>
      </c>
      <c r="G133" s="248" t="s">
        <v>357</v>
      </c>
      <c r="H133" s="248" t="s">
        <v>2631</v>
      </c>
      <c r="I133" s="252" t="str">
        <f t="shared" si="10"/>
        <v>36063835d</v>
      </c>
      <c r="J133" s="253" t="str">
        <f t="shared" si="11"/>
        <v>36063835026 03</v>
      </c>
      <c r="K133" s="254"/>
      <c r="L133" s="253" t="str">
        <f t="shared" si="12"/>
        <v>36063835026 03B</v>
      </c>
      <c r="M133" s="254" t="str">
        <f t="shared" si="13"/>
        <v>Slovenský atletický zväzdBFrličková Laura</v>
      </c>
      <c r="N133" s="241" t="str">
        <f t="shared" si="14"/>
        <v>36063835dB</v>
      </c>
    </row>
    <row r="134" spans="1:14" x14ac:dyDescent="0.2">
      <c r="A134" s="255" t="s">
        <v>2194</v>
      </c>
      <c r="B134" s="247" t="str">
        <f>VLOOKUP(A134,Adr!A:B,2,FALSE())</f>
        <v>Slovenský atletický zväz</v>
      </c>
      <c r="C134" s="257" t="s">
        <v>2796</v>
      </c>
      <c r="D134" s="258">
        <v>50000</v>
      </c>
      <c r="E134" s="250">
        <v>0</v>
      </c>
      <c r="F134" s="251" t="s">
        <v>381</v>
      </c>
      <c r="G134" s="248" t="s">
        <v>357</v>
      </c>
      <c r="H134" s="248" t="s">
        <v>2631</v>
      </c>
      <c r="I134" s="252" t="str">
        <f t="shared" si="10"/>
        <v>36063835d</v>
      </c>
      <c r="J134" s="253" t="str">
        <f t="shared" si="11"/>
        <v>36063835026 03</v>
      </c>
      <c r="K134" s="254"/>
      <c r="L134" s="253" t="str">
        <f t="shared" si="12"/>
        <v>36063835026 03B</v>
      </c>
      <c r="M134" s="254" t="str">
        <f t="shared" si="13"/>
        <v>Slovenský atletický zväzdBGajanová Gabriela</v>
      </c>
      <c r="N134" s="241" t="str">
        <f t="shared" si="14"/>
        <v>36063835dB</v>
      </c>
    </row>
    <row r="135" spans="1:14" x14ac:dyDescent="0.2">
      <c r="A135" s="251" t="s">
        <v>2194</v>
      </c>
      <c r="B135" s="247" t="str">
        <f>VLOOKUP(A135,Adr!A:B,2,FALSE())</f>
        <v>Slovenský atletický zväz</v>
      </c>
      <c r="C135" s="248" t="s">
        <v>2797</v>
      </c>
      <c r="D135" s="249">
        <v>15000</v>
      </c>
      <c r="E135" s="256">
        <v>0</v>
      </c>
      <c r="F135" s="251" t="s">
        <v>381</v>
      </c>
      <c r="G135" s="248" t="s">
        <v>357</v>
      </c>
      <c r="H135" s="248" t="s">
        <v>2631</v>
      </c>
      <c r="I135" s="252" t="str">
        <f t="shared" si="10"/>
        <v>36063835d</v>
      </c>
      <c r="J135" s="253" t="str">
        <f t="shared" si="11"/>
        <v>36063835026 03</v>
      </c>
      <c r="K135" s="254"/>
      <c r="L135" s="253" t="str">
        <f t="shared" si="12"/>
        <v>36063835026 03B</v>
      </c>
      <c r="M135" s="254" t="str">
        <f t="shared" si="13"/>
        <v>Slovenský atletický zväzdBRuffíni Robert</v>
      </c>
      <c r="N135" s="241" t="str">
        <f t="shared" si="14"/>
        <v>36063835dB</v>
      </c>
    </row>
    <row r="136" spans="1:14" x14ac:dyDescent="0.2">
      <c r="A136" s="255" t="s">
        <v>2194</v>
      </c>
      <c r="B136" s="247" t="str">
        <f>VLOOKUP(A136,Adr!A:B,2,FALSE())</f>
        <v>Slovenský atletický zväz</v>
      </c>
      <c r="C136" s="257" t="s">
        <v>2798</v>
      </c>
      <c r="D136" s="258">
        <v>10000</v>
      </c>
      <c r="E136" s="250">
        <v>0</v>
      </c>
      <c r="F136" s="251" t="s">
        <v>381</v>
      </c>
      <c r="G136" s="248" t="s">
        <v>357</v>
      </c>
      <c r="H136" s="248" t="s">
        <v>2631</v>
      </c>
      <c r="I136" s="252" t="str">
        <f t="shared" si="10"/>
        <v>36063835d</v>
      </c>
      <c r="J136" s="253" t="str">
        <f t="shared" si="11"/>
        <v>36063835026 03</v>
      </c>
      <c r="K136" s="254"/>
      <c r="L136" s="253" t="str">
        <f t="shared" si="12"/>
        <v>36063835026 03B</v>
      </c>
      <c r="M136" s="254" t="str">
        <f t="shared" si="13"/>
        <v>Slovenský atletický zväzdBSlezáková Rebecca</v>
      </c>
      <c r="N136" s="241" t="str">
        <f t="shared" si="14"/>
        <v>36063835dB</v>
      </c>
    </row>
    <row r="137" spans="1:14" x14ac:dyDescent="0.2">
      <c r="A137" s="255" t="s">
        <v>2194</v>
      </c>
      <c r="B137" s="247" t="str">
        <f>VLOOKUP(A137,Adr!A:B,2,FALSE())</f>
        <v>Slovenský atletický zväz</v>
      </c>
      <c r="C137" s="248" t="s">
        <v>2799</v>
      </c>
      <c r="D137" s="249">
        <v>20000</v>
      </c>
      <c r="E137" s="256">
        <v>0</v>
      </c>
      <c r="F137" s="251" t="s">
        <v>381</v>
      </c>
      <c r="G137" s="248" t="s">
        <v>357</v>
      </c>
      <c r="H137" s="248" t="s">
        <v>2631</v>
      </c>
      <c r="I137" s="252" t="str">
        <f t="shared" si="10"/>
        <v>36063835d</v>
      </c>
      <c r="J137" s="253" t="str">
        <f t="shared" si="11"/>
        <v>36063835026 03</v>
      </c>
      <c r="K137" s="254"/>
      <c r="L137" s="253" t="str">
        <f t="shared" si="12"/>
        <v>36063835026 03B</v>
      </c>
      <c r="M137" s="254" t="str">
        <f t="shared" si="13"/>
        <v>Slovenský atletický zväzdBVolko Ján</v>
      </c>
      <c r="N137" s="241" t="str">
        <f t="shared" si="14"/>
        <v>36063835dB</v>
      </c>
    </row>
    <row r="138" spans="1:14" x14ac:dyDescent="0.2">
      <c r="A138" s="228" t="s">
        <v>2194</v>
      </c>
      <c r="B138" s="247" t="str">
        <f>VLOOKUP(A138,Adr!A:B,2,FALSE())</f>
        <v>Slovenský atletický zväz</v>
      </c>
      <c r="C138" s="260" t="s">
        <v>2800</v>
      </c>
      <c r="D138" s="258">
        <v>90000</v>
      </c>
      <c r="E138" s="250">
        <v>0</v>
      </c>
      <c r="F138" s="251" t="s">
        <v>383</v>
      </c>
      <c r="G138" s="248" t="s">
        <v>357</v>
      </c>
      <c r="H138" s="248" t="s">
        <v>2631</v>
      </c>
      <c r="I138" s="252" t="str">
        <f t="shared" si="10"/>
        <v>36063835e</v>
      </c>
      <c r="J138" s="253" t="str">
        <f t="shared" si="11"/>
        <v>36063835026 03</v>
      </c>
      <c r="K138" s="254"/>
      <c r="L138" s="253" t="str">
        <f t="shared" si="12"/>
        <v>36063835026 03B</v>
      </c>
      <c r="M138" s="254" t="str">
        <f t="shared" si="13"/>
        <v>Slovenský atletický zväzeB50. ročník atletického mítingu P-T-S</v>
      </c>
      <c r="N138" s="241" t="str">
        <f t="shared" si="14"/>
        <v>36063835eB</v>
      </c>
    </row>
    <row r="139" spans="1:14" x14ac:dyDescent="0.2">
      <c r="A139" s="255" t="s">
        <v>2204</v>
      </c>
      <c r="B139" s="247" t="str">
        <f>VLOOKUP(A139,Adr!A:B,2,FALSE())</f>
        <v>Slovenský biliardový zväz</v>
      </c>
      <c r="C139" s="257" t="s">
        <v>2801</v>
      </c>
      <c r="D139" s="258">
        <v>51069</v>
      </c>
      <c r="E139" s="256">
        <v>0</v>
      </c>
      <c r="F139" s="251" t="s">
        <v>375</v>
      </c>
      <c r="G139" s="248" t="s">
        <v>355</v>
      </c>
      <c r="H139" s="248" t="s">
        <v>2631</v>
      </c>
      <c r="I139" s="252" t="str">
        <f t="shared" si="10"/>
        <v>31753825a</v>
      </c>
      <c r="J139" s="253" t="str">
        <f t="shared" si="11"/>
        <v>31753825026 02</v>
      </c>
      <c r="K139" s="254" t="s">
        <v>2802</v>
      </c>
      <c r="L139" s="253" t="str">
        <f t="shared" si="12"/>
        <v>31753825026 02B</v>
      </c>
      <c r="M139" s="254" t="str">
        <f t="shared" si="13"/>
        <v>Slovenský biliardový zväzaBbiliard - bežné transfery</v>
      </c>
      <c r="N139" s="241" t="str">
        <f t="shared" si="14"/>
        <v>31753825aB</v>
      </c>
    </row>
    <row r="140" spans="1:14" x14ac:dyDescent="0.2">
      <c r="A140" s="255" t="s">
        <v>2210</v>
      </c>
      <c r="B140" s="247" t="str">
        <f>VLOOKUP(A140,Adr!A:B,2,FALSE())</f>
        <v>Slovenský bowlingový zväz</v>
      </c>
      <c r="C140" s="257" t="s">
        <v>2803</v>
      </c>
      <c r="D140" s="258">
        <v>61819</v>
      </c>
      <c r="E140" s="250">
        <v>0</v>
      </c>
      <c r="F140" s="251" t="s">
        <v>375</v>
      </c>
      <c r="G140" s="248" t="s">
        <v>355</v>
      </c>
      <c r="H140" s="248" t="s">
        <v>2631</v>
      </c>
      <c r="I140" s="252" t="str">
        <f t="shared" si="10"/>
        <v>36128147a</v>
      </c>
      <c r="J140" s="253" t="str">
        <f t="shared" si="11"/>
        <v>36128147026 02</v>
      </c>
      <c r="K140" s="254" t="s">
        <v>2804</v>
      </c>
      <c r="L140" s="253" t="str">
        <f t="shared" si="12"/>
        <v>36128147026 02B</v>
      </c>
      <c r="M140" s="254" t="str">
        <f t="shared" si="13"/>
        <v>Slovenský bowlingový zväzaBbowling - bežné transfery</v>
      </c>
      <c r="N140" s="241" t="str">
        <f t="shared" si="14"/>
        <v>36128147aB</v>
      </c>
    </row>
    <row r="141" spans="1:14" x14ac:dyDescent="0.2">
      <c r="A141" s="255" t="s">
        <v>2219</v>
      </c>
      <c r="B141" s="247" t="str">
        <f>VLOOKUP(A141,Adr!A:B,2,FALSE())</f>
        <v>Slovenský bridžový zväz</v>
      </c>
      <c r="C141" s="257" t="s">
        <v>2805</v>
      </c>
      <c r="D141" s="258">
        <v>31581</v>
      </c>
      <c r="E141" s="256">
        <v>0</v>
      </c>
      <c r="F141" s="251" t="s">
        <v>375</v>
      </c>
      <c r="G141" s="248" t="s">
        <v>355</v>
      </c>
      <c r="H141" s="248" t="s">
        <v>2631</v>
      </c>
      <c r="I141" s="252" t="str">
        <f t="shared" si="10"/>
        <v>31770908a</v>
      </c>
      <c r="J141" s="253" t="str">
        <f t="shared" si="11"/>
        <v>31770908026 02</v>
      </c>
      <c r="K141" s="254" t="s">
        <v>2806</v>
      </c>
      <c r="L141" s="253" t="str">
        <f t="shared" si="12"/>
        <v>31770908026 02B</v>
      </c>
      <c r="M141" s="254" t="str">
        <f t="shared" si="13"/>
        <v>Slovenský bridžový zväzaBbridž - bežné transfery</v>
      </c>
      <c r="N141" s="241" t="str">
        <f t="shared" si="14"/>
        <v>31770908aB</v>
      </c>
    </row>
    <row r="142" spans="1:14" x14ac:dyDescent="0.2">
      <c r="A142" s="255" t="s">
        <v>2226</v>
      </c>
      <c r="B142" s="247" t="str">
        <f>VLOOKUP(A142,Adr!A:B,2,FALSE())</f>
        <v>Slovenský curlingový zväz</v>
      </c>
      <c r="C142" s="257" t="s">
        <v>2807</v>
      </c>
      <c r="D142" s="258">
        <v>40392</v>
      </c>
      <c r="E142" s="250">
        <v>0</v>
      </c>
      <c r="F142" s="251" t="s">
        <v>375</v>
      </c>
      <c r="G142" s="248" t="s">
        <v>355</v>
      </c>
      <c r="H142" s="248" t="s">
        <v>2631</v>
      </c>
      <c r="I142" s="252" t="str">
        <f t="shared" si="10"/>
        <v>37841866a</v>
      </c>
      <c r="J142" s="253" t="str">
        <f t="shared" si="11"/>
        <v>37841866026 02</v>
      </c>
      <c r="K142" s="254" t="s">
        <v>2808</v>
      </c>
      <c r="L142" s="253" t="str">
        <f t="shared" si="12"/>
        <v>37841866026 02B</v>
      </c>
      <c r="M142" s="254" t="str">
        <f t="shared" si="13"/>
        <v>Slovenský curlingový zväzaBcurling - bežné transfery</v>
      </c>
      <c r="N142" s="241" t="str">
        <f t="shared" si="14"/>
        <v>37841866aB</v>
      </c>
    </row>
    <row r="143" spans="1:14" x14ac:dyDescent="0.2">
      <c r="A143" s="228" t="s">
        <v>2235</v>
      </c>
      <c r="B143" s="247" t="str">
        <f>VLOOKUP(A143,Adr!A:B,2,FALSE())</f>
        <v>Slovenský cykloklub</v>
      </c>
      <c r="C143" s="260" t="s">
        <v>2809</v>
      </c>
      <c r="D143" s="261">
        <v>50000</v>
      </c>
      <c r="E143" s="256">
        <v>0</v>
      </c>
      <c r="F143" s="251" t="s">
        <v>385</v>
      </c>
      <c r="G143" s="248" t="s">
        <v>353</v>
      </c>
      <c r="H143" s="248" t="s">
        <v>2631</v>
      </c>
      <c r="I143" s="252" t="str">
        <f t="shared" si="10"/>
        <v>34009388f</v>
      </c>
      <c r="J143" s="253" t="str">
        <f t="shared" si="11"/>
        <v>34009388026 01</v>
      </c>
      <c r="K143" s="254"/>
      <c r="L143" s="253" t="str">
        <f t="shared" si="12"/>
        <v>34009388026 01B</v>
      </c>
      <c r="M143" s="254" t="str">
        <f t="shared" si="13"/>
        <v>Slovenský cykloklubfBznačenie cykloturistických trás</v>
      </c>
      <c r="N143" s="241" t="str">
        <f t="shared" si="14"/>
        <v>34009388fB</v>
      </c>
    </row>
    <row r="144" spans="1:14" x14ac:dyDescent="0.2">
      <c r="A144" s="255" t="s">
        <v>2244</v>
      </c>
      <c r="B144" s="247" t="str">
        <f>VLOOKUP(A144,Adr!A:B,2,FALSE())</f>
        <v>Slovenský futbalový zväz</v>
      </c>
      <c r="C144" s="257" t="s">
        <v>2810</v>
      </c>
      <c r="D144" s="258">
        <v>13365089</v>
      </c>
      <c r="E144" s="250">
        <v>0</v>
      </c>
      <c r="F144" s="251" t="s">
        <v>375</v>
      </c>
      <c r="G144" s="248" t="s">
        <v>355</v>
      </c>
      <c r="H144" s="248" t="s">
        <v>2631</v>
      </c>
      <c r="I144" s="252" t="str">
        <f t="shared" si="10"/>
        <v>00687308a</v>
      </c>
      <c r="J144" s="253" t="str">
        <f t="shared" si="11"/>
        <v>00687308026 02</v>
      </c>
      <c r="K144" s="254" t="s">
        <v>2811</v>
      </c>
      <c r="L144" s="253" t="str">
        <f t="shared" si="12"/>
        <v>00687308026 02B</v>
      </c>
      <c r="M144" s="254" t="str">
        <f t="shared" si="13"/>
        <v>Slovenský futbalový zväzaBfutbal - bežné transfery</v>
      </c>
      <c r="N144" s="241" t="str">
        <f t="shared" si="14"/>
        <v>00687308aB</v>
      </c>
    </row>
    <row r="145" spans="1:14" x14ac:dyDescent="0.2">
      <c r="A145" s="255" t="s">
        <v>2244</v>
      </c>
      <c r="B145" s="247" t="str">
        <f>VLOOKUP(A145,Adr!A:B,2,FALSE())</f>
        <v>Slovenský futbalový zväz</v>
      </c>
      <c r="C145" s="257" t="s">
        <v>2812</v>
      </c>
      <c r="D145" s="258">
        <v>56824</v>
      </c>
      <c r="E145" s="256">
        <v>0</v>
      </c>
      <c r="F145" s="251" t="s">
        <v>375</v>
      </c>
      <c r="G145" s="248" t="s">
        <v>355</v>
      </c>
      <c r="H145" s="248" t="s">
        <v>2673</v>
      </c>
      <c r="I145" s="252" t="str">
        <f t="shared" si="10"/>
        <v>00687308a</v>
      </c>
      <c r="J145" s="253" t="str">
        <f t="shared" si="11"/>
        <v>00687308026 02</v>
      </c>
      <c r="K145" s="254" t="s">
        <v>2811</v>
      </c>
      <c r="L145" s="253" t="str">
        <f t="shared" si="12"/>
        <v>00687308026 02K</v>
      </c>
      <c r="M145" s="254" t="str">
        <f t="shared" si="13"/>
        <v>Slovenský futbalový zväzaKfutbal - kapitálové transfery</v>
      </c>
      <c r="N145" s="241" t="str">
        <f t="shared" si="14"/>
        <v>00687308aK</v>
      </c>
    </row>
    <row r="146" spans="1:14" x14ac:dyDescent="0.2">
      <c r="A146" s="255" t="s">
        <v>2252</v>
      </c>
      <c r="B146" s="247" t="str">
        <f>VLOOKUP(A146,Adr!A:B,2,FALSE())</f>
        <v>Slovenský horolezecký spolok JAMES</v>
      </c>
      <c r="C146" s="257" t="s">
        <v>2813</v>
      </c>
      <c r="D146" s="258">
        <v>126853</v>
      </c>
      <c r="E146" s="250">
        <v>0</v>
      </c>
      <c r="F146" s="251" t="s">
        <v>375</v>
      </c>
      <c r="G146" s="248" t="s">
        <v>355</v>
      </c>
      <c r="H146" s="248" t="s">
        <v>2631</v>
      </c>
      <c r="I146" s="252" t="str">
        <f t="shared" si="10"/>
        <v>00586455a</v>
      </c>
      <c r="J146" s="253" t="str">
        <f t="shared" si="11"/>
        <v>00586455026 02</v>
      </c>
      <c r="K146" s="254" t="s">
        <v>2814</v>
      </c>
      <c r="L146" s="253" t="str">
        <f t="shared" si="12"/>
        <v>00586455026 02B</v>
      </c>
      <c r="M146" s="254" t="str">
        <f t="shared" si="13"/>
        <v>Slovenský horolezecký spolok JAMESaBhorolezectvo - bežné transfery</v>
      </c>
      <c r="N146" s="241" t="str">
        <f t="shared" si="14"/>
        <v>00586455aB</v>
      </c>
    </row>
    <row r="147" spans="1:14" x14ac:dyDescent="0.2">
      <c r="A147" s="255" t="s">
        <v>2252</v>
      </c>
      <c r="B147" s="247" t="str">
        <f>VLOOKUP(A147,Adr!A:B,2,FALSE())</f>
        <v>Slovenský horolezecký spolok JAMES</v>
      </c>
      <c r="C147" s="257" t="s">
        <v>2815</v>
      </c>
      <c r="D147" s="258">
        <v>55506</v>
      </c>
      <c r="E147" s="256">
        <v>0</v>
      </c>
      <c r="F147" s="251" t="s">
        <v>375</v>
      </c>
      <c r="G147" s="248" t="s">
        <v>355</v>
      </c>
      <c r="H147" s="248" t="s">
        <v>2631</v>
      </c>
      <c r="I147" s="252" t="str">
        <f t="shared" si="10"/>
        <v>00586455a</v>
      </c>
      <c r="J147" s="253" t="str">
        <f t="shared" si="11"/>
        <v>00586455026 02</v>
      </c>
      <c r="K147" s="254" t="s">
        <v>2816</v>
      </c>
      <c r="L147" s="253" t="str">
        <f t="shared" si="12"/>
        <v>00586455026 02B</v>
      </c>
      <c r="M147" s="254" t="str">
        <f t="shared" si="13"/>
        <v>Slovenský horolezecký spolok JAMESaBšportové lezenie - bežné transfery</v>
      </c>
      <c r="N147" s="241" t="str">
        <f t="shared" si="14"/>
        <v>00586455aB</v>
      </c>
    </row>
    <row r="148" spans="1:14" x14ac:dyDescent="0.2">
      <c r="A148" s="255" t="s">
        <v>2252</v>
      </c>
      <c r="B148" s="247" t="str">
        <f>VLOOKUP(A148,Adr!A:B,2,FALSE())</f>
        <v>Slovenský horolezecký spolok JAMES</v>
      </c>
      <c r="C148" s="248" t="s">
        <v>2817</v>
      </c>
      <c r="D148" s="249">
        <v>7985</v>
      </c>
      <c r="E148" s="250">
        <v>0</v>
      </c>
      <c r="F148" s="251" t="s">
        <v>379</v>
      </c>
      <c r="G148" s="248" t="s">
        <v>357</v>
      </c>
      <c r="H148" s="248" t="s">
        <v>2631</v>
      </c>
      <c r="I148" s="252" t="str">
        <f t="shared" si="10"/>
        <v>00586455c</v>
      </c>
      <c r="J148" s="253" t="str">
        <f t="shared" si="11"/>
        <v>00586455026 03</v>
      </c>
      <c r="K148" s="254"/>
      <c r="L148" s="253" t="str">
        <f t="shared" si="12"/>
        <v>00586455026 03B</v>
      </c>
      <c r="M148" s="254" t="str">
        <f t="shared" si="13"/>
        <v>Slovenský horolezecký spolok JAMEScBzabezpečenie a rozvoj športu para lezenie zdravotne postihnutých športovcov</v>
      </c>
      <c r="N148" s="241" t="str">
        <f t="shared" si="14"/>
        <v>00586455cB</v>
      </c>
    </row>
    <row r="149" spans="1:14" x14ac:dyDescent="0.2">
      <c r="A149" s="259" t="s">
        <v>2252</v>
      </c>
      <c r="B149" s="247" t="str">
        <f>VLOOKUP(A149,Adr!A:B,2,FALSE())</f>
        <v>Slovenský horolezecký spolok JAMES</v>
      </c>
      <c r="C149" s="257" t="s">
        <v>2818</v>
      </c>
      <c r="D149" s="258">
        <v>10000</v>
      </c>
      <c r="E149" s="256">
        <v>0</v>
      </c>
      <c r="F149" s="251" t="s">
        <v>381</v>
      </c>
      <c r="G149" s="248" t="s">
        <v>357</v>
      </c>
      <c r="H149" s="248" t="s">
        <v>2631</v>
      </c>
      <c r="I149" s="252" t="str">
        <f t="shared" si="10"/>
        <v>00586455d</v>
      </c>
      <c r="J149" s="253" t="str">
        <f t="shared" si="11"/>
        <v>00586455026 03</v>
      </c>
      <c r="K149" s="254"/>
      <c r="L149" s="253" t="str">
        <f t="shared" si="12"/>
        <v>00586455026 03B</v>
      </c>
      <c r="M149" s="254" t="str">
        <f t="shared" si="13"/>
        <v>Slovenský horolezecký spolok JAMESdBBuršíková Martina</v>
      </c>
      <c r="N149" s="241" t="str">
        <f t="shared" si="14"/>
        <v>00586455dB</v>
      </c>
    </row>
    <row r="150" spans="1:14" x14ac:dyDescent="0.2">
      <c r="A150" s="251" t="s">
        <v>2252</v>
      </c>
      <c r="B150" s="247" t="str">
        <f>VLOOKUP(A150,Adr!A:B,2,FALSE())</f>
        <v>Slovenský horolezecký spolok JAMES</v>
      </c>
      <c r="C150" s="260" t="s">
        <v>2819</v>
      </c>
      <c r="D150" s="261">
        <v>10000</v>
      </c>
      <c r="E150" s="250">
        <v>0</v>
      </c>
      <c r="F150" s="251" t="s">
        <v>381</v>
      </c>
      <c r="G150" s="248" t="s">
        <v>357</v>
      </c>
      <c r="H150" s="248" t="s">
        <v>2631</v>
      </c>
      <c r="I150" s="252" t="str">
        <f t="shared" si="10"/>
        <v>00586455d</v>
      </c>
      <c r="J150" s="253" t="str">
        <f t="shared" si="11"/>
        <v>00586455026 03</v>
      </c>
      <c r="K150" s="254"/>
      <c r="L150" s="253" t="str">
        <f t="shared" si="12"/>
        <v>00586455026 03B</v>
      </c>
      <c r="M150" s="254" t="str">
        <f t="shared" si="13"/>
        <v>Slovenský horolezecký spolok JAMESdBSlobodová Lea</v>
      </c>
      <c r="N150" s="241" t="str">
        <f t="shared" si="14"/>
        <v>00586455dB</v>
      </c>
    </row>
    <row r="151" spans="1:14" x14ac:dyDescent="0.2">
      <c r="A151" s="255" t="s">
        <v>2259</v>
      </c>
      <c r="B151" s="247" t="str">
        <f>VLOOKUP(A151,Adr!A:B,2,FALSE())</f>
        <v>Slovenský krasokorčuliarsky zväz</v>
      </c>
      <c r="C151" s="257" t="s">
        <v>2820</v>
      </c>
      <c r="D151" s="258">
        <v>310295</v>
      </c>
      <c r="E151" s="256">
        <v>0</v>
      </c>
      <c r="F151" s="251" t="s">
        <v>375</v>
      </c>
      <c r="G151" s="248" t="s">
        <v>355</v>
      </c>
      <c r="H151" s="248" t="s">
        <v>2631</v>
      </c>
      <c r="I151" s="252" t="str">
        <f t="shared" si="10"/>
        <v>31805540a</v>
      </c>
      <c r="J151" s="253" t="str">
        <f t="shared" si="11"/>
        <v>31805540026 02</v>
      </c>
      <c r="K151" s="254" t="s">
        <v>2821</v>
      </c>
      <c r="L151" s="253" t="str">
        <f t="shared" si="12"/>
        <v>31805540026 02B</v>
      </c>
      <c r="M151" s="254" t="str">
        <f t="shared" si="13"/>
        <v>Slovenský krasokorčuliarsky zväzaBkrasokorčuľovanie - bežné transfery</v>
      </c>
      <c r="N151" s="241" t="str">
        <f t="shared" si="14"/>
        <v>31805540aB</v>
      </c>
    </row>
    <row r="152" spans="1:14" x14ac:dyDescent="0.2">
      <c r="A152" s="255" t="s">
        <v>2259</v>
      </c>
      <c r="B152" s="247" t="str">
        <f>VLOOKUP(A152,Adr!A:B,2,FALSE())</f>
        <v>Slovenský krasokorčuliarsky zväz</v>
      </c>
      <c r="C152" s="248" t="s">
        <v>2822</v>
      </c>
      <c r="D152" s="249">
        <v>20000</v>
      </c>
      <c r="E152" s="250">
        <v>0</v>
      </c>
      <c r="F152" s="251" t="s">
        <v>381</v>
      </c>
      <c r="G152" s="248" t="s">
        <v>357</v>
      </c>
      <c r="H152" s="248" t="s">
        <v>2631</v>
      </c>
      <c r="I152" s="252" t="str">
        <f t="shared" si="10"/>
        <v>31805540d</v>
      </c>
      <c r="J152" s="253" t="str">
        <f t="shared" si="11"/>
        <v>31805540026 03</v>
      </c>
      <c r="K152" s="254"/>
      <c r="L152" s="253" t="str">
        <f t="shared" si="12"/>
        <v>31805540026 03B</v>
      </c>
      <c r="M152" s="254" t="str">
        <f t="shared" si="13"/>
        <v>Slovenský krasokorčuliarsky zväzdBHagara Adam</v>
      </c>
      <c r="N152" s="241" t="str">
        <f t="shared" si="14"/>
        <v>31805540dB</v>
      </c>
    </row>
    <row r="153" spans="1:14" x14ac:dyDescent="0.2">
      <c r="A153" s="255" t="s">
        <v>2268</v>
      </c>
      <c r="B153" s="247" t="str">
        <f>VLOOKUP(A153,Adr!A:B,2,FALSE())</f>
        <v>Slovenský lukostrelecký zväz</v>
      </c>
      <c r="C153" s="257" t="s">
        <v>2823</v>
      </c>
      <c r="D153" s="258">
        <v>241087</v>
      </c>
      <c r="E153" s="256">
        <v>0</v>
      </c>
      <c r="F153" s="251" t="s">
        <v>375</v>
      </c>
      <c r="G153" s="248" t="s">
        <v>355</v>
      </c>
      <c r="H153" s="248" t="s">
        <v>2631</v>
      </c>
      <c r="I153" s="252" t="str">
        <f t="shared" si="10"/>
        <v>30793009a</v>
      </c>
      <c r="J153" s="253" t="str">
        <f t="shared" si="11"/>
        <v>30793009026 02</v>
      </c>
      <c r="K153" s="254" t="s">
        <v>2824</v>
      </c>
      <c r="L153" s="253" t="str">
        <f t="shared" si="12"/>
        <v>30793009026 02B</v>
      </c>
      <c r="M153" s="254" t="str">
        <f t="shared" si="13"/>
        <v>Slovenský lukostrelecký zväzaBlukostreľba - bežné transfery</v>
      </c>
      <c r="N153" s="241" t="str">
        <f t="shared" si="14"/>
        <v>30793009aB</v>
      </c>
    </row>
    <row r="154" spans="1:14" x14ac:dyDescent="0.2">
      <c r="A154" s="255" t="s">
        <v>2268</v>
      </c>
      <c r="B154" s="247" t="str">
        <f>VLOOKUP(A154,Adr!A:B,2,FALSE())</f>
        <v>Slovenský lukostrelecký zväz</v>
      </c>
      <c r="C154" s="257" t="s">
        <v>2825</v>
      </c>
      <c r="D154" s="258">
        <v>20000</v>
      </c>
      <c r="E154" s="250">
        <v>0</v>
      </c>
      <c r="F154" s="251" t="s">
        <v>381</v>
      </c>
      <c r="G154" s="248" t="s">
        <v>357</v>
      </c>
      <c r="H154" s="248" t="s">
        <v>2631</v>
      </c>
      <c r="I154" s="252" t="str">
        <f t="shared" si="10"/>
        <v>30793009d</v>
      </c>
      <c r="J154" s="253" t="str">
        <f t="shared" si="11"/>
        <v>30793009026 03</v>
      </c>
      <c r="K154" s="254"/>
      <c r="L154" s="253" t="str">
        <f t="shared" si="12"/>
        <v>30793009026 03B</v>
      </c>
      <c r="M154" s="254" t="str">
        <f t="shared" si="13"/>
        <v>Slovenský lukostrelecký zväzdBBaránková Denisa</v>
      </c>
      <c r="N154" s="241" t="str">
        <f t="shared" si="14"/>
        <v>30793009dB</v>
      </c>
    </row>
    <row r="155" spans="1:14" x14ac:dyDescent="0.2">
      <c r="A155" s="220" t="s">
        <v>2274</v>
      </c>
      <c r="B155" s="247" t="str">
        <f>VLOOKUP(A155,Adr!A:B,2,FALSE())</f>
        <v>Slovenský národný aeroklub generála Milana Rastislava Štefánika</v>
      </c>
      <c r="C155" s="257" t="s">
        <v>2826</v>
      </c>
      <c r="D155" s="258">
        <v>147756</v>
      </c>
      <c r="E155" s="256">
        <v>0</v>
      </c>
      <c r="F155" s="251" t="s">
        <v>375</v>
      </c>
      <c r="G155" s="248" t="s">
        <v>355</v>
      </c>
      <c r="H155" s="248" t="s">
        <v>2631</v>
      </c>
      <c r="I155" s="252" t="str">
        <f t="shared" si="10"/>
        <v>00677604a</v>
      </c>
      <c r="J155" s="253" t="str">
        <f t="shared" si="11"/>
        <v>00677604026 02</v>
      </c>
      <c r="K155" s="254" t="s">
        <v>2827</v>
      </c>
      <c r="L155" s="253" t="str">
        <f t="shared" si="12"/>
        <v>00677604026 02B</v>
      </c>
      <c r="M155" s="254" t="str">
        <f t="shared" si="13"/>
        <v>Slovenský národný aeroklub generála Milana Rastislava ŠtefánikaaBletecké športy - bežné transfery</v>
      </c>
      <c r="N155" s="241" t="str">
        <f t="shared" si="14"/>
        <v>00677604aB</v>
      </c>
    </row>
    <row r="156" spans="1:14" x14ac:dyDescent="0.2">
      <c r="A156" s="255" t="s">
        <v>2284</v>
      </c>
      <c r="B156" s="247" t="str">
        <f>VLOOKUP(A156,Adr!A:B,2,FALSE())</f>
        <v>Slovenský olympijský a športový výbor</v>
      </c>
      <c r="C156" s="257" t="s">
        <v>2828</v>
      </c>
      <c r="D156" s="258">
        <v>1579049</v>
      </c>
      <c r="E156" s="250">
        <v>0</v>
      </c>
      <c r="F156" s="251" t="s">
        <v>377</v>
      </c>
      <c r="G156" s="248" t="s">
        <v>357</v>
      </c>
      <c r="H156" s="248" t="s">
        <v>2631</v>
      </c>
      <c r="I156" s="252" t="str">
        <f t="shared" si="10"/>
        <v>30811082b</v>
      </c>
      <c r="J156" s="253" t="str">
        <f t="shared" si="11"/>
        <v>30811082026 03</v>
      </c>
      <c r="K156" s="254"/>
      <c r="L156" s="253" t="str">
        <f t="shared" si="12"/>
        <v>30811082026 03B</v>
      </c>
      <c r="M156" s="254" t="str">
        <f t="shared" si="13"/>
        <v>Slovenský olympijský a športový výborbBčinnosť Slovenského olympijského a športového výboru</v>
      </c>
      <c r="N156" s="241" t="str">
        <f t="shared" si="14"/>
        <v>30811082bB</v>
      </c>
    </row>
    <row r="157" spans="1:14" ht="20" x14ac:dyDescent="0.2">
      <c r="A157" s="255" t="s">
        <v>2284</v>
      </c>
      <c r="B157" s="247" t="str">
        <f>VLOOKUP(A157,Adr!A:B,2,FALSE())</f>
        <v>Slovenský olympijský a športový výbor</v>
      </c>
      <c r="C157" s="260" t="s">
        <v>2829</v>
      </c>
      <c r="D157" s="261">
        <v>156100</v>
      </c>
      <c r="E157" s="256">
        <v>0</v>
      </c>
      <c r="F157" s="251" t="s">
        <v>383</v>
      </c>
      <c r="G157" s="248" t="s">
        <v>357</v>
      </c>
      <c r="H157" s="248" t="s">
        <v>2631</v>
      </c>
      <c r="I157" s="252" t="str">
        <f t="shared" si="10"/>
        <v>30811082e</v>
      </c>
      <c r="J157" s="253" t="str">
        <f t="shared" si="11"/>
        <v>30811082026 03</v>
      </c>
      <c r="K157" s="254"/>
      <c r="L157" s="253" t="str">
        <f t="shared" si="12"/>
        <v>30811082026 03B</v>
      </c>
      <c r="M157" s="254" t="str">
        <f t="shared" si="13"/>
        <v>Slovenský olympijský a športový výboreBzabezpečenie účasti športovej reprezentácie SR na Letnom Európskom olympijskom festivale mládeže (EYOF) v Skopje, Severné Macedónsko</v>
      </c>
      <c r="N157" s="241" t="str">
        <f t="shared" si="14"/>
        <v>30811082eB</v>
      </c>
    </row>
    <row r="158" spans="1:14" ht="20" x14ac:dyDescent="0.2">
      <c r="A158" s="251" t="s">
        <v>2284</v>
      </c>
      <c r="B158" s="247" t="str">
        <f>VLOOKUP(A158,Adr!A:B,2,FALSE())</f>
        <v>Slovenský olympijský a športový výbor</v>
      </c>
      <c r="C158" s="260" t="s">
        <v>2830</v>
      </c>
      <c r="D158" s="261">
        <v>193372</v>
      </c>
      <c r="E158" s="250">
        <v>0</v>
      </c>
      <c r="F158" s="251" t="s">
        <v>383</v>
      </c>
      <c r="G158" s="248" t="s">
        <v>357</v>
      </c>
      <c r="H158" s="248" t="s">
        <v>2631</v>
      </c>
      <c r="I158" s="252" t="str">
        <f t="shared" si="10"/>
        <v>30811082e</v>
      </c>
      <c r="J158" s="253" t="str">
        <f t="shared" si="11"/>
        <v>30811082026 03</v>
      </c>
      <c r="K158" s="254"/>
      <c r="L158" s="253" t="str">
        <f t="shared" si="12"/>
        <v>30811082026 03B</v>
      </c>
      <c r="M158" s="254" t="str">
        <f t="shared" si="13"/>
        <v>Slovenský olympijský a športový výboreBzabezpečenie účasti športovej reprezentácie SR na Svetových hrách 2025 v Čcheng-tu, Čína</v>
      </c>
      <c r="N158" s="241" t="str">
        <f t="shared" si="14"/>
        <v>30811082eB</v>
      </c>
    </row>
    <row r="159" spans="1:14" x14ac:dyDescent="0.2">
      <c r="A159" s="255" t="s">
        <v>2284</v>
      </c>
      <c r="B159" s="247" t="str">
        <f>VLOOKUP(A159,Adr!A:B,2,FALSE())</f>
        <v>Slovenský olympijský a športový výbor</v>
      </c>
      <c r="C159" s="257" t="s">
        <v>2831</v>
      </c>
      <c r="D159" s="258">
        <v>217000</v>
      </c>
      <c r="E159" s="256">
        <v>0</v>
      </c>
      <c r="F159" s="251" t="s">
        <v>383</v>
      </c>
      <c r="G159" s="248" t="s">
        <v>357</v>
      </c>
      <c r="H159" s="248" t="s">
        <v>2631</v>
      </c>
      <c r="I159" s="252" t="str">
        <f t="shared" si="10"/>
        <v>30811082e</v>
      </c>
      <c r="J159" s="253" t="str">
        <f t="shared" si="11"/>
        <v>30811082026 03</v>
      </c>
      <c r="K159" s="254"/>
      <c r="L159" s="253" t="str">
        <f t="shared" si="12"/>
        <v>30811082026 03B</v>
      </c>
      <c r="M159" s="254" t="str">
        <f t="shared" si="13"/>
        <v>Slovenský olympijský a športový výboreBzabezpečenie účasti športovej reprezentácie SR na Zimnom Európskom olympijskom festivale mládeže (EYOF) v Bakuriani, Gruzínsko</v>
      </c>
      <c r="N159" s="241" t="str">
        <f t="shared" si="14"/>
        <v>30811082eB</v>
      </c>
    </row>
    <row r="160" spans="1:14" x14ac:dyDescent="0.2">
      <c r="A160" s="220" t="s">
        <v>2284</v>
      </c>
      <c r="B160" s="247" t="str">
        <f>VLOOKUP(A160,Adr!A:B,2,FALSE())</f>
        <v>Slovenský olympijský a športový výbor</v>
      </c>
      <c r="C160" s="257" t="s">
        <v>2832</v>
      </c>
      <c r="D160" s="258">
        <v>80000</v>
      </c>
      <c r="E160" s="250">
        <v>0</v>
      </c>
      <c r="F160" s="251" t="s">
        <v>385</v>
      </c>
      <c r="G160" s="248" t="s">
        <v>357</v>
      </c>
      <c r="H160" s="248" t="s">
        <v>2631</v>
      </c>
      <c r="I160" s="252" t="str">
        <f t="shared" si="10"/>
        <v>30811082f</v>
      </c>
      <c r="J160" s="253" t="str">
        <f t="shared" si="11"/>
        <v>30811082026 03</v>
      </c>
      <c r="K160" s="254"/>
      <c r="L160" s="253" t="str">
        <f t="shared" si="12"/>
        <v>30811082026 03B</v>
      </c>
      <c r="M160" s="254" t="str">
        <f t="shared" si="13"/>
        <v>Slovenský olympijský a športový výborfBSlovenské olympijské a športové múzeum</v>
      </c>
      <c r="N160" s="241" t="str">
        <f t="shared" si="14"/>
        <v>30811082fB</v>
      </c>
    </row>
    <row r="161" spans="1:14" x14ac:dyDescent="0.2">
      <c r="A161" s="255" t="s">
        <v>2284</v>
      </c>
      <c r="B161" s="247" t="str">
        <f>VLOOKUP(A161,Adr!A:B,2,FALSE())</f>
        <v>Slovenský olympijský a športový výbor</v>
      </c>
      <c r="C161" s="257" t="s">
        <v>2833</v>
      </c>
      <c r="D161" s="258">
        <v>200000</v>
      </c>
      <c r="E161" s="256">
        <v>0</v>
      </c>
      <c r="F161" s="251" t="s">
        <v>385</v>
      </c>
      <c r="G161" s="248" t="s">
        <v>357</v>
      </c>
      <c r="H161" s="248" t="s">
        <v>2631</v>
      </c>
      <c r="I161" s="252" t="str">
        <f t="shared" si="10"/>
        <v>30811082f</v>
      </c>
      <c r="J161" s="253" t="str">
        <f t="shared" si="11"/>
        <v>30811082026 03</v>
      </c>
      <c r="K161" s="254"/>
      <c r="L161" s="253" t="str">
        <f t="shared" si="12"/>
        <v>30811082026 03B</v>
      </c>
      <c r="M161" s="254" t="str">
        <f t="shared" si="13"/>
        <v>Slovenský olympijský a športový výborfBŠportovec roka 2024</v>
      </c>
      <c r="N161" s="241" t="str">
        <f t="shared" si="14"/>
        <v>30811082fB</v>
      </c>
    </row>
    <row r="162" spans="1:14" x14ac:dyDescent="0.2">
      <c r="A162" s="251" t="s">
        <v>2292</v>
      </c>
      <c r="B162" s="247" t="str">
        <f>VLOOKUP(A162,Adr!A:B,2,FALSE())</f>
        <v>Slovenský paralympijský výbor</v>
      </c>
      <c r="C162" s="260" t="s">
        <v>2834</v>
      </c>
      <c r="D162" s="261">
        <v>1071620</v>
      </c>
      <c r="E162" s="250">
        <v>0</v>
      </c>
      <c r="F162" s="251" t="s">
        <v>379</v>
      </c>
      <c r="G162" s="248" t="s">
        <v>357</v>
      </c>
      <c r="H162" s="248" t="s">
        <v>2631</v>
      </c>
      <c r="I162" s="252" t="str">
        <f t="shared" si="10"/>
        <v>31745661c</v>
      </c>
      <c r="J162" s="253" t="str">
        <f t="shared" si="11"/>
        <v>31745661026 03</v>
      </c>
      <c r="K162" s="254"/>
      <c r="L162" s="253" t="str">
        <f t="shared" si="12"/>
        <v>31745661026 03B</v>
      </c>
      <c r="M162" s="254" t="str">
        <f t="shared" si="13"/>
        <v>Slovenský paralympijský výborcBčinnosť Slovenského paralympijského výboru</v>
      </c>
      <c r="N162" s="241" t="str">
        <f t="shared" si="14"/>
        <v>31745661cB</v>
      </c>
    </row>
    <row r="163" spans="1:14" x14ac:dyDescent="0.2">
      <c r="A163" s="251" t="s">
        <v>2292</v>
      </c>
      <c r="B163" s="247" t="str">
        <f>VLOOKUP(A163,Adr!A:B,2,FALSE())</f>
        <v>Slovenský paralympijský výbor</v>
      </c>
      <c r="C163" s="248" t="s">
        <v>2835</v>
      </c>
      <c r="D163" s="249">
        <v>10000</v>
      </c>
      <c r="E163" s="256">
        <v>0</v>
      </c>
      <c r="F163" s="251" t="s">
        <v>381</v>
      </c>
      <c r="G163" s="248" t="s">
        <v>357</v>
      </c>
      <c r="H163" s="248" t="s">
        <v>2631</v>
      </c>
      <c r="I163" s="252" t="str">
        <f t="shared" si="10"/>
        <v>31745661d</v>
      </c>
      <c r="J163" s="253" t="str">
        <f t="shared" si="11"/>
        <v>31745661026 03</v>
      </c>
      <c r="K163" s="254"/>
      <c r="L163" s="253" t="str">
        <f t="shared" si="12"/>
        <v>31745661026 03B</v>
      </c>
      <c r="M163" s="254" t="str">
        <f t="shared" si="13"/>
        <v>Slovenský paralympijský výbordBBlattnerová Tatiana</v>
      </c>
      <c r="N163" s="241" t="str">
        <f t="shared" si="14"/>
        <v>31745661dB</v>
      </c>
    </row>
    <row r="164" spans="1:14" x14ac:dyDescent="0.2">
      <c r="A164" s="251" t="s">
        <v>2292</v>
      </c>
      <c r="B164" s="247" t="str">
        <f>VLOOKUP(A164,Adr!A:B,2,FALSE())</f>
        <v>Slovenský paralympijský výbor</v>
      </c>
      <c r="C164" s="260" t="s">
        <v>2836</v>
      </c>
      <c r="D164" s="261">
        <v>22500</v>
      </c>
      <c r="E164" s="250">
        <v>0</v>
      </c>
      <c r="F164" s="251" t="s">
        <v>381</v>
      </c>
      <c r="G164" s="248" t="s">
        <v>357</v>
      </c>
      <c r="H164" s="248" t="s">
        <v>2631</v>
      </c>
      <c r="I164" s="252" t="str">
        <f t="shared" si="10"/>
        <v>31745661d</v>
      </c>
      <c r="J164" s="253" t="str">
        <f t="shared" si="11"/>
        <v>31745661026 03</v>
      </c>
      <c r="K164" s="254"/>
      <c r="L164" s="253" t="str">
        <f t="shared" si="12"/>
        <v>31745661026 03B</v>
      </c>
      <c r="M164" s="254" t="str">
        <f t="shared" si="13"/>
        <v>Slovenský paralympijský výbordBČuchran Ladislav</v>
      </c>
      <c r="N164" s="241" t="str">
        <f t="shared" si="14"/>
        <v>31745661dB</v>
      </c>
    </row>
    <row r="165" spans="1:14" x14ac:dyDescent="0.2">
      <c r="A165" s="259" t="s">
        <v>2292</v>
      </c>
      <c r="B165" s="247" t="str">
        <f>VLOOKUP(A165,Adr!A:B,2,FALSE())</f>
        <v>Slovenský paralympijský výbor</v>
      </c>
      <c r="C165" s="257" t="s">
        <v>2837</v>
      </c>
      <c r="D165" s="258">
        <v>10000</v>
      </c>
      <c r="E165" s="256">
        <v>0</v>
      </c>
      <c r="F165" s="251" t="s">
        <v>381</v>
      </c>
      <c r="G165" s="248" t="s">
        <v>357</v>
      </c>
      <c r="H165" s="248" t="s">
        <v>2631</v>
      </c>
      <c r="I165" s="252" t="str">
        <f t="shared" si="10"/>
        <v>31745661d</v>
      </c>
      <c r="J165" s="253" t="str">
        <f t="shared" si="11"/>
        <v>31745661026 03</v>
      </c>
      <c r="K165" s="254"/>
      <c r="L165" s="253" t="str">
        <f t="shared" si="12"/>
        <v>31745661026 03B</v>
      </c>
      <c r="M165" s="254" t="str">
        <f t="shared" si="13"/>
        <v>Slovenský paralympijský výbordBFunková Kristína</v>
      </c>
      <c r="N165" s="241" t="str">
        <f t="shared" si="14"/>
        <v>31745661dB</v>
      </c>
    </row>
    <row r="166" spans="1:14" x14ac:dyDescent="0.2">
      <c r="A166" s="251" t="s">
        <v>2292</v>
      </c>
      <c r="B166" s="247" t="str">
        <f>VLOOKUP(A166,Adr!A:B,2,FALSE())</f>
        <v>Slovenský paralympijský výbor</v>
      </c>
      <c r="C166" s="263" t="s">
        <v>2838</v>
      </c>
      <c r="D166" s="264">
        <v>10000</v>
      </c>
      <c r="E166" s="250">
        <v>0</v>
      </c>
      <c r="F166" s="251" t="s">
        <v>381</v>
      </c>
      <c r="G166" s="248" t="s">
        <v>357</v>
      </c>
      <c r="H166" s="248" t="s">
        <v>2631</v>
      </c>
      <c r="I166" s="252" t="str">
        <f t="shared" si="10"/>
        <v>31745661d</v>
      </c>
      <c r="J166" s="253" t="str">
        <f t="shared" si="11"/>
        <v>31745661026 03</v>
      </c>
      <c r="K166" s="254"/>
      <c r="L166" s="253" t="str">
        <f t="shared" si="12"/>
        <v>31745661026 03B</v>
      </c>
      <c r="M166" s="254" t="str">
        <f t="shared" si="13"/>
        <v>Slovenský paralympijský výbordBKubová Alžbeta</v>
      </c>
      <c r="N166" s="241" t="str">
        <f t="shared" si="14"/>
        <v>31745661dB</v>
      </c>
    </row>
    <row r="167" spans="1:14" x14ac:dyDescent="0.2">
      <c r="A167" s="220" t="s">
        <v>2292</v>
      </c>
      <c r="B167" s="247" t="str">
        <f>VLOOKUP(A167,Adr!A:B,2,FALSE())</f>
        <v>Slovenský paralympijský výbor</v>
      </c>
      <c r="C167" s="248" t="s">
        <v>2839</v>
      </c>
      <c r="D167" s="249">
        <v>20000</v>
      </c>
      <c r="E167" s="256">
        <v>0</v>
      </c>
      <c r="F167" s="251" t="s">
        <v>381</v>
      </c>
      <c r="G167" s="248" t="s">
        <v>357</v>
      </c>
      <c r="H167" s="248" t="s">
        <v>2631</v>
      </c>
      <c r="I167" s="252" t="str">
        <f t="shared" si="10"/>
        <v>31745661d</v>
      </c>
      <c r="J167" s="253" t="str">
        <f t="shared" si="11"/>
        <v>31745661026 03</v>
      </c>
      <c r="K167" s="254"/>
      <c r="L167" s="253" t="str">
        <f t="shared" si="12"/>
        <v>31745661026 03B</v>
      </c>
      <c r="M167" s="254" t="str">
        <f t="shared" si="13"/>
        <v>Slovenský paralympijský výbordBKuřeja Marián</v>
      </c>
      <c r="N167" s="241" t="str">
        <f t="shared" si="14"/>
        <v>31745661dB</v>
      </c>
    </row>
    <row r="168" spans="1:14" x14ac:dyDescent="0.2">
      <c r="A168" s="255" t="s">
        <v>2292</v>
      </c>
      <c r="B168" s="247" t="str">
        <f>VLOOKUP(A168,Adr!A:B,2,FALSE())</f>
        <v>Slovenský paralympijský výbor</v>
      </c>
      <c r="C168" s="257" t="s">
        <v>2840</v>
      </c>
      <c r="D168" s="258">
        <v>35000</v>
      </c>
      <c r="E168" s="250">
        <v>0</v>
      </c>
      <c r="F168" s="251" t="s">
        <v>381</v>
      </c>
      <c r="G168" s="248" t="s">
        <v>357</v>
      </c>
      <c r="H168" s="248" t="s">
        <v>2631</v>
      </c>
      <c r="I168" s="252" t="str">
        <f t="shared" si="10"/>
        <v>31745661d</v>
      </c>
      <c r="J168" s="253" t="str">
        <f t="shared" si="11"/>
        <v>31745661026 03</v>
      </c>
      <c r="K168" s="254"/>
      <c r="L168" s="253" t="str">
        <f t="shared" si="12"/>
        <v>31745661026 03B</v>
      </c>
      <c r="M168" s="254" t="str">
        <f t="shared" si="13"/>
        <v>Slovenský paralympijský výbordBLaczkó Dušan</v>
      </c>
      <c r="N168" s="241" t="str">
        <f t="shared" si="14"/>
        <v>31745661dB</v>
      </c>
    </row>
    <row r="169" spans="1:14" x14ac:dyDescent="0.2">
      <c r="A169" s="251" t="s">
        <v>2292</v>
      </c>
      <c r="B169" s="247" t="str">
        <f>VLOOKUP(A169,Adr!A:B,2,FALSE())</f>
        <v>Slovenský paralympijský výbor</v>
      </c>
      <c r="C169" s="260" t="s">
        <v>2841</v>
      </c>
      <c r="D169" s="261">
        <v>50000</v>
      </c>
      <c r="E169" s="256">
        <v>0</v>
      </c>
      <c r="F169" s="251" t="s">
        <v>381</v>
      </c>
      <c r="G169" s="248" t="s">
        <v>357</v>
      </c>
      <c r="H169" s="248" t="s">
        <v>2631</v>
      </c>
      <c r="I169" s="252" t="str">
        <f t="shared" si="10"/>
        <v>31745661d</v>
      </c>
      <c r="J169" s="253" t="str">
        <f t="shared" si="11"/>
        <v>31745661026 03</v>
      </c>
      <c r="K169" s="254"/>
      <c r="L169" s="253" t="str">
        <f t="shared" si="12"/>
        <v>31745661026 03B</v>
      </c>
      <c r="M169" s="254" t="str">
        <f t="shared" si="13"/>
        <v>Slovenský paralympijský výbordBMalenovský Radoslav</v>
      </c>
      <c r="N169" s="241" t="str">
        <f t="shared" si="14"/>
        <v>31745661dB</v>
      </c>
    </row>
    <row r="170" spans="1:14" x14ac:dyDescent="0.2">
      <c r="A170" s="255" t="s">
        <v>2292</v>
      </c>
      <c r="B170" s="247" t="str">
        <f>VLOOKUP(A170,Adr!A:B,2,FALSE())</f>
        <v>Slovenský paralympijský výbor</v>
      </c>
      <c r="C170" s="260" t="s">
        <v>2842</v>
      </c>
      <c r="D170" s="258">
        <v>20000</v>
      </c>
      <c r="E170" s="250">
        <v>0</v>
      </c>
      <c r="F170" s="251" t="s">
        <v>381</v>
      </c>
      <c r="G170" s="248" t="s">
        <v>357</v>
      </c>
      <c r="H170" s="248" t="s">
        <v>2631</v>
      </c>
      <c r="I170" s="252" t="str">
        <f t="shared" si="10"/>
        <v>31745661d</v>
      </c>
      <c r="J170" s="253" t="str">
        <f t="shared" si="11"/>
        <v>31745661026 03</v>
      </c>
      <c r="K170" s="254"/>
      <c r="L170" s="253" t="str">
        <f t="shared" si="12"/>
        <v>31745661026 03B</v>
      </c>
      <c r="M170" s="254" t="str">
        <f t="shared" si="13"/>
        <v>Slovenský paralympijský výbordBPetrikovičová Karin</v>
      </c>
      <c r="N170" s="241" t="str">
        <f t="shared" si="14"/>
        <v>31745661dB</v>
      </c>
    </row>
    <row r="171" spans="1:14" x14ac:dyDescent="0.2">
      <c r="A171" s="228" t="s">
        <v>2292</v>
      </c>
      <c r="B171" s="247" t="str">
        <f>VLOOKUP(A171,Adr!A:B,2,FALSE())</f>
        <v>Slovenský paralympijský výbor</v>
      </c>
      <c r="C171" s="248" t="s">
        <v>2843</v>
      </c>
      <c r="D171" s="249">
        <v>55000</v>
      </c>
      <c r="E171" s="256">
        <v>0</v>
      </c>
      <c r="F171" s="251" t="s">
        <v>381</v>
      </c>
      <c r="G171" s="248" t="s">
        <v>357</v>
      </c>
      <c r="H171" s="248" t="s">
        <v>2631</v>
      </c>
      <c r="I171" s="252" t="str">
        <f t="shared" si="10"/>
        <v>31745661d</v>
      </c>
      <c r="J171" s="253" t="str">
        <f t="shared" si="11"/>
        <v>31745661026 03</v>
      </c>
      <c r="K171" s="254"/>
      <c r="L171" s="253" t="str">
        <f t="shared" si="12"/>
        <v>31745661026 03B</v>
      </c>
      <c r="M171" s="254" t="str">
        <f t="shared" si="13"/>
        <v>Slovenský paralympijský výbordBVadovičová Veronika</v>
      </c>
      <c r="N171" s="241" t="str">
        <f t="shared" si="14"/>
        <v>31745661dB</v>
      </c>
    </row>
    <row r="172" spans="1:14" x14ac:dyDescent="0.2">
      <c r="A172" s="220" t="s">
        <v>2301</v>
      </c>
      <c r="B172" s="247" t="str">
        <f>VLOOKUP(A172,Adr!A:B,2,FALSE())</f>
        <v>Slovenský rýchlokorčuliarsky zväz</v>
      </c>
      <c r="C172" s="257" t="s">
        <v>2844</v>
      </c>
      <c r="D172" s="258">
        <v>69201</v>
      </c>
      <c r="E172" s="250">
        <v>0</v>
      </c>
      <c r="F172" s="251" t="s">
        <v>375</v>
      </c>
      <c r="G172" s="248" t="s">
        <v>355</v>
      </c>
      <c r="H172" s="248" t="s">
        <v>2631</v>
      </c>
      <c r="I172" s="252" t="str">
        <f t="shared" si="10"/>
        <v>30688060a</v>
      </c>
      <c r="J172" s="253" t="str">
        <f t="shared" si="11"/>
        <v>30688060026 02</v>
      </c>
      <c r="K172" s="254" t="s">
        <v>2845</v>
      </c>
      <c r="L172" s="253" t="str">
        <f t="shared" si="12"/>
        <v>30688060026 02B</v>
      </c>
      <c r="M172" s="254" t="str">
        <f t="shared" si="13"/>
        <v>Slovenský rýchlokorčuliarsky zväzaBrýchlokorčuľovanie - bežné transfery</v>
      </c>
      <c r="N172" s="241" t="str">
        <f t="shared" si="14"/>
        <v>30688060aB</v>
      </c>
    </row>
    <row r="173" spans="1:14" x14ac:dyDescent="0.2">
      <c r="A173" s="255" t="s">
        <v>2301</v>
      </c>
      <c r="B173" s="247" t="str">
        <f>VLOOKUP(A173,Adr!A:B,2,FALSE())</f>
        <v>Slovenský rýchlokorčuliarsky zväz</v>
      </c>
      <c r="C173" s="257" t="s">
        <v>2846</v>
      </c>
      <c r="D173" s="258">
        <v>10000</v>
      </c>
      <c r="E173" s="256">
        <v>0</v>
      </c>
      <c r="F173" s="251" t="s">
        <v>381</v>
      </c>
      <c r="G173" s="248" t="s">
        <v>357</v>
      </c>
      <c r="H173" s="248" t="s">
        <v>2631</v>
      </c>
      <c r="I173" s="252" t="str">
        <f t="shared" si="10"/>
        <v>30688060d</v>
      </c>
      <c r="J173" s="253" t="str">
        <f t="shared" si="11"/>
        <v>30688060026 03</v>
      </c>
      <c r="K173" s="254"/>
      <c r="L173" s="253" t="str">
        <f t="shared" si="12"/>
        <v>30688060026 03B</v>
      </c>
      <c r="M173" s="254" t="str">
        <f t="shared" si="13"/>
        <v>Slovenský rýchlokorčuliarsky zväzdBTokárová Tamara</v>
      </c>
      <c r="N173" s="241" t="str">
        <f t="shared" si="14"/>
        <v>30688060dB</v>
      </c>
    </row>
    <row r="174" spans="1:14" x14ac:dyDescent="0.2">
      <c r="A174" s="251" t="s">
        <v>2311</v>
      </c>
      <c r="B174" s="247" t="str">
        <f>VLOOKUP(A174,Adr!A:B,2,FALSE())</f>
        <v>Slovenský stolnotenisový zväz</v>
      </c>
      <c r="C174" s="260" t="s">
        <v>2847</v>
      </c>
      <c r="D174" s="261">
        <v>1501779</v>
      </c>
      <c r="E174" s="250">
        <v>0</v>
      </c>
      <c r="F174" s="251" t="s">
        <v>375</v>
      </c>
      <c r="G174" s="248" t="s">
        <v>355</v>
      </c>
      <c r="H174" s="248" t="s">
        <v>2631</v>
      </c>
      <c r="I174" s="252" t="str">
        <f t="shared" si="10"/>
        <v>30806836a</v>
      </c>
      <c r="J174" s="253" t="str">
        <f t="shared" si="11"/>
        <v>30806836026 02</v>
      </c>
      <c r="K174" s="254" t="s">
        <v>2848</v>
      </c>
      <c r="L174" s="253" t="str">
        <f t="shared" si="12"/>
        <v>30806836026 02B</v>
      </c>
      <c r="M174" s="254" t="str">
        <f t="shared" si="13"/>
        <v>Slovenský stolnotenisový zväzaBstolný tenis - bežné transfery</v>
      </c>
      <c r="N174" s="241" t="str">
        <f t="shared" si="14"/>
        <v>30806836aB</v>
      </c>
    </row>
    <row r="175" spans="1:14" x14ac:dyDescent="0.2">
      <c r="A175" s="255" t="s">
        <v>2311</v>
      </c>
      <c r="B175" s="247" t="str">
        <f>VLOOKUP(A175,Adr!A:B,2,FALSE())</f>
        <v>Slovenský stolnotenisový zväz</v>
      </c>
      <c r="C175" s="248" t="s">
        <v>2849</v>
      </c>
      <c r="D175" s="249">
        <v>40000</v>
      </c>
      <c r="E175" s="256">
        <v>0</v>
      </c>
      <c r="F175" s="251" t="s">
        <v>375</v>
      </c>
      <c r="G175" s="248" t="s">
        <v>355</v>
      </c>
      <c r="H175" s="248" t="s">
        <v>2673</v>
      </c>
      <c r="I175" s="252" t="str">
        <f t="shared" si="10"/>
        <v>30806836a</v>
      </c>
      <c r="J175" s="253" t="str">
        <f t="shared" si="11"/>
        <v>30806836026 02</v>
      </c>
      <c r="K175" s="254" t="s">
        <v>2848</v>
      </c>
      <c r="L175" s="253" t="str">
        <f t="shared" si="12"/>
        <v>30806836026 02K</v>
      </c>
      <c r="M175" s="254" t="str">
        <f t="shared" si="13"/>
        <v>Slovenský stolnotenisový zväzaKstolný tenis - kapitálové transfery</v>
      </c>
      <c r="N175" s="241" t="str">
        <f t="shared" si="14"/>
        <v>30806836aK</v>
      </c>
    </row>
    <row r="176" spans="1:14" x14ac:dyDescent="0.2">
      <c r="A176" s="255" t="s">
        <v>2311</v>
      </c>
      <c r="B176" s="247" t="str">
        <f>VLOOKUP(A176,Adr!A:B,2,FALSE())</f>
        <v>Slovenský stolnotenisový zväz</v>
      </c>
      <c r="C176" s="257" t="s">
        <v>2850</v>
      </c>
      <c r="D176" s="258">
        <v>20000</v>
      </c>
      <c r="E176" s="250">
        <v>0</v>
      </c>
      <c r="F176" s="251" t="s">
        <v>381</v>
      </c>
      <c r="G176" s="248" t="s">
        <v>357</v>
      </c>
      <c r="H176" s="248" t="s">
        <v>2631</v>
      </c>
      <c r="I176" s="252" t="str">
        <f t="shared" si="10"/>
        <v>30806836d</v>
      </c>
      <c r="J176" s="253" t="str">
        <f t="shared" si="11"/>
        <v>30806836026 03</v>
      </c>
      <c r="K176" s="254"/>
      <c r="L176" s="253" t="str">
        <f t="shared" si="12"/>
        <v>30806836026 03B</v>
      </c>
      <c r="M176" s="254" t="str">
        <f t="shared" si="13"/>
        <v>Slovenský stolnotenisový zväzdBdružstvo - dospelí - ženy</v>
      </c>
      <c r="N176" s="241" t="str">
        <f t="shared" si="14"/>
        <v>30806836dB</v>
      </c>
    </row>
    <row r="177" spans="1:14" x14ac:dyDescent="0.2">
      <c r="A177" s="228" t="s">
        <v>2311</v>
      </c>
      <c r="B177" s="247" t="str">
        <f>VLOOKUP(A177,Adr!A:B,2,FALSE())</f>
        <v>Slovenský stolnotenisový zväz</v>
      </c>
      <c r="C177" s="262" t="s">
        <v>2851</v>
      </c>
      <c r="D177" s="249">
        <v>15000</v>
      </c>
      <c r="E177" s="256">
        <v>0</v>
      </c>
      <c r="F177" s="251" t="s">
        <v>381</v>
      </c>
      <c r="G177" s="248" t="s">
        <v>357</v>
      </c>
      <c r="H177" s="248" t="s">
        <v>2631</v>
      </c>
      <c r="I177" s="252" t="str">
        <f t="shared" si="10"/>
        <v>30806836d</v>
      </c>
      <c r="J177" s="253" t="str">
        <f t="shared" si="11"/>
        <v>30806836026 03</v>
      </c>
      <c r="K177" s="254"/>
      <c r="L177" s="253" t="str">
        <f t="shared" si="12"/>
        <v>30806836026 03B</v>
      </c>
      <c r="M177" s="254" t="str">
        <f t="shared" si="13"/>
        <v>Slovenský stolnotenisový zväzdBdružstvo - juniori - muži</v>
      </c>
      <c r="N177" s="241" t="str">
        <f t="shared" si="14"/>
        <v>30806836dB</v>
      </c>
    </row>
    <row r="178" spans="1:14" x14ac:dyDescent="0.2">
      <c r="A178" s="255" t="s">
        <v>2311</v>
      </c>
      <c r="B178" s="247" t="str">
        <f>VLOOKUP(A178,Adr!A:B,2,FALSE())</f>
        <v>Slovenský stolnotenisový zväz</v>
      </c>
      <c r="C178" s="257" t="s">
        <v>2852</v>
      </c>
      <c r="D178" s="258">
        <v>20000</v>
      </c>
      <c r="E178" s="250">
        <v>0</v>
      </c>
      <c r="F178" s="251" t="s">
        <v>381</v>
      </c>
      <c r="G178" s="248" t="s">
        <v>357</v>
      </c>
      <c r="H178" s="248" t="s">
        <v>2631</v>
      </c>
      <c r="I178" s="252" t="str">
        <f t="shared" si="10"/>
        <v>30806836d</v>
      </c>
      <c r="J178" s="253" t="str">
        <f t="shared" si="11"/>
        <v>30806836026 03</v>
      </c>
      <c r="K178" s="254"/>
      <c r="L178" s="253" t="str">
        <f t="shared" si="12"/>
        <v>30806836026 03B</v>
      </c>
      <c r="M178" s="254" t="str">
        <f t="shared" si="13"/>
        <v>Slovenský stolnotenisový zväzdBWang Yang</v>
      </c>
      <c r="N178" s="241" t="str">
        <f t="shared" si="14"/>
        <v>30806836dB</v>
      </c>
    </row>
    <row r="179" spans="1:14" x14ac:dyDescent="0.2">
      <c r="A179" s="251" t="s">
        <v>2321</v>
      </c>
      <c r="B179" s="247" t="str">
        <f>VLOOKUP(A179,Adr!A:B,2,FALSE())</f>
        <v>SLOVENSKÝ STRELECKÝ ZVÄZ</v>
      </c>
      <c r="C179" s="260" t="s">
        <v>2853</v>
      </c>
      <c r="D179" s="261">
        <v>941165</v>
      </c>
      <c r="E179" s="256">
        <v>0</v>
      </c>
      <c r="F179" s="251" t="s">
        <v>375</v>
      </c>
      <c r="G179" s="248" t="s">
        <v>355</v>
      </c>
      <c r="H179" s="248" t="s">
        <v>2631</v>
      </c>
      <c r="I179" s="252" t="str">
        <f t="shared" si="10"/>
        <v>00603341a</v>
      </c>
      <c r="J179" s="253" t="str">
        <f t="shared" si="11"/>
        <v>00603341026 02</v>
      </c>
      <c r="K179" s="254" t="s">
        <v>2854</v>
      </c>
      <c r="L179" s="253" t="str">
        <f t="shared" si="12"/>
        <v>00603341026 02B</v>
      </c>
      <c r="M179" s="254" t="str">
        <f t="shared" si="13"/>
        <v>SLOVENSKÝ STRELECKÝ ZVÄZaBstreľba - bežné transfery</v>
      </c>
      <c r="N179" s="241" t="str">
        <f t="shared" si="14"/>
        <v>00603341aB</v>
      </c>
    </row>
    <row r="180" spans="1:14" x14ac:dyDescent="0.2">
      <c r="A180" s="251" t="s">
        <v>2321</v>
      </c>
      <c r="B180" s="247" t="str">
        <f>VLOOKUP(A180,Adr!A:B,2,FALSE())</f>
        <v>SLOVENSKÝ STRELECKÝ ZVÄZ</v>
      </c>
      <c r="C180" s="260" t="s">
        <v>2855</v>
      </c>
      <c r="D180" s="261">
        <v>10000</v>
      </c>
      <c r="E180" s="250">
        <v>0</v>
      </c>
      <c r="F180" s="251" t="s">
        <v>375</v>
      </c>
      <c r="G180" s="248" t="s">
        <v>355</v>
      </c>
      <c r="H180" s="248" t="s">
        <v>2673</v>
      </c>
      <c r="I180" s="252" t="str">
        <f t="shared" si="10"/>
        <v>00603341a</v>
      </c>
      <c r="J180" s="253" t="str">
        <f t="shared" si="11"/>
        <v>00603341026 02</v>
      </c>
      <c r="K180" s="254" t="s">
        <v>2854</v>
      </c>
      <c r="L180" s="253" t="str">
        <f t="shared" si="12"/>
        <v>00603341026 02K</v>
      </c>
      <c r="M180" s="254" t="str">
        <f t="shared" si="13"/>
        <v>SLOVENSKÝ STRELECKÝ ZVÄZaKstreľba - kapitálové transfery</v>
      </c>
      <c r="N180" s="241" t="str">
        <f t="shared" si="14"/>
        <v>00603341aK</v>
      </c>
    </row>
    <row r="181" spans="1:14" x14ac:dyDescent="0.2">
      <c r="A181" s="251" t="s">
        <v>2321</v>
      </c>
      <c r="B181" s="247" t="str">
        <f>VLOOKUP(A181,Adr!A:B,2,FALSE())</f>
        <v>SLOVENSKÝ STRELECKÝ ZVÄZ</v>
      </c>
      <c r="C181" s="260" t="s">
        <v>2856</v>
      </c>
      <c r="D181" s="261">
        <v>80000</v>
      </c>
      <c r="E181" s="256">
        <v>0</v>
      </c>
      <c r="F181" s="251" t="s">
        <v>381</v>
      </c>
      <c r="G181" s="248" t="s">
        <v>357</v>
      </c>
      <c r="H181" s="248" t="s">
        <v>2631</v>
      </c>
      <c r="I181" s="252" t="str">
        <f t="shared" si="10"/>
        <v>00603341d</v>
      </c>
      <c r="J181" s="253" t="str">
        <f t="shared" si="11"/>
        <v>00603341026 03</v>
      </c>
      <c r="K181" s="254"/>
      <c r="L181" s="253" t="str">
        <f t="shared" si="12"/>
        <v>00603341026 03B</v>
      </c>
      <c r="M181" s="254" t="str">
        <f t="shared" si="13"/>
        <v>SLOVENSKÝ STRELECKÝ ZVÄZdBBarteková Danka</v>
      </c>
      <c r="N181" s="241" t="str">
        <f t="shared" si="14"/>
        <v>00603341dB</v>
      </c>
    </row>
    <row r="182" spans="1:14" x14ac:dyDescent="0.2">
      <c r="A182" s="255" t="s">
        <v>2321</v>
      </c>
      <c r="B182" s="247" t="str">
        <f>VLOOKUP(A182,Adr!A:B,2,FALSE())</f>
        <v>SLOVENSKÝ STRELECKÝ ZVÄZ</v>
      </c>
      <c r="C182" s="257" t="s">
        <v>2857</v>
      </c>
      <c r="D182" s="258">
        <v>50000</v>
      </c>
      <c r="E182" s="250">
        <v>0</v>
      </c>
      <c r="F182" s="251" t="s">
        <v>381</v>
      </c>
      <c r="G182" s="248" t="s">
        <v>357</v>
      </c>
      <c r="H182" s="248" t="s">
        <v>2631</v>
      </c>
      <c r="I182" s="252" t="str">
        <f t="shared" si="10"/>
        <v>00603341d</v>
      </c>
      <c r="J182" s="253" t="str">
        <f t="shared" si="11"/>
        <v>00603341026 03</v>
      </c>
      <c r="K182" s="254"/>
      <c r="L182" s="253" t="str">
        <f t="shared" si="12"/>
        <v>00603341026 03B</v>
      </c>
      <c r="M182" s="254" t="str">
        <f t="shared" si="13"/>
        <v>SLOVENSKÝ STRELECKÝ ZVÄZdBdvojica - trap mix (dospelí)</v>
      </c>
      <c r="N182" s="241" t="str">
        <f t="shared" si="14"/>
        <v>00603341dB</v>
      </c>
    </row>
    <row r="183" spans="1:14" x14ac:dyDescent="0.2">
      <c r="A183" s="255" t="s">
        <v>2321</v>
      </c>
      <c r="B183" s="247" t="str">
        <f>VLOOKUP(A183,Adr!A:B,2,FALSE())</f>
        <v>SLOVENSKÝ STRELECKÝ ZVÄZ</v>
      </c>
      <c r="C183" s="260" t="s">
        <v>2858</v>
      </c>
      <c r="D183" s="258">
        <v>20000</v>
      </c>
      <c r="E183" s="256">
        <v>0</v>
      </c>
      <c r="F183" s="251" t="s">
        <v>381</v>
      </c>
      <c r="G183" s="248" t="s">
        <v>357</v>
      </c>
      <c r="H183" s="248" t="s">
        <v>2631</v>
      </c>
      <c r="I183" s="252" t="str">
        <f t="shared" si="10"/>
        <v>00603341d</v>
      </c>
      <c r="J183" s="253" t="str">
        <f t="shared" si="11"/>
        <v>00603341026 03</v>
      </c>
      <c r="K183" s="254"/>
      <c r="L183" s="253" t="str">
        <f t="shared" si="12"/>
        <v>00603341026 03B</v>
      </c>
      <c r="M183" s="254" t="str">
        <f t="shared" si="13"/>
        <v>SLOVENSKÝ STRELECKÝ ZVÄZdBdvojica - VzPu mix (dospelí)</v>
      </c>
      <c r="N183" s="241" t="str">
        <f t="shared" si="14"/>
        <v>00603341dB</v>
      </c>
    </row>
    <row r="184" spans="1:14" x14ac:dyDescent="0.2">
      <c r="A184" s="220" t="s">
        <v>2321</v>
      </c>
      <c r="B184" s="247" t="str">
        <f>VLOOKUP(A184,Adr!A:B,2,FALSE())</f>
        <v>SLOVENSKÝ STRELECKÝ ZVÄZ</v>
      </c>
      <c r="C184" s="248" t="s">
        <v>2859</v>
      </c>
      <c r="D184" s="249">
        <v>25000</v>
      </c>
      <c r="E184" s="250">
        <v>0</v>
      </c>
      <c r="F184" s="251" t="s">
        <v>381</v>
      </c>
      <c r="G184" s="248" t="s">
        <v>357</v>
      </c>
      <c r="H184" s="248" t="s">
        <v>2631</v>
      </c>
      <c r="I184" s="252" t="str">
        <f t="shared" si="10"/>
        <v>00603341d</v>
      </c>
      <c r="J184" s="253" t="str">
        <f t="shared" si="11"/>
        <v>00603341026 03</v>
      </c>
      <c r="K184" s="254"/>
      <c r="L184" s="253" t="str">
        <f t="shared" si="12"/>
        <v>00603341026 03B</v>
      </c>
      <c r="M184" s="254" t="str">
        <f t="shared" si="13"/>
        <v>SLOVENSKÝ STRELECKÝ ZVÄZdBHocková Miroslava</v>
      </c>
      <c r="N184" s="241" t="str">
        <f t="shared" si="14"/>
        <v>00603341dB</v>
      </c>
    </row>
    <row r="185" spans="1:14" x14ac:dyDescent="0.2">
      <c r="A185" s="220" t="s">
        <v>2321</v>
      </c>
      <c r="B185" s="247" t="str">
        <f>VLOOKUP(A185,Adr!A:B,2,FALSE())</f>
        <v>SLOVENSKÝ STRELECKÝ ZVÄZ</v>
      </c>
      <c r="C185" s="262" t="s">
        <v>2860</v>
      </c>
      <c r="D185" s="249">
        <v>60000</v>
      </c>
      <c r="E185" s="256">
        <v>0</v>
      </c>
      <c r="F185" s="251" t="s">
        <v>381</v>
      </c>
      <c r="G185" s="248" t="s">
        <v>357</v>
      </c>
      <c r="H185" s="248" t="s">
        <v>2631</v>
      </c>
      <c r="I185" s="252" t="str">
        <f t="shared" si="10"/>
        <v>00603341d</v>
      </c>
      <c r="J185" s="253" t="str">
        <f t="shared" si="11"/>
        <v>00603341026 03</v>
      </c>
      <c r="K185" s="254"/>
      <c r="L185" s="253" t="str">
        <f t="shared" si="12"/>
        <v>00603341026 03B</v>
      </c>
      <c r="M185" s="254" t="str">
        <f t="shared" si="13"/>
        <v>SLOVENSKÝ STRELECKÝ ZVÄZdBHocková Vanesa</v>
      </c>
      <c r="N185" s="241" t="str">
        <f t="shared" si="14"/>
        <v>00603341dB</v>
      </c>
    </row>
    <row r="186" spans="1:14" x14ac:dyDescent="0.2">
      <c r="A186" s="220" t="s">
        <v>2321</v>
      </c>
      <c r="B186" s="247" t="str">
        <f>VLOOKUP(A186,Adr!A:B,2,FALSE())</f>
        <v>SLOVENSKÝ STRELECKÝ ZVÄZ</v>
      </c>
      <c r="C186" s="257" t="s">
        <v>2861</v>
      </c>
      <c r="D186" s="258">
        <v>60000</v>
      </c>
      <c r="E186" s="250">
        <v>0</v>
      </c>
      <c r="F186" s="251" t="s">
        <v>381</v>
      </c>
      <c r="G186" s="248" t="s">
        <v>357</v>
      </c>
      <c r="H186" s="248" t="s">
        <v>2631</v>
      </c>
      <c r="I186" s="252" t="str">
        <f t="shared" si="10"/>
        <v>00603341d</v>
      </c>
      <c r="J186" s="253" t="str">
        <f t="shared" si="11"/>
        <v>00603341026 03</v>
      </c>
      <c r="K186" s="254"/>
      <c r="L186" s="253" t="str">
        <f t="shared" si="12"/>
        <v>00603341026 03B</v>
      </c>
      <c r="M186" s="254" t="str">
        <f t="shared" si="13"/>
        <v>SLOVENSKÝ STRELECKÝ ZVÄZdBJány Patrik</v>
      </c>
      <c r="N186" s="241" t="str">
        <f t="shared" si="14"/>
        <v>00603341dB</v>
      </c>
    </row>
    <row r="187" spans="1:14" x14ac:dyDescent="0.2">
      <c r="A187" s="251" t="s">
        <v>2321</v>
      </c>
      <c r="B187" s="247" t="str">
        <f>VLOOKUP(A187,Adr!A:B,2,FALSE())</f>
        <v>SLOVENSKÝ STRELECKÝ ZVÄZ</v>
      </c>
      <c r="C187" s="257" t="s">
        <v>2862</v>
      </c>
      <c r="D187" s="258">
        <v>10000</v>
      </c>
      <c r="E187" s="256">
        <v>0</v>
      </c>
      <c r="F187" s="251" t="s">
        <v>381</v>
      </c>
      <c r="G187" s="248" t="s">
        <v>357</v>
      </c>
      <c r="H187" s="248" t="s">
        <v>2631</v>
      </c>
      <c r="I187" s="252" t="str">
        <f t="shared" si="10"/>
        <v>00603341d</v>
      </c>
      <c r="J187" s="253" t="str">
        <f t="shared" si="11"/>
        <v>00603341026 03</v>
      </c>
      <c r="K187" s="254"/>
      <c r="L187" s="253" t="str">
        <f t="shared" si="12"/>
        <v>00603341026 03B</v>
      </c>
      <c r="M187" s="254" t="str">
        <f t="shared" si="13"/>
        <v>SLOVENSKÝ STRELECKÝ ZVÄZdBKortišová Emma</v>
      </c>
      <c r="N187" s="241" t="str">
        <f t="shared" si="14"/>
        <v>00603341dB</v>
      </c>
    </row>
    <row r="188" spans="1:14" x14ac:dyDescent="0.2">
      <c r="A188" s="251" t="s">
        <v>2321</v>
      </c>
      <c r="B188" s="247" t="str">
        <f>VLOOKUP(A188,Adr!A:B,2,FALSE())</f>
        <v>SLOVENSKÝ STRELECKÝ ZVÄZ</v>
      </c>
      <c r="C188" s="260" t="s">
        <v>2863</v>
      </c>
      <c r="D188" s="261">
        <v>70000</v>
      </c>
      <c r="E188" s="250">
        <v>0</v>
      </c>
      <c r="F188" s="251" t="s">
        <v>381</v>
      </c>
      <c r="G188" s="248" t="s">
        <v>357</v>
      </c>
      <c r="H188" s="248" t="s">
        <v>2631</v>
      </c>
      <c r="I188" s="252" t="str">
        <f t="shared" si="10"/>
        <v>00603341d</v>
      </c>
      <c r="J188" s="253" t="str">
        <f t="shared" si="11"/>
        <v>00603341026 03</v>
      </c>
      <c r="K188" s="254"/>
      <c r="L188" s="253" t="str">
        <f t="shared" si="12"/>
        <v>00603341026 03B</v>
      </c>
      <c r="M188" s="254" t="str">
        <f t="shared" si="13"/>
        <v>SLOVENSKÝ STRELECKÝ ZVÄZdBKovačócy Marián</v>
      </c>
      <c r="N188" s="241" t="str">
        <f t="shared" si="14"/>
        <v>00603341dB</v>
      </c>
    </row>
    <row r="189" spans="1:14" x14ac:dyDescent="0.2">
      <c r="A189" s="255" t="s">
        <v>2321</v>
      </c>
      <c r="B189" s="247" t="str">
        <f>VLOOKUP(A189,Adr!A:B,2,FALSE())</f>
        <v>SLOVENSKÝ STRELECKÝ ZVÄZ</v>
      </c>
      <c r="C189" s="248" t="s">
        <v>2864</v>
      </c>
      <c r="D189" s="249">
        <v>10000</v>
      </c>
      <c r="E189" s="256">
        <v>0</v>
      </c>
      <c r="F189" s="251" t="s">
        <v>381</v>
      </c>
      <c r="G189" s="248" t="s">
        <v>357</v>
      </c>
      <c r="H189" s="248" t="s">
        <v>2631</v>
      </c>
      <c r="I189" s="252" t="str">
        <f t="shared" si="10"/>
        <v>00603341d</v>
      </c>
      <c r="J189" s="253" t="str">
        <f t="shared" si="11"/>
        <v>00603341026 03</v>
      </c>
      <c r="K189" s="254"/>
      <c r="L189" s="253" t="str">
        <f t="shared" si="12"/>
        <v>00603341026 03B</v>
      </c>
      <c r="M189" s="254" t="str">
        <f t="shared" si="13"/>
        <v>SLOVENSKÝ STRELECKÝ ZVÄZdBMohyla Marco</v>
      </c>
      <c r="N189" s="241" t="str">
        <f t="shared" si="14"/>
        <v>00603341dB</v>
      </c>
    </row>
    <row r="190" spans="1:14" x14ac:dyDescent="0.2">
      <c r="A190" s="220" t="s">
        <v>2321</v>
      </c>
      <c r="B190" s="247" t="str">
        <f>VLOOKUP(A190,Adr!A:B,2,FALSE())</f>
        <v>SLOVENSKÝ STRELECKÝ ZVÄZ</v>
      </c>
      <c r="C190" s="260" t="s">
        <v>2865</v>
      </c>
      <c r="D190" s="258">
        <v>20000</v>
      </c>
      <c r="E190" s="250">
        <v>0</v>
      </c>
      <c r="F190" s="251" t="s">
        <v>381</v>
      </c>
      <c r="G190" s="248" t="s">
        <v>357</v>
      </c>
      <c r="H190" s="248" t="s">
        <v>2631</v>
      </c>
      <c r="I190" s="252" t="str">
        <f t="shared" si="10"/>
        <v>00603341d</v>
      </c>
      <c r="J190" s="253" t="str">
        <f t="shared" si="11"/>
        <v>00603341026 03</v>
      </c>
      <c r="K190" s="254"/>
      <c r="L190" s="253" t="str">
        <f t="shared" si="12"/>
        <v>00603341026 03B</v>
      </c>
      <c r="M190" s="254" t="str">
        <f t="shared" si="13"/>
        <v>SLOVENSKÝ STRELECKÝ ZVÄZdBŠtefečeková Rehák Zuzana</v>
      </c>
      <c r="N190" s="241" t="str">
        <f t="shared" si="14"/>
        <v>00603341dB</v>
      </c>
    </row>
    <row r="191" spans="1:14" x14ac:dyDescent="0.2">
      <c r="A191" s="220" t="s">
        <v>2321</v>
      </c>
      <c r="B191" s="247" t="str">
        <f>VLOOKUP(A191,Adr!A:B,2,FALSE())</f>
        <v>SLOVENSKÝ STRELECKÝ ZVÄZ</v>
      </c>
      <c r="C191" s="260" t="s">
        <v>2866</v>
      </c>
      <c r="D191" s="258">
        <v>20000</v>
      </c>
      <c r="E191" s="256">
        <v>0</v>
      </c>
      <c r="F191" s="251" t="s">
        <v>381</v>
      </c>
      <c r="G191" s="248" t="s">
        <v>357</v>
      </c>
      <c r="H191" s="248" t="s">
        <v>2631</v>
      </c>
      <c r="I191" s="252" t="str">
        <f t="shared" si="10"/>
        <v>00603341d</v>
      </c>
      <c r="J191" s="253" t="str">
        <f t="shared" si="11"/>
        <v>00603341026 03</v>
      </c>
      <c r="K191" s="254"/>
      <c r="L191" s="253" t="str">
        <f t="shared" si="12"/>
        <v>00603341026 03B</v>
      </c>
      <c r="M191" s="254" t="str">
        <f t="shared" si="13"/>
        <v>SLOVENSKÝ STRELECKÝ ZVÄZdBŠtibravá Monika</v>
      </c>
      <c r="N191" s="241" t="str">
        <f t="shared" si="14"/>
        <v>00603341dB</v>
      </c>
    </row>
    <row r="192" spans="1:14" x14ac:dyDescent="0.2">
      <c r="A192" s="255" t="s">
        <v>2321</v>
      </c>
      <c r="B192" s="247" t="str">
        <f>VLOOKUP(A192,Adr!A:B,2,FALSE())</f>
        <v>SLOVENSKÝ STRELECKÝ ZVÄZ</v>
      </c>
      <c r="C192" s="257" t="s">
        <v>2867</v>
      </c>
      <c r="D192" s="258">
        <v>50000</v>
      </c>
      <c r="E192" s="250">
        <v>0</v>
      </c>
      <c r="F192" s="251" t="s">
        <v>381</v>
      </c>
      <c r="G192" s="248" t="s">
        <v>357</v>
      </c>
      <c r="H192" s="248" t="s">
        <v>2631</v>
      </c>
      <c r="I192" s="252" t="str">
        <f t="shared" si="10"/>
        <v>00603341d</v>
      </c>
      <c r="J192" s="253" t="str">
        <f t="shared" si="11"/>
        <v>00603341026 03</v>
      </c>
      <c r="K192" s="254"/>
      <c r="L192" s="253" t="str">
        <f t="shared" si="12"/>
        <v>00603341026 03B</v>
      </c>
      <c r="M192" s="254" t="str">
        <f t="shared" si="13"/>
        <v>SLOVENSKÝ STRELECKÝ ZVÄZdBTužinský Juraj</v>
      </c>
      <c r="N192" s="241" t="str">
        <f t="shared" si="14"/>
        <v>00603341dB</v>
      </c>
    </row>
    <row r="193" spans="1:14" x14ac:dyDescent="0.2">
      <c r="A193" s="255" t="s">
        <v>2321</v>
      </c>
      <c r="B193" s="247" t="str">
        <f>VLOOKUP(A193,Adr!A:B,2,FALSE())</f>
        <v>SLOVENSKÝ STRELECKÝ ZVÄZ</v>
      </c>
      <c r="C193" s="257" t="s">
        <v>2868</v>
      </c>
      <c r="D193" s="258">
        <v>10000</v>
      </c>
      <c r="E193" s="256">
        <v>0</v>
      </c>
      <c r="F193" s="251" t="s">
        <v>381</v>
      </c>
      <c r="G193" s="248" t="s">
        <v>357</v>
      </c>
      <c r="H193" s="248" t="s">
        <v>2631</v>
      </c>
      <c r="I193" s="252" t="str">
        <f t="shared" si="10"/>
        <v>00603341d</v>
      </c>
      <c r="J193" s="253" t="str">
        <f t="shared" si="11"/>
        <v>00603341026 03</v>
      </c>
      <c r="K193" s="254"/>
      <c r="L193" s="253" t="str">
        <f t="shared" si="12"/>
        <v>00603341026 03B</v>
      </c>
      <c r="M193" s="254" t="str">
        <f t="shared" si="13"/>
        <v>SLOVENSKÝ STRELECKÝ ZVÄZdBZajíčková Adriana</v>
      </c>
      <c r="N193" s="241" t="str">
        <f t="shared" si="14"/>
        <v>00603341dB</v>
      </c>
    </row>
    <row r="194" spans="1:14" x14ac:dyDescent="0.2">
      <c r="A194" s="255" t="s">
        <v>2330</v>
      </c>
      <c r="B194" s="247" t="str">
        <f>VLOOKUP(A194,Adr!A:B,2,FALSE())</f>
        <v>Slovenský šachový zväz</v>
      </c>
      <c r="C194" s="248" t="s">
        <v>2869</v>
      </c>
      <c r="D194" s="249">
        <v>570332</v>
      </c>
      <c r="E194" s="250">
        <v>0</v>
      </c>
      <c r="F194" s="251" t="s">
        <v>375</v>
      </c>
      <c r="G194" s="248" t="s">
        <v>355</v>
      </c>
      <c r="H194" s="248" t="s">
        <v>2631</v>
      </c>
      <c r="I194" s="252" t="str">
        <f t="shared" ref="I194:I257" si="15">A194&amp;F194</f>
        <v>17310571a</v>
      </c>
      <c r="J194" s="253" t="str">
        <f t="shared" ref="J194:J257" si="16">A194&amp;G194</f>
        <v>17310571026 02</v>
      </c>
      <c r="K194" s="254" t="s">
        <v>2870</v>
      </c>
      <c r="L194" s="253" t="str">
        <f t="shared" ref="L194:L257" si="17">A194&amp;G194&amp;H194</f>
        <v>17310571026 02B</v>
      </c>
      <c r="M194" s="254" t="str">
        <f t="shared" ref="M194:M257" si="18">B194&amp;F194&amp;H194&amp;C194</f>
        <v>Slovenský šachový zväzaBšach - bežné transfery</v>
      </c>
      <c r="N194" s="241" t="str">
        <f t="shared" ref="N194:N257" si="19">+I194&amp;H194</f>
        <v>17310571aB</v>
      </c>
    </row>
    <row r="195" spans="1:14" x14ac:dyDescent="0.2">
      <c r="A195" s="220" t="s">
        <v>2330</v>
      </c>
      <c r="B195" s="247" t="str">
        <f>VLOOKUP(A195,Adr!A:B,2,FALSE())</f>
        <v>Slovenský šachový zväz</v>
      </c>
      <c r="C195" s="248" t="s">
        <v>2871</v>
      </c>
      <c r="D195" s="249">
        <v>5711</v>
      </c>
      <c r="E195" s="256">
        <v>0</v>
      </c>
      <c r="F195" s="251" t="s">
        <v>379</v>
      </c>
      <c r="G195" s="248" t="s">
        <v>357</v>
      </c>
      <c r="H195" s="248" t="s">
        <v>2631</v>
      </c>
      <c r="I195" s="252" t="str">
        <f t="shared" si="15"/>
        <v>17310571c</v>
      </c>
      <c r="J195" s="253" t="str">
        <f t="shared" si="16"/>
        <v>17310571026 03</v>
      </c>
      <c r="K195" s="254"/>
      <c r="L195" s="253" t="str">
        <f t="shared" si="17"/>
        <v>17310571026 03B</v>
      </c>
      <c r="M195" s="254" t="str">
        <f t="shared" si="18"/>
        <v>Slovenský šachový zväzcBzabezpečenie a rozvoj športu šach zdravotne postihnutých športovcov</v>
      </c>
      <c r="N195" s="241" t="str">
        <f t="shared" si="19"/>
        <v>17310571cB</v>
      </c>
    </row>
    <row r="196" spans="1:14" x14ac:dyDescent="0.2">
      <c r="A196" s="255" t="s">
        <v>2340</v>
      </c>
      <c r="B196" s="247" t="str">
        <f>VLOOKUP(A196,Adr!A:B,2,FALSE())</f>
        <v>Slovenský šermiarsky zväz</v>
      </c>
      <c r="C196" s="257" t="s">
        <v>2872</v>
      </c>
      <c r="D196" s="258">
        <v>146799</v>
      </c>
      <c r="E196" s="250">
        <v>0</v>
      </c>
      <c r="F196" s="251" t="s">
        <v>375</v>
      </c>
      <c r="G196" s="248" t="s">
        <v>355</v>
      </c>
      <c r="H196" s="248" t="s">
        <v>2631</v>
      </c>
      <c r="I196" s="252" t="str">
        <f t="shared" si="15"/>
        <v>30806437a</v>
      </c>
      <c r="J196" s="253" t="str">
        <f t="shared" si="16"/>
        <v>30806437026 02</v>
      </c>
      <c r="K196" s="254" t="s">
        <v>2873</v>
      </c>
      <c r="L196" s="253" t="str">
        <f t="shared" si="17"/>
        <v>30806437026 02B</v>
      </c>
      <c r="M196" s="254" t="str">
        <f t="shared" si="18"/>
        <v>Slovenský šermiarsky zväzaBšerm - bežné transfery</v>
      </c>
      <c r="N196" s="241" t="str">
        <f t="shared" si="19"/>
        <v>30806437aB</v>
      </c>
    </row>
    <row r="197" spans="1:14" x14ac:dyDescent="0.2">
      <c r="A197" s="259" t="s">
        <v>2340</v>
      </c>
      <c r="B197" s="247" t="str">
        <f>VLOOKUP(A197,Adr!A:B,2,FALSE())</f>
        <v>Slovenský šermiarsky zväz</v>
      </c>
      <c r="C197" s="260" t="s">
        <v>2874</v>
      </c>
      <c r="D197" s="261">
        <v>10000</v>
      </c>
      <c r="E197" s="256">
        <v>0</v>
      </c>
      <c r="F197" s="251" t="s">
        <v>381</v>
      </c>
      <c r="G197" s="248" t="s">
        <v>357</v>
      </c>
      <c r="H197" s="248" t="s">
        <v>2631</v>
      </c>
      <c r="I197" s="252" t="str">
        <f t="shared" si="15"/>
        <v>30806437d</v>
      </c>
      <c r="J197" s="253" t="str">
        <f t="shared" si="16"/>
        <v>30806437026 03</v>
      </c>
      <c r="K197" s="254"/>
      <c r="L197" s="253" t="str">
        <f t="shared" si="17"/>
        <v>30806437026 03B</v>
      </c>
      <c r="M197" s="254" t="str">
        <f t="shared" si="18"/>
        <v>Slovenský šermiarsky zväzdBdružstvo - fleuret (juniori - muži)</v>
      </c>
      <c r="N197" s="241" t="str">
        <f t="shared" si="19"/>
        <v>30806437dB</v>
      </c>
    </row>
    <row r="198" spans="1:14" x14ac:dyDescent="0.2">
      <c r="A198" s="255" t="s">
        <v>2348</v>
      </c>
      <c r="B198" s="247" t="str">
        <f>VLOOKUP(A198,Adr!A:B,2,FALSE())</f>
        <v>Slovenský tenisový zväz</v>
      </c>
      <c r="C198" s="260" t="s">
        <v>2875</v>
      </c>
      <c r="D198" s="261">
        <v>4687195</v>
      </c>
      <c r="E198" s="250">
        <v>0</v>
      </c>
      <c r="F198" s="251" t="s">
        <v>375</v>
      </c>
      <c r="G198" s="248" t="s">
        <v>355</v>
      </c>
      <c r="H198" s="248" t="s">
        <v>2631</v>
      </c>
      <c r="I198" s="252" t="str">
        <f t="shared" si="15"/>
        <v>30811384a</v>
      </c>
      <c r="J198" s="253" t="str">
        <f t="shared" si="16"/>
        <v>30811384026 02</v>
      </c>
      <c r="K198" s="254" t="s">
        <v>2876</v>
      </c>
      <c r="L198" s="253" t="str">
        <f t="shared" si="17"/>
        <v>30811384026 02B</v>
      </c>
      <c r="M198" s="254" t="str">
        <f t="shared" si="18"/>
        <v>Slovenský tenisový zväzaBtenis - bežné transfery</v>
      </c>
      <c r="N198" s="241" t="str">
        <f t="shared" si="19"/>
        <v>30811384aB</v>
      </c>
    </row>
    <row r="199" spans="1:14" x14ac:dyDescent="0.2">
      <c r="A199" s="220" t="s">
        <v>2348</v>
      </c>
      <c r="B199" s="247" t="str">
        <f>VLOOKUP(A199,Adr!A:B,2,FALSE())</f>
        <v>Slovenský tenisový zväz</v>
      </c>
      <c r="C199" s="248" t="s">
        <v>2877</v>
      </c>
      <c r="D199" s="249">
        <v>75000</v>
      </c>
      <c r="E199" s="256">
        <v>0</v>
      </c>
      <c r="F199" s="251" t="s">
        <v>375</v>
      </c>
      <c r="G199" s="248" t="s">
        <v>355</v>
      </c>
      <c r="H199" s="248" t="s">
        <v>2631</v>
      </c>
      <c r="I199" s="252" t="str">
        <f t="shared" si="15"/>
        <v>30811384a</v>
      </c>
      <c r="J199" s="253" t="str">
        <f t="shared" si="16"/>
        <v>30811384026 02</v>
      </c>
      <c r="K199" s="254" t="s">
        <v>2876</v>
      </c>
      <c r="L199" s="253" t="str">
        <f t="shared" si="17"/>
        <v>30811384026 02B</v>
      </c>
      <c r="M199" s="254" t="str">
        <f t="shared" si="18"/>
        <v>Slovenský tenisový zväzaBtenis - kapitálové transfery</v>
      </c>
      <c r="N199" s="241" t="str">
        <f t="shared" si="19"/>
        <v>30811384aB</v>
      </c>
    </row>
    <row r="200" spans="1:14" x14ac:dyDescent="0.2">
      <c r="A200" s="251" t="s">
        <v>2348</v>
      </c>
      <c r="B200" s="247" t="str">
        <f>VLOOKUP(A200,Adr!A:B,2,FALSE())</f>
        <v>Slovenský tenisový zväz</v>
      </c>
      <c r="C200" s="260" t="s">
        <v>2878</v>
      </c>
      <c r="D200" s="261">
        <v>25000</v>
      </c>
      <c r="E200" s="250">
        <v>0</v>
      </c>
      <c r="F200" s="251" t="s">
        <v>381</v>
      </c>
      <c r="G200" s="248" t="s">
        <v>357</v>
      </c>
      <c r="H200" s="248" t="s">
        <v>2631</v>
      </c>
      <c r="I200" s="252" t="str">
        <f t="shared" si="15"/>
        <v>30811384d</v>
      </c>
      <c r="J200" s="253" t="str">
        <f t="shared" si="16"/>
        <v>30811384026 03</v>
      </c>
      <c r="K200" s="254"/>
      <c r="L200" s="253" t="str">
        <f t="shared" si="17"/>
        <v>30811384026 03B</v>
      </c>
      <c r="M200" s="254" t="str">
        <f t="shared" si="18"/>
        <v>Slovenský tenisový zväzdBJamrichová Renáta</v>
      </c>
      <c r="N200" s="241" t="str">
        <f t="shared" si="19"/>
        <v>30811384dB</v>
      </c>
    </row>
    <row r="201" spans="1:14" x14ac:dyDescent="0.2">
      <c r="A201" s="251" t="s">
        <v>2348</v>
      </c>
      <c r="B201" s="247" t="str">
        <f>VLOOKUP(A201,Adr!A:B,2,FALSE())</f>
        <v>Slovenský tenisový zväz</v>
      </c>
      <c r="C201" s="260" t="s">
        <v>2879</v>
      </c>
      <c r="D201" s="261">
        <v>10000</v>
      </c>
      <c r="E201" s="256">
        <v>0</v>
      </c>
      <c r="F201" s="251" t="s">
        <v>381</v>
      </c>
      <c r="G201" s="248" t="s">
        <v>357</v>
      </c>
      <c r="H201" s="248" t="s">
        <v>2631</v>
      </c>
      <c r="I201" s="252" t="str">
        <f t="shared" si="15"/>
        <v>30811384d</v>
      </c>
      <c r="J201" s="253" t="str">
        <f t="shared" si="16"/>
        <v>30811384026 03</v>
      </c>
      <c r="K201" s="254"/>
      <c r="L201" s="253" t="str">
        <f t="shared" si="17"/>
        <v>30811384026 03B</v>
      </c>
      <c r="M201" s="254" t="str">
        <f t="shared" si="18"/>
        <v>Slovenský tenisový zväzdBKrajčí Michal</v>
      </c>
      <c r="N201" s="241" t="str">
        <f t="shared" si="19"/>
        <v>30811384dB</v>
      </c>
    </row>
    <row r="202" spans="1:14" x14ac:dyDescent="0.2">
      <c r="A202" s="259" t="s">
        <v>2348</v>
      </c>
      <c r="B202" s="247" t="str">
        <f>VLOOKUP(A202,Adr!A:B,2,FALSE())</f>
        <v>Slovenský tenisový zväz</v>
      </c>
      <c r="C202" s="257" t="s">
        <v>2880</v>
      </c>
      <c r="D202" s="258">
        <v>10000</v>
      </c>
      <c r="E202" s="250">
        <v>0</v>
      </c>
      <c r="F202" s="251" t="s">
        <v>381</v>
      </c>
      <c r="G202" s="248" t="s">
        <v>357</v>
      </c>
      <c r="H202" s="248" t="s">
        <v>2631</v>
      </c>
      <c r="I202" s="252" t="str">
        <f t="shared" si="15"/>
        <v>30811384d</v>
      </c>
      <c r="J202" s="253" t="str">
        <f t="shared" si="16"/>
        <v>30811384026 03</v>
      </c>
      <c r="K202" s="254"/>
      <c r="L202" s="253" t="str">
        <f t="shared" si="17"/>
        <v>30811384026 03B</v>
      </c>
      <c r="M202" s="253" t="str">
        <f t="shared" si="18"/>
        <v>Slovenský tenisový zväzdBPohánková Mia</v>
      </c>
      <c r="N202" s="241" t="str">
        <f t="shared" si="19"/>
        <v>30811384dB</v>
      </c>
    </row>
    <row r="203" spans="1:14" x14ac:dyDescent="0.2">
      <c r="A203" s="255" t="s">
        <v>2348</v>
      </c>
      <c r="B203" s="247" t="str">
        <f>VLOOKUP(A203,Adr!A:B,2,FALSE())</f>
        <v>Slovenský tenisový zväz</v>
      </c>
      <c r="C203" s="248" t="s">
        <v>2881</v>
      </c>
      <c r="D203" s="261">
        <v>60000</v>
      </c>
      <c r="E203" s="256">
        <v>0</v>
      </c>
      <c r="F203" s="251" t="s">
        <v>381</v>
      </c>
      <c r="G203" s="248" t="s">
        <v>357</v>
      </c>
      <c r="H203" s="248" t="s">
        <v>2631</v>
      </c>
      <c r="I203" s="252" t="str">
        <f t="shared" si="15"/>
        <v>30811384d</v>
      </c>
      <c r="J203" s="253" t="str">
        <f t="shared" si="16"/>
        <v>30811384026 03</v>
      </c>
      <c r="K203" s="254"/>
      <c r="L203" s="253" t="str">
        <f t="shared" si="17"/>
        <v>30811384026 03B</v>
      </c>
      <c r="M203" s="254" t="str">
        <f t="shared" si="18"/>
        <v>Slovenský tenisový zväzdBSchmiedlová Karolína Anna</v>
      </c>
      <c r="N203" s="241" t="str">
        <f t="shared" si="19"/>
        <v>30811384dB</v>
      </c>
    </row>
    <row r="204" spans="1:14" x14ac:dyDescent="0.2">
      <c r="A204" s="259" t="s">
        <v>2348</v>
      </c>
      <c r="B204" s="247" t="str">
        <f>VLOOKUP(A204,Adr!A:B,2,FALSE())</f>
        <v>Slovenský tenisový zväz</v>
      </c>
      <c r="C204" s="257" t="s">
        <v>2882</v>
      </c>
      <c r="D204" s="258">
        <v>11200</v>
      </c>
      <c r="E204" s="250">
        <v>0</v>
      </c>
      <c r="F204" s="251" t="s">
        <v>381</v>
      </c>
      <c r="G204" s="248" t="s">
        <v>357</v>
      </c>
      <c r="H204" s="248" t="s">
        <v>2631</v>
      </c>
      <c r="I204" s="252" t="str">
        <f t="shared" si="15"/>
        <v>30811384d</v>
      </c>
      <c r="J204" s="253" t="str">
        <f t="shared" si="16"/>
        <v>30811384026 03</v>
      </c>
      <c r="K204" s="254"/>
      <c r="L204" s="253" t="str">
        <f t="shared" si="17"/>
        <v>30811384026 03B</v>
      </c>
      <c r="M204" s="254" t="str">
        <f t="shared" si="18"/>
        <v>Slovenský tenisový zväzdBŠramková Tamara</v>
      </c>
      <c r="N204" s="241" t="str">
        <f t="shared" si="19"/>
        <v>30811384dB</v>
      </c>
    </row>
    <row r="205" spans="1:14" x14ac:dyDescent="0.2">
      <c r="A205" s="251" t="s">
        <v>2348</v>
      </c>
      <c r="B205" s="247" t="str">
        <f>VLOOKUP(A205,Adr!A:B,2,FALSE())</f>
        <v>Slovenský tenisový zväz</v>
      </c>
      <c r="C205" s="260" t="s">
        <v>2883</v>
      </c>
      <c r="D205" s="261">
        <v>15000</v>
      </c>
      <c r="E205" s="256">
        <v>0</v>
      </c>
      <c r="F205" s="251" t="s">
        <v>381</v>
      </c>
      <c r="G205" s="248" t="s">
        <v>357</v>
      </c>
      <c r="H205" s="248" t="s">
        <v>2631</v>
      </c>
      <c r="I205" s="252" t="str">
        <f t="shared" si="15"/>
        <v>30811384d</v>
      </c>
      <c r="J205" s="253" t="str">
        <f t="shared" si="16"/>
        <v>30811384026 03</v>
      </c>
      <c r="K205" s="254"/>
      <c r="L205" s="253" t="str">
        <f t="shared" si="17"/>
        <v>30811384026 03B</v>
      </c>
      <c r="M205" s="254" t="str">
        <f t="shared" si="18"/>
        <v>Slovenský tenisový zväzdBVargová Nina</v>
      </c>
      <c r="N205" s="241" t="str">
        <f t="shared" si="19"/>
        <v>30811384dB</v>
      </c>
    </row>
    <row r="206" spans="1:14" x14ac:dyDescent="0.2">
      <c r="A206" s="259" t="s">
        <v>2348</v>
      </c>
      <c r="B206" s="247" t="str">
        <f>VLOOKUP(A206,Adr!A:B,2,FALSE())</f>
        <v>Slovenský tenisový zväz</v>
      </c>
      <c r="C206" s="257" t="s">
        <v>2884</v>
      </c>
      <c r="D206" s="258">
        <v>7500</v>
      </c>
      <c r="E206" s="250">
        <v>0</v>
      </c>
      <c r="F206" s="251" t="s">
        <v>381</v>
      </c>
      <c r="G206" s="248" t="s">
        <v>357</v>
      </c>
      <c r="H206" s="248" t="s">
        <v>2631</v>
      </c>
      <c r="I206" s="252" t="str">
        <f t="shared" si="15"/>
        <v>30811384d</v>
      </c>
      <c r="J206" s="253" t="str">
        <f t="shared" si="16"/>
        <v>30811384026 03</v>
      </c>
      <c r="K206" s="254"/>
      <c r="L206" s="253" t="str">
        <f t="shared" si="17"/>
        <v>30811384026 03B</v>
      </c>
      <c r="M206" s="254" t="str">
        <f t="shared" si="18"/>
        <v>Slovenský tenisový zväzdBŽabková Kiara</v>
      </c>
      <c r="N206" s="241" t="str">
        <f t="shared" si="19"/>
        <v>30811384dB</v>
      </c>
    </row>
    <row r="207" spans="1:14" x14ac:dyDescent="0.2">
      <c r="A207" s="255" t="s">
        <v>2356</v>
      </c>
      <c r="B207" s="247" t="str">
        <f>VLOOKUP(A207,Adr!A:B,2,FALSE())</f>
        <v>Slovenský veslársky zväz</v>
      </c>
      <c r="C207" s="248" t="s">
        <v>2885</v>
      </c>
      <c r="D207" s="249">
        <v>101102</v>
      </c>
      <c r="E207" s="256">
        <v>0</v>
      </c>
      <c r="F207" s="251" t="s">
        <v>375</v>
      </c>
      <c r="G207" s="248" t="s">
        <v>355</v>
      </c>
      <c r="H207" s="248" t="s">
        <v>2631</v>
      </c>
      <c r="I207" s="252" t="str">
        <f t="shared" si="15"/>
        <v>00688304a</v>
      </c>
      <c r="J207" s="253" t="str">
        <f t="shared" si="16"/>
        <v>00688304026 02</v>
      </c>
      <c r="K207" s="254" t="s">
        <v>2886</v>
      </c>
      <c r="L207" s="253" t="str">
        <f t="shared" si="17"/>
        <v>00688304026 02B</v>
      </c>
      <c r="M207" s="254" t="str">
        <f t="shared" si="18"/>
        <v>Slovenský veslársky zväzaBveslovanie - bežné transfery</v>
      </c>
      <c r="N207" s="241" t="str">
        <f t="shared" si="19"/>
        <v>00688304aB</v>
      </c>
    </row>
    <row r="208" spans="1:14" x14ac:dyDescent="0.2">
      <c r="A208" s="220" t="s">
        <v>2356</v>
      </c>
      <c r="B208" s="247" t="str">
        <f>VLOOKUP(A208,Adr!A:B,2,FALSE())</f>
        <v>Slovenský veslársky zväz</v>
      </c>
      <c r="C208" s="257" t="s">
        <v>2887</v>
      </c>
      <c r="D208" s="258">
        <v>30000</v>
      </c>
      <c r="E208" s="250">
        <v>0</v>
      </c>
      <c r="F208" s="251" t="s">
        <v>375</v>
      </c>
      <c r="G208" s="248" t="s">
        <v>355</v>
      </c>
      <c r="H208" s="248" t="s">
        <v>2673</v>
      </c>
      <c r="I208" s="252" t="str">
        <f t="shared" si="15"/>
        <v>00688304a</v>
      </c>
      <c r="J208" s="253" t="str">
        <f t="shared" si="16"/>
        <v>00688304026 02</v>
      </c>
      <c r="K208" s="254" t="s">
        <v>2886</v>
      </c>
      <c r="L208" s="253" t="str">
        <f t="shared" si="17"/>
        <v>00688304026 02K</v>
      </c>
      <c r="M208" s="254" t="str">
        <f t="shared" si="18"/>
        <v>Slovenský veslársky zväzaKveslovanie - kapitálové transfery</v>
      </c>
      <c r="N208" s="241" t="str">
        <f t="shared" si="19"/>
        <v>00688304aK</v>
      </c>
    </row>
    <row r="209" spans="1:14" x14ac:dyDescent="0.2">
      <c r="A209" s="255" t="s">
        <v>2356</v>
      </c>
      <c r="B209" s="247" t="str">
        <f>VLOOKUP(A209,Adr!A:B,2,FALSE())</f>
        <v>Slovenský veslársky zväz</v>
      </c>
      <c r="C209" s="257" t="s">
        <v>2888</v>
      </c>
      <c r="D209" s="258">
        <v>6750</v>
      </c>
      <c r="E209" s="256">
        <v>0</v>
      </c>
      <c r="F209" s="251" t="s">
        <v>379</v>
      </c>
      <c r="G209" s="248" t="s">
        <v>357</v>
      </c>
      <c r="H209" s="248" t="s">
        <v>2631</v>
      </c>
      <c r="I209" s="252" t="str">
        <f t="shared" si="15"/>
        <v>00688304c</v>
      </c>
      <c r="J209" s="253" t="str">
        <f t="shared" si="16"/>
        <v>00688304026 03</v>
      </c>
      <c r="K209" s="254"/>
      <c r="L209" s="253" t="str">
        <f t="shared" si="17"/>
        <v>00688304026 03B</v>
      </c>
      <c r="M209" s="254" t="str">
        <f t="shared" si="18"/>
        <v>Slovenský veslársky zväzcBzabezpečenie a rozvoj športu veslovanie zdravotne postihnutých športovcov</v>
      </c>
      <c r="N209" s="241" t="str">
        <f t="shared" si="19"/>
        <v>00688304cB</v>
      </c>
    </row>
    <row r="210" spans="1:14" x14ac:dyDescent="0.2">
      <c r="A210" s="220" t="s">
        <v>2356</v>
      </c>
      <c r="B210" s="247" t="str">
        <f>VLOOKUP(A210,Adr!A:B,2,FALSE())</f>
        <v>Slovenský veslársky zväz</v>
      </c>
      <c r="C210" s="248" t="s">
        <v>2889</v>
      </c>
      <c r="D210" s="249">
        <v>20000</v>
      </c>
      <c r="E210" s="250">
        <v>0</v>
      </c>
      <c r="F210" s="251" t="s">
        <v>381</v>
      </c>
      <c r="G210" s="248" t="s">
        <v>357</v>
      </c>
      <c r="H210" s="248" t="s">
        <v>2631</v>
      </c>
      <c r="I210" s="252" t="str">
        <f t="shared" si="15"/>
        <v>00688304d</v>
      </c>
      <c r="J210" s="253" t="str">
        <f t="shared" si="16"/>
        <v>00688304026 03</v>
      </c>
      <c r="K210" s="254"/>
      <c r="L210" s="253" t="str">
        <f t="shared" si="17"/>
        <v>00688304026 03B</v>
      </c>
      <c r="M210" s="254" t="str">
        <f t="shared" si="18"/>
        <v>Slovenský veslársky zväzdBStrečanský Peter</v>
      </c>
      <c r="N210" s="241" t="str">
        <f t="shared" si="19"/>
        <v>00688304dB</v>
      </c>
    </row>
    <row r="211" spans="1:14" x14ac:dyDescent="0.2">
      <c r="A211" s="251" t="s">
        <v>2356</v>
      </c>
      <c r="B211" s="247" t="str">
        <f>VLOOKUP(A211,Adr!A:B,2,FALSE())</f>
        <v>Slovenský veslársky zväz</v>
      </c>
      <c r="C211" s="257" t="s">
        <v>2890</v>
      </c>
      <c r="D211" s="261">
        <v>11200</v>
      </c>
      <c r="E211" s="256">
        <v>0</v>
      </c>
      <c r="F211" s="251" t="s">
        <v>381</v>
      </c>
      <c r="G211" s="248" t="s">
        <v>357</v>
      </c>
      <c r="H211" s="248" t="s">
        <v>2631</v>
      </c>
      <c r="I211" s="252" t="str">
        <f t="shared" si="15"/>
        <v>00688304d</v>
      </c>
      <c r="J211" s="253" t="str">
        <f t="shared" si="16"/>
        <v>00688304026 03</v>
      </c>
      <c r="K211" s="254"/>
      <c r="L211" s="253" t="str">
        <f t="shared" si="17"/>
        <v>00688304026 03B</v>
      </c>
      <c r="M211" s="254" t="str">
        <f t="shared" si="18"/>
        <v>Slovenský veslársky zväzdBŠimek Oliver</v>
      </c>
      <c r="N211" s="241" t="str">
        <f t="shared" si="19"/>
        <v>00688304dB</v>
      </c>
    </row>
    <row r="212" spans="1:14" x14ac:dyDescent="0.2">
      <c r="A212" s="251" t="s">
        <v>2356</v>
      </c>
      <c r="B212" s="247" t="str">
        <f>VLOOKUP(A212,Adr!A:B,2,FALSE())</f>
        <v>Slovenský veslársky zväz</v>
      </c>
      <c r="C212" s="260" t="s">
        <v>2891</v>
      </c>
      <c r="D212" s="261">
        <v>11200</v>
      </c>
      <c r="E212" s="250">
        <v>0</v>
      </c>
      <c r="F212" s="251" t="s">
        <v>381</v>
      </c>
      <c r="G212" s="248" t="s">
        <v>357</v>
      </c>
      <c r="H212" s="248" t="s">
        <v>2631</v>
      </c>
      <c r="I212" s="252" t="str">
        <f t="shared" si="15"/>
        <v>00688304d</v>
      </c>
      <c r="J212" s="253" t="str">
        <f t="shared" si="16"/>
        <v>00688304026 03</v>
      </c>
      <c r="K212" s="254"/>
      <c r="L212" s="253" t="str">
        <f t="shared" si="17"/>
        <v>00688304026 03B</v>
      </c>
      <c r="M212" s="254" t="str">
        <f t="shared" si="18"/>
        <v>Slovenský veslársky zväzdBŽemla Michal</v>
      </c>
      <c r="N212" s="241" t="str">
        <f t="shared" si="19"/>
        <v>00688304dB</v>
      </c>
    </row>
    <row r="213" spans="1:14" x14ac:dyDescent="0.2">
      <c r="A213" s="220" t="s">
        <v>2365</v>
      </c>
      <c r="B213" s="247" t="str">
        <f>VLOOKUP(A213,Adr!A:B,2,FALSE())</f>
        <v>SLOVENSKÝ ZÁPASNÍCKY ZVÄZ</v>
      </c>
      <c r="C213" s="248" t="s">
        <v>2892</v>
      </c>
      <c r="D213" s="249">
        <v>346535</v>
      </c>
      <c r="E213" s="256">
        <v>0</v>
      </c>
      <c r="F213" s="251" t="s">
        <v>375</v>
      </c>
      <c r="G213" s="248" t="s">
        <v>355</v>
      </c>
      <c r="H213" s="248" t="s">
        <v>2631</v>
      </c>
      <c r="I213" s="252" t="str">
        <f t="shared" si="15"/>
        <v>31791981a</v>
      </c>
      <c r="J213" s="253" t="str">
        <f t="shared" si="16"/>
        <v>31791981026 02</v>
      </c>
      <c r="K213" s="254" t="s">
        <v>2893</v>
      </c>
      <c r="L213" s="253" t="str">
        <f t="shared" si="17"/>
        <v>31791981026 02B</v>
      </c>
      <c r="M213" s="254" t="str">
        <f t="shared" si="18"/>
        <v>SLOVENSKÝ ZÁPASNÍCKY ZVÄZaBzápasenie - bežné transfery</v>
      </c>
      <c r="N213" s="241" t="str">
        <f t="shared" si="19"/>
        <v>31791981aB</v>
      </c>
    </row>
    <row r="214" spans="1:14" x14ac:dyDescent="0.2">
      <c r="A214" s="220" t="s">
        <v>2365</v>
      </c>
      <c r="B214" s="247" t="str">
        <f>VLOOKUP(A214,Adr!A:B,2,FALSE())</f>
        <v>SLOVENSKÝ ZÁPASNÍCKY ZVÄZ</v>
      </c>
      <c r="C214" s="248" t="s">
        <v>2894</v>
      </c>
      <c r="D214" s="261">
        <v>10000</v>
      </c>
      <c r="E214" s="250">
        <v>0</v>
      </c>
      <c r="F214" s="251" t="s">
        <v>381</v>
      </c>
      <c r="G214" s="248" t="s">
        <v>357</v>
      </c>
      <c r="H214" s="248" t="s">
        <v>2631</v>
      </c>
      <c r="I214" s="252" t="str">
        <f t="shared" si="15"/>
        <v>31791981d</v>
      </c>
      <c r="J214" s="253" t="str">
        <f t="shared" si="16"/>
        <v>31791981026 03</v>
      </c>
      <c r="K214" s="254"/>
      <c r="L214" s="253" t="str">
        <f t="shared" si="17"/>
        <v>31791981026 03B</v>
      </c>
      <c r="M214" s="254" t="str">
        <f t="shared" si="18"/>
        <v>SLOVENSKÝ ZÁPASNÍCKY ZVÄZdBGörcs Lara</v>
      </c>
      <c r="N214" s="241" t="str">
        <f t="shared" si="19"/>
        <v>31791981dB</v>
      </c>
    </row>
    <row r="215" spans="1:14" x14ac:dyDescent="0.2">
      <c r="A215" s="259" t="s">
        <v>2365</v>
      </c>
      <c r="B215" s="247" t="str">
        <f>VLOOKUP(A215,Adr!A:B,2,FALSE())</f>
        <v>SLOVENSKÝ ZÁPASNÍCKY ZVÄZ</v>
      </c>
      <c r="C215" s="248" t="s">
        <v>2895</v>
      </c>
      <c r="D215" s="249">
        <v>10000</v>
      </c>
      <c r="E215" s="256">
        <v>0</v>
      </c>
      <c r="F215" s="251" t="s">
        <v>381</v>
      </c>
      <c r="G215" s="248" t="s">
        <v>357</v>
      </c>
      <c r="H215" s="248" t="s">
        <v>2631</v>
      </c>
      <c r="I215" s="252" t="str">
        <f t="shared" si="15"/>
        <v>31791981d</v>
      </c>
      <c r="J215" s="253" t="str">
        <f t="shared" si="16"/>
        <v>31791981026 03</v>
      </c>
      <c r="K215" s="254"/>
      <c r="L215" s="253" t="str">
        <f t="shared" si="17"/>
        <v>31791981026 03B</v>
      </c>
      <c r="M215" s="254" t="str">
        <f t="shared" si="18"/>
        <v>SLOVENSKÝ ZÁPASNÍCKY ZVÄZdBHegedus Réka</v>
      </c>
      <c r="N215" s="241" t="str">
        <f t="shared" si="19"/>
        <v>31791981dB</v>
      </c>
    </row>
    <row r="216" spans="1:14" x14ac:dyDescent="0.2">
      <c r="A216" s="259" t="s">
        <v>2365</v>
      </c>
      <c r="B216" s="247" t="str">
        <f>VLOOKUP(A216,Adr!A:B,2,FALSE())</f>
        <v>SLOVENSKÝ ZÁPASNÍCKY ZVÄZ</v>
      </c>
      <c r="C216" s="257" t="s">
        <v>2896</v>
      </c>
      <c r="D216" s="258">
        <v>20000</v>
      </c>
      <c r="E216" s="250">
        <v>0</v>
      </c>
      <c r="F216" s="251" t="s">
        <v>381</v>
      </c>
      <c r="G216" s="248" t="s">
        <v>357</v>
      </c>
      <c r="H216" s="248" t="s">
        <v>2631</v>
      </c>
      <c r="I216" s="252" t="str">
        <f t="shared" si="15"/>
        <v>31791981d</v>
      </c>
      <c r="J216" s="253" t="str">
        <f t="shared" si="16"/>
        <v>31791981026 03</v>
      </c>
      <c r="K216" s="254"/>
      <c r="L216" s="253" t="str">
        <f t="shared" si="17"/>
        <v>31791981026 03B</v>
      </c>
      <c r="M216" s="254" t="str">
        <f t="shared" si="18"/>
        <v>SLOVENSKÝ ZÁPASNÍCKY ZVÄZdBJakšík Adam</v>
      </c>
      <c r="N216" s="241" t="str">
        <f t="shared" si="19"/>
        <v>31791981dB</v>
      </c>
    </row>
    <row r="217" spans="1:14" x14ac:dyDescent="0.2">
      <c r="A217" s="255" t="s">
        <v>2365</v>
      </c>
      <c r="B217" s="247" t="str">
        <f>VLOOKUP(A217,Adr!A:B,2,FALSE())</f>
        <v>SLOVENSKÝ ZÁPASNÍCKY ZVÄZ</v>
      </c>
      <c r="C217" s="260" t="s">
        <v>2897</v>
      </c>
      <c r="D217" s="261">
        <v>20000</v>
      </c>
      <c r="E217" s="256">
        <v>0</v>
      </c>
      <c r="F217" s="251" t="s">
        <v>381</v>
      </c>
      <c r="G217" s="248" t="s">
        <v>357</v>
      </c>
      <c r="H217" s="248" t="s">
        <v>2631</v>
      </c>
      <c r="I217" s="252" t="str">
        <f t="shared" si="15"/>
        <v>31791981d</v>
      </c>
      <c r="J217" s="253" t="str">
        <f t="shared" si="16"/>
        <v>31791981026 03</v>
      </c>
      <c r="K217" s="254"/>
      <c r="L217" s="253" t="str">
        <f t="shared" si="17"/>
        <v>31791981026 03B</v>
      </c>
      <c r="M217" s="254" t="str">
        <f t="shared" si="18"/>
        <v>SLOVENSKÝ ZÁPASNÍCKY ZVÄZdBMakoev Boris</v>
      </c>
      <c r="N217" s="241" t="str">
        <f t="shared" si="19"/>
        <v>31791981dB</v>
      </c>
    </row>
    <row r="218" spans="1:14" x14ac:dyDescent="0.2">
      <c r="A218" s="251" t="s">
        <v>2365</v>
      </c>
      <c r="B218" s="247" t="str">
        <f>VLOOKUP(A218,Adr!A:B,2,FALSE())</f>
        <v>SLOVENSKÝ ZÁPASNÍCKY ZVÄZ</v>
      </c>
      <c r="C218" s="257" t="s">
        <v>2898</v>
      </c>
      <c r="D218" s="258">
        <v>15000</v>
      </c>
      <c r="E218" s="250">
        <v>0</v>
      </c>
      <c r="F218" s="251" t="s">
        <v>381</v>
      </c>
      <c r="G218" s="248" t="s">
        <v>357</v>
      </c>
      <c r="H218" s="248" t="s">
        <v>2631</v>
      </c>
      <c r="I218" s="252" t="str">
        <f t="shared" si="15"/>
        <v>31791981d</v>
      </c>
      <c r="J218" s="253" t="str">
        <f t="shared" si="16"/>
        <v>31791981026 03</v>
      </c>
      <c r="K218" s="254"/>
      <c r="L218" s="253" t="str">
        <f t="shared" si="17"/>
        <v>31791981026 03B</v>
      </c>
      <c r="M218" s="254" t="str">
        <f t="shared" si="18"/>
        <v>SLOVENSKÝ ZÁPASNÍCKY ZVÄZdBMolnár Zsuzsanna</v>
      </c>
      <c r="N218" s="241" t="str">
        <f t="shared" si="19"/>
        <v>31791981dB</v>
      </c>
    </row>
    <row r="219" spans="1:14" x14ac:dyDescent="0.2">
      <c r="A219" s="220" t="s">
        <v>2365</v>
      </c>
      <c r="B219" s="247" t="str">
        <f>VLOOKUP(A219,Adr!A:B,2,FALSE())</f>
        <v>SLOVENSKÝ ZÁPASNÍCKY ZVÄZ</v>
      </c>
      <c r="C219" s="257" t="s">
        <v>2899</v>
      </c>
      <c r="D219" s="258">
        <v>60000</v>
      </c>
      <c r="E219" s="256">
        <v>0</v>
      </c>
      <c r="F219" s="251" t="s">
        <v>381</v>
      </c>
      <c r="G219" s="248" t="s">
        <v>357</v>
      </c>
      <c r="H219" s="248" t="s">
        <v>2631</v>
      </c>
      <c r="I219" s="252" t="str">
        <f t="shared" si="15"/>
        <v>31791981d</v>
      </c>
      <c r="J219" s="253" t="str">
        <f t="shared" si="16"/>
        <v>31791981026 03</v>
      </c>
      <c r="K219" s="254"/>
      <c r="L219" s="253" t="str">
        <f t="shared" si="17"/>
        <v>31791981026 03B</v>
      </c>
      <c r="M219" s="254" t="str">
        <f t="shared" si="18"/>
        <v>SLOVENSKÝ ZÁPASNÍCKY ZVÄZdBSalkazanov Tajmuraz</v>
      </c>
      <c r="N219" s="241" t="str">
        <f t="shared" si="19"/>
        <v>31791981dB</v>
      </c>
    </row>
    <row r="220" spans="1:14" x14ac:dyDescent="0.2">
      <c r="A220" s="255" t="s">
        <v>2365</v>
      </c>
      <c r="B220" s="247" t="str">
        <f>VLOOKUP(A220,Adr!A:B,2,FALSE())</f>
        <v>SLOVENSKÝ ZÁPASNÍCKY ZVÄZ</v>
      </c>
      <c r="C220" s="257" t="s">
        <v>2900</v>
      </c>
      <c r="D220" s="258">
        <v>20000</v>
      </c>
      <c r="E220" s="250">
        <v>0</v>
      </c>
      <c r="F220" s="251" t="s">
        <v>381</v>
      </c>
      <c r="G220" s="248" t="s">
        <v>357</v>
      </c>
      <c r="H220" s="248" t="s">
        <v>2631</v>
      </c>
      <c r="I220" s="252" t="str">
        <f t="shared" si="15"/>
        <v>31791981d</v>
      </c>
      <c r="J220" s="253" t="str">
        <f t="shared" si="16"/>
        <v>31791981026 03</v>
      </c>
      <c r="K220" s="254"/>
      <c r="L220" s="253" t="str">
        <f t="shared" si="17"/>
        <v>31791981026 03B</v>
      </c>
      <c r="M220" s="254" t="str">
        <f t="shared" si="18"/>
        <v>SLOVENSKÝ ZÁPASNÍCKY ZVÄZdBTsakulov Batyrbek</v>
      </c>
      <c r="N220" s="241" t="str">
        <f t="shared" si="19"/>
        <v>31791981dB</v>
      </c>
    </row>
    <row r="221" spans="1:14" x14ac:dyDescent="0.2">
      <c r="A221" s="255" t="s">
        <v>2372</v>
      </c>
      <c r="B221" s="247" t="str">
        <f>VLOOKUP(A221,Adr!A:B,2,FALSE())</f>
        <v>Slovenský zväz bedmintonu</v>
      </c>
      <c r="C221" s="260" t="s">
        <v>2901</v>
      </c>
      <c r="D221" s="261">
        <v>479392</v>
      </c>
      <c r="E221" s="256">
        <v>0</v>
      </c>
      <c r="F221" s="251" t="s">
        <v>375</v>
      </c>
      <c r="G221" s="248" t="s">
        <v>355</v>
      </c>
      <c r="H221" s="248" t="s">
        <v>2631</v>
      </c>
      <c r="I221" s="252" t="str">
        <f t="shared" si="15"/>
        <v>30811546a</v>
      </c>
      <c r="J221" s="253" t="str">
        <f t="shared" si="16"/>
        <v>30811546026 02</v>
      </c>
      <c r="K221" s="254" t="s">
        <v>2902</v>
      </c>
      <c r="L221" s="253" t="str">
        <f t="shared" si="17"/>
        <v>30811546026 02B</v>
      </c>
      <c r="M221" s="254" t="str">
        <f t="shared" si="18"/>
        <v>Slovenský zväz bedmintonuaBbedminton - bežné transfery</v>
      </c>
      <c r="N221" s="241" t="str">
        <f t="shared" si="19"/>
        <v>30811546aB</v>
      </c>
    </row>
    <row r="222" spans="1:14" x14ac:dyDescent="0.2">
      <c r="A222" s="255" t="s">
        <v>2372</v>
      </c>
      <c r="B222" s="247" t="str">
        <f>VLOOKUP(A222,Adr!A:B,2,FALSE())</f>
        <v>Slovenský zväz bedmintonu</v>
      </c>
      <c r="C222" s="262" t="s">
        <v>2903</v>
      </c>
      <c r="D222" s="249">
        <v>10616</v>
      </c>
      <c r="E222" s="250">
        <v>0</v>
      </c>
      <c r="F222" s="251" t="s">
        <v>379</v>
      </c>
      <c r="G222" s="248" t="s">
        <v>357</v>
      </c>
      <c r="H222" s="248" t="s">
        <v>2631</v>
      </c>
      <c r="I222" s="252" t="str">
        <f t="shared" si="15"/>
        <v>30811546c</v>
      </c>
      <c r="J222" s="253" t="str">
        <f t="shared" si="16"/>
        <v>30811546026 03</v>
      </c>
      <c r="K222" s="254"/>
      <c r="L222" s="253" t="str">
        <f t="shared" si="17"/>
        <v>30811546026 03B</v>
      </c>
      <c r="M222" s="254" t="str">
        <f t="shared" si="18"/>
        <v>Slovenský zväz bedmintonucBzabezpečenie a rozvoj športu bedminton zdravotne postihnutých športovcov</v>
      </c>
      <c r="N222" s="241" t="str">
        <f t="shared" si="19"/>
        <v>30811546cB</v>
      </c>
    </row>
    <row r="223" spans="1:14" x14ac:dyDescent="0.2">
      <c r="A223" s="255" t="s">
        <v>2380</v>
      </c>
      <c r="B223" s="247" t="str">
        <f>VLOOKUP(A223,Adr!A:B,2,FALSE())</f>
        <v>Slovenský zväz biatlonu</v>
      </c>
      <c r="C223" s="257" t="s">
        <v>2904</v>
      </c>
      <c r="D223" s="261">
        <v>568662</v>
      </c>
      <c r="E223" s="256">
        <v>0</v>
      </c>
      <c r="F223" s="251" t="s">
        <v>375</v>
      </c>
      <c r="G223" s="248" t="s">
        <v>355</v>
      </c>
      <c r="H223" s="248" t="s">
        <v>2631</v>
      </c>
      <c r="I223" s="252" t="str">
        <f t="shared" si="15"/>
        <v>35656743a</v>
      </c>
      <c r="J223" s="253" t="str">
        <f t="shared" si="16"/>
        <v>35656743026 02</v>
      </c>
      <c r="K223" s="254" t="s">
        <v>2905</v>
      </c>
      <c r="L223" s="253" t="str">
        <f t="shared" si="17"/>
        <v>35656743026 02B</v>
      </c>
      <c r="M223" s="254" t="str">
        <f t="shared" si="18"/>
        <v>Slovenský zväz biatlonuaBbiatlon - bežné transfery</v>
      </c>
      <c r="N223" s="241" t="str">
        <f t="shared" si="19"/>
        <v>35656743aB</v>
      </c>
    </row>
    <row r="224" spans="1:14" x14ac:dyDescent="0.2">
      <c r="A224" s="220" t="s">
        <v>2380</v>
      </c>
      <c r="B224" s="247" t="str">
        <f>VLOOKUP(A224,Adr!A:B,2,FALSE())</f>
        <v>Slovenský zväz biatlonu</v>
      </c>
      <c r="C224" s="248" t="s">
        <v>2906</v>
      </c>
      <c r="D224" s="249">
        <v>76600</v>
      </c>
      <c r="E224" s="250">
        <v>0</v>
      </c>
      <c r="F224" s="251" t="s">
        <v>375</v>
      </c>
      <c r="G224" s="248" t="s">
        <v>355</v>
      </c>
      <c r="H224" s="248" t="s">
        <v>2673</v>
      </c>
      <c r="I224" s="252" t="str">
        <f t="shared" si="15"/>
        <v>35656743a</v>
      </c>
      <c r="J224" s="253" t="str">
        <f t="shared" si="16"/>
        <v>35656743026 02</v>
      </c>
      <c r="K224" s="254" t="s">
        <v>2905</v>
      </c>
      <c r="L224" s="253" t="str">
        <f t="shared" si="17"/>
        <v>35656743026 02K</v>
      </c>
      <c r="M224" s="254" t="str">
        <f t="shared" si="18"/>
        <v>Slovenský zväz biatlonuaKbiatlon - kapitálové transfery</v>
      </c>
      <c r="N224" s="241" t="str">
        <f t="shared" si="19"/>
        <v>35656743aK</v>
      </c>
    </row>
    <row r="225" spans="1:14" x14ac:dyDescent="0.2">
      <c r="A225" s="220" t="s">
        <v>2380</v>
      </c>
      <c r="B225" s="247" t="str">
        <f>VLOOKUP(A225,Adr!A:B,2,FALSE())</f>
        <v>Slovenský zväz biatlonu</v>
      </c>
      <c r="C225" s="248" t="s">
        <v>2907</v>
      </c>
      <c r="D225" s="249">
        <v>20000</v>
      </c>
      <c r="E225" s="256">
        <v>0</v>
      </c>
      <c r="F225" s="251" t="s">
        <v>381</v>
      </c>
      <c r="G225" s="248" t="s">
        <v>357</v>
      </c>
      <c r="H225" s="248" t="s">
        <v>2631</v>
      </c>
      <c r="I225" s="252" t="str">
        <f t="shared" si="15"/>
        <v>35656743d</v>
      </c>
      <c r="J225" s="253" t="str">
        <f t="shared" si="16"/>
        <v>35656743026 03</v>
      </c>
      <c r="K225" s="254"/>
      <c r="L225" s="253" t="str">
        <f t="shared" si="17"/>
        <v>35656743026 03B</v>
      </c>
      <c r="M225" s="254" t="str">
        <f t="shared" si="18"/>
        <v>Slovenský zväz biatlonudBBátovská Fialková Paulína</v>
      </c>
      <c r="N225" s="241" t="str">
        <f t="shared" si="19"/>
        <v>35656743dB</v>
      </c>
    </row>
    <row r="226" spans="1:14" x14ac:dyDescent="0.2">
      <c r="A226" s="220" t="s">
        <v>2380</v>
      </c>
      <c r="B226" s="247" t="str">
        <f>VLOOKUP(A226,Adr!A:B,2,FALSE())</f>
        <v>Slovenský zväz biatlonu</v>
      </c>
      <c r="C226" s="257" t="s">
        <v>2908</v>
      </c>
      <c r="D226" s="258">
        <v>25000</v>
      </c>
      <c r="E226" s="250">
        <v>0</v>
      </c>
      <c r="F226" s="251" t="s">
        <v>381</v>
      </c>
      <c r="G226" s="248" t="s">
        <v>357</v>
      </c>
      <c r="H226" s="248" t="s">
        <v>2631</v>
      </c>
      <c r="I226" s="252" t="str">
        <f t="shared" si="15"/>
        <v>35656743d</v>
      </c>
      <c r="J226" s="253" t="str">
        <f t="shared" si="16"/>
        <v>35656743026 03</v>
      </c>
      <c r="K226" s="254"/>
      <c r="L226" s="253" t="str">
        <f t="shared" si="17"/>
        <v>35656743026 03B</v>
      </c>
      <c r="M226" s="254" t="str">
        <f t="shared" si="18"/>
        <v>Slovenský zväz biatlonudBBorguľa Jakub</v>
      </c>
      <c r="N226" s="241" t="str">
        <f t="shared" si="19"/>
        <v>35656743dB</v>
      </c>
    </row>
    <row r="227" spans="1:14" x14ac:dyDescent="0.2">
      <c r="A227" s="251" t="s">
        <v>2380</v>
      </c>
      <c r="B227" s="247" t="str">
        <f>VLOOKUP(A227,Adr!A:B,2,FALSE())</f>
        <v>Slovenský zväz biatlonu</v>
      </c>
      <c r="C227" s="260" t="s">
        <v>2909</v>
      </c>
      <c r="D227" s="261">
        <v>50000</v>
      </c>
      <c r="E227" s="256">
        <v>0</v>
      </c>
      <c r="F227" s="251" t="s">
        <v>381</v>
      </c>
      <c r="G227" s="248" t="s">
        <v>357</v>
      </c>
      <c r="H227" s="248" t="s">
        <v>2631</v>
      </c>
      <c r="I227" s="252" t="str">
        <f t="shared" si="15"/>
        <v>35656743d</v>
      </c>
      <c r="J227" s="253" t="str">
        <f t="shared" si="16"/>
        <v>35656743026 03</v>
      </c>
      <c r="K227" s="254"/>
      <c r="L227" s="253" t="str">
        <f t="shared" si="17"/>
        <v>35656743026 03B</v>
      </c>
      <c r="M227" s="254" t="str">
        <f t="shared" si="18"/>
        <v>Slovenský zväz biatlonudBKapustová Ema</v>
      </c>
      <c r="N227" s="241" t="str">
        <f t="shared" si="19"/>
        <v>35656743dB</v>
      </c>
    </row>
    <row r="228" spans="1:14" x14ac:dyDescent="0.2">
      <c r="A228" s="259" t="s">
        <v>2380</v>
      </c>
      <c r="B228" s="247" t="str">
        <f>VLOOKUP(A228,Adr!A:B,2,FALSE())</f>
        <v>Slovenský zväz biatlonu</v>
      </c>
      <c r="C228" s="257" t="s">
        <v>2910</v>
      </c>
      <c r="D228" s="258">
        <v>10000</v>
      </c>
      <c r="E228" s="250">
        <v>0</v>
      </c>
      <c r="F228" s="251" t="s">
        <v>381</v>
      </c>
      <c r="G228" s="248" t="s">
        <v>357</v>
      </c>
      <c r="H228" s="248" t="s">
        <v>2631</v>
      </c>
      <c r="I228" s="252" t="str">
        <f t="shared" si="15"/>
        <v>35656743d</v>
      </c>
      <c r="J228" s="253" t="str">
        <f t="shared" si="16"/>
        <v>35656743026 03</v>
      </c>
      <c r="K228" s="254"/>
      <c r="L228" s="253" t="str">
        <f t="shared" si="17"/>
        <v>35656743026 03B</v>
      </c>
      <c r="M228" s="254" t="str">
        <f t="shared" si="18"/>
        <v>Slovenský zväz biatlonudBštafeta - biatlon - juniori</v>
      </c>
      <c r="N228" s="241" t="str">
        <f t="shared" si="19"/>
        <v>35656743dB</v>
      </c>
    </row>
    <row r="229" spans="1:14" x14ac:dyDescent="0.2">
      <c r="A229" s="255" t="s">
        <v>2380</v>
      </c>
      <c r="B229" s="247" t="str">
        <f>VLOOKUP(A229,Adr!A:B,2,FALSE())</f>
        <v>Slovenský zväz biatlonu</v>
      </c>
      <c r="C229" s="257" t="s">
        <v>2911</v>
      </c>
      <c r="D229" s="258">
        <v>10000</v>
      </c>
      <c r="E229" s="256">
        <v>0</v>
      </c>
      <c r="F229" s="251" t="s">
        <v>381</v>
      </c>
      <c r="G229" s="248" t="s">
        <v>357</v>
      </c>
      <c r="H229" s="248" t="s">
        <v>2631</v>
      </c>
      <c r="I229" s="252" t="str">
        <f t="shared" si="15"/>
        <v>35656743d</v>
      </c>
      <c r="J229" s="253" t="str">
        <f t="shared" si="16"/>
        <v>35656743026 03</v>
      </c>
      <c r="K229" s="254"/>
      <c r="L229" s="253" t="str">
        <f t="shared" si="17"/>
        <v>35656743026 03B</v>
      </c>
      <c r="M229" s="254" t="str">
        <f t="shared" si="18"/>
        <v>Slovenský zväz biatlonudBštafeta - biatlon - juniorky</v>
      </c>
      <c r="N229" s="241" t="str">
        <f t="shared" si="19"/>
        <v>35656743dB</v>
      </c>
    </row>
    <row r="230" spans="1:14" x14ac:dyDescent="0.2">
      <c r="A230" s="251" t="s">
        <v>2390</v>
      </c>
      <c r="B230" s="247" t="str">
        <f>VLOOKUP(A230,Adr!A:B,2,FALSE())</f>
        <v>Slovenský zväz bobistov</v>
      </c>
      <c r="C230" s="260" t="s">
        <v>2912</v>
      </c>
      <c r="D230" s="261">
        <v>80915</v>
      </c>
      <c r="E230" s="250">
        <v>0</v>
      </c>
      <c r="F230" s="251" t="s">
        <v>375</v>
      </c>
      <c r="G230" s="248" t="s">
        <v>355</v>
      </c>
      <c r="H230" s="248" t="s">
        <v>2631</v>
      </c>
      <c r="I230" s="252" t="str">
        <f t="shared" si="15"/>
        <v>36067580a</v>
      </c>
      <c r="J230" s="253" t="str">
        <f t="shared" si="16"/>
        <v>36067580026 02</v>
      </c>
      <c r="K230" s="254" t="s">
        <v>2913</v>
      </c>
      <c r="L230" s="253" t="str">
        <f t="shared" si="17"/>
        <v>36067580026 02B</v>
      </c>
      <c r="M230" s="254" t="str">
        <f t="shared" si="18"/>
        <v>Slovenský zväz bobistovaBboby a skeleton - bežné transfery</v>
      </c>
      <c r="N230" s="241" t="str">
        <f t="shared" si="19"/>
        <v>36067580aB</v>
      </c>
    </row>
    <row r="231" spans="1:14" x14ac:dyDescent="0.2">
      <c r="A231" s="255" t="s">
        <v>2390</v>
      </c>
      <c r="B231" s="247" t="str">
        <f>VLOOKUP(A231,Adr!A:B,2,FALSE())</f>
        <v>Slovenský zväz bobistov</v>
      </c>
      <c r="C231" s="260" t="s">
        <v>2914</v>
      </c>
      <c r="D231" s="261">
        <v>8376</v>
      </c>
      <c r="E231" s="256">
        <v>0</v>
      </c>
      <c r="F231" s="251" t="s">
        <v>375</v>
      </c>
      <c r="G231" s="248" t="s">
        <v>355</v>
      </c>
      <c r="H231" s="248" t="s">
        <v>2673</v>
      </c>
      <c r="I231" s="252" t="str">
        <f t="shared" si="15"/>
        <v>36067580a</v>
      </c>
      <c r="J231" s="253" t="str">
        <f t="shared" si="16"/>
        <v>36067580026 02</v>
      </c>
      <c r="K231" s="254" t="s">
        <v>2913</v>
      </c>
      <c r="L231" s="253" t="str">
        <f t="shared" si="17"/>
        <v>36067580026 02K</v>
      </c>
      <c r="M231" s="254" t="str">
        <f t="shared" si="18"/>
        <v>Slovenský zväz bobistovaKboby a skeleton - kapitálové transfery</v>
      </c>
      <c r="N231" s="241" t="str">
        <f t="shared" si="19"/>
        <v>36067580aK</v>
      </c>
    </row>
    <row r="232" spans="1:14" x14ac:dyDescent="0.2">
      <c r="A232" s="220" t="s">
        <v>2399</v>
      </c>
      <c r="B232" s="247" t="str">
        <f>VLOOKUP(A232,Adr!A:B,2,FALSE())</f>
        <v>Slovenský zväz cyklistiky</v>
      </c>
      <c r="C232" s="260" t="s">
        <v>2915</v>
      </c>
      <c r="D232" s="261">
        <v>2518432</v>
      </c>
      <c r="E232" s="250">
        <v>0</v>
      </c>
      <c r="F232" s="251" t="s">
        <v>375</v>
      </c>
      <c r="G232" s="248" t="s">
        <v>355</v>
      </c>
      <c r="H232" s="248" t="s">
        <v>2631</v>
      </c>
      <c r="I232" s="252" t="str">
        <f t="shared" si="15"/>
        <v>00684112a</v>
      </c>
      <c r="J232" s="253" t="str">
        <f t="shared" si="16"/>
        <v>00684112026 02</v>
      </c>
      <c r="K232" s="254" t="s">
        <v>2916</v>
      </c>
      <c r="L232" s="253" t="str">
        <f t="shared" si="17"/>
        <v>00684112026 02B</v>
      </c>
      <c r="M232" s="254" t="str">
        <f t="shared" si="18"/>
        <v>Slovenský zväz cyklistikyaBcyklistika - bežné transfery</v>
      </c>
      <c r="N232" s="241" t="str">
        <f t="shared" si="19"/>
        <v>00684112aB</v>
      </c>
    </row>
    <row r="233" spans="1:14" x14ac:dyDescent="0.2">
      <c r="A233" s="251" t="s">
        <v>2399</v>
      </c>
      <c r="B233" s="247" t="str">
        <f>VLOOKUP(A233,Adr!A:B,2,FALSE())</f>
        <v>Slovenský zväz cyklistiky</v>
      </c>
      <c r="C233" s="257" t="s">
        <v>2917</v>
      </c>
      <c r="D233" s="258">
        <v>58150</v>
      </c>
      <c r="E233" s="256">
        <v>0</v>
      </c>
      <c r="F233" s="251" t="s">
        <v>379</v>
      </c>
      <c r="G233" s="248" t="s">
        <v>357</v>
      </c>
      <c r="H233" s="248" t="s">
        <v>2631</v>
      </c>
      <c r="I233" s="252" t="str">
        <f t="shared" si="15"/>
        <v>00684112c</v>
      </c>
      <c r="J233" s="253" t="str">
        <f t="shared" si="16"/>
        <v>00684112026 03</v>
      </c>
      <c r="K233" s="254"/>
      <c r="L233" s="253" t="str">
        <f t="shared" si="17"/>
        <v>00684112026 03B</v>
      </c>
      <c r="M233" s="254" t="str">
        <f t="shared" si="18"/>
        <v>Slovenský zväz cyklistikycBzabezpečenie a rozvoj športu cyklistika zdravotne postihnutých športovcov</v>
      </c>
      <c r="N233" s="241" t="str">
        <f t="shared" si="19"/>
        <v>00684112cB</v>
      </c>
    </row>
    <row r="234" spans="1:14" x14ac:dyDescent="0.2">
      <c r="A234" s="220" t="s">
        <v>2399</v>
      </c>
      <c r="B234" s="247" t="str">
        <f>VLOOKUP(A234,Adr!A:B,2,FALSE())</f>
        <v>Slovenský zväz cyklistiky</v>
      </c>
      <c r="C234" s="248" t="s">
        <v>2918</v>
      </c>
      <c r="D234" s="249">
        <v>25000</v>
      </c>
      <c r="E234" s="250">
        <v>0</v>
      </c>
      <c r="F234" s="251" t="s">
        <v>381</v>
      </c>
      <c r="G234" s="248" t="s">
        <v>357</v>
      </c>
      <c r="H234" s="248" t="s">
        <v>2631</v>
      </c>
      <c r="I234" s="252" t="str">
        <f t="shared" si="15"/>
        <v>00684112d</v>
      </c>
      <c r="J234" s="253" t="str">
        <f t="shared" si="16"/>
        <v>00684112026 03</v>
      </c>
      <c r="K234" s="254"/>
      <c r="L234" s="253" t="str">
        <f t="shared" si="17"/>
        <v>00684112026 03B</v>
      </c>
      <c r="M234" s="254" t="str">
        <f t="shared" si="18"/>
        <v>Slovenský zväz cyklistikydBČorej Jozef</v>
      </c>
      <c r="N234" s="241" t="str">
        <f t="shared" si="19"/>
        <v>00684112dB</v>
      </c>
    </row>
    <row r="235" spans="1:14" x14ac:dyDescent="0.2">
      <c r="A235" s="255" t="s">
        <v>2399</v>
      </c>
      <c r="B235" s="247" t="str">
        <f>VLOOKUP(A235,Adr!A:B,2,FALSE())</f>
        <v>Slovenský zväz cyklistiky</v>
      </c>
      <c r="C235" s="257" t="s">
        <v>2919</v>
      </c>
      <c r="D235" s="258">
        <v>25000</v>
      </c>
      <c r="E235" s="256">
        <v>0</v>
      </c>
      <c r="F235" s="251" t="s">
        <v>381</v>
      </c>
      <c r="G235" s="248" t="s">
        <v>357</v>
      </c>
      <c r="H235" s="248" t="s">
        <v>2631</v>
      </c>
      <c r="I235" s="252" t="str">
        <f t="shared" si="15"/>
        <v>00684112d</v>
      </c>
      <c r="J235" s="253" t="str">
        <f t="shared" si="16"/>
        <v>00684112026 03</v>
      </c>
      <c r="K235" s="254"/>
      <c r="L235" s="253" t="str">
        <f t="shared" si="17"/>
        <v>00684112026 03B</v>
      </c>
      <c r="M235" s="254" t="str">
        <f t="shared" si="18"/>
        <v>Slovenský zväz cyklistikydBChladoňová Viktória</v>
      </c>
      <c r="N235" s="241" t="str">
        <f t="shared" si="19"/>
        <v>00684112dB</v>
      </c>
    </row>
    <row r="236" spans="1:14" x14ac:dyDescent="0.2">
      <c r="A236" s="255" t="s">
        <v>2399</v>
      </c>
      <c r="B236" s="247" t="str">
        <f>VLOOKUP(A236,Adr!A:B,2,FALSE())</f>
        <v>Slovenský zväz cyklistiky</v>
      </c>
      <c r="C236" s="257" t="s">
        <v>2920</v>
      </c>
      <c r="D236" s="258">
        <v>20000</v>
      </c>
      <c r="E236" s="250">
        <v>0</v>
      </c>
      <c r="F236" s="251" t="s">
        <v>381</v>
      </c>
      <c r="G236" s="248" t="s">
        <v>357</v>
      </c>
      <c r="H236" s="248" t="s">
        <v>2631</v>
      </c>
      <c r="I236" s="252" t="str">
        <f t="shared" si="15"/>
        <v>00684112d</v>
      </c>
      <c r="J236" s="253" t="str">
        <f t="shared" si="16"/>
        <v>00684112026 03</v>
      </c>
      <c r="K236" s="254"/>
      <c r="L236" s="253" t="str">
        <f t="shared" si="17"/>
        <v>00684112026 03B</v>
      </c>
      <c r="M236" s="254" t="str">
        <f t="shared" si="18"/>
        <v>Slovenský zväz cyklistikydBJenčušová Nora</v>
      </c>
      <c r="N236" s="241" t="str">
        <f t="shared" si="19"/>
        <v>00684112dB</v>
      </c>
    </row>
    <row r="237" spans="1:14" x14ac:dyDescent="0.2">
      <c r="A237" s="255" t="s">
        <v>2399</v>
      </c>
      <c r="B237" s="247" t="str">
        <f>VLOOKUP(A237,Adr!A:B,2,FALSE())</f>
        <v>Slovenský zväz cyklistiky</v>
      </c>
      <c r="C237" s="257" t="s">
        <v>2921</v>
      </c>
      <c r="D237" s="258">
        <v>20000</v>
      </c>
      <c r="E237" s="256">
        <v>0</v>
      </c>
      <c r="F237" s="251" t="s">
        <v>381</v>
      </c>
      <c r="G237" s="248" t="s">
        <v>357</v>
      </c>
      <c r="H237" s="248" t="s">
        <v>2631</v>
      </c>
      <c r="I237" s="252" t="str">
        <f t="shared" si="15"/>
        <v>00684112d</v>
      </c>
      <c r="J237" s="253" t="str">
        <f t="shared" si="16"/>
        <v>00684112026 03</v>
      </c>
      <c r="K237" s="254"/>
      <c r="L237" s="253" t="str">
        <f t="shared" si="17"/>
        <v>00684112026 03B</v>
      </c>
      <c r="M237" s="254" t="str">
        <f t="shared" si="18"/>
        <v>Slovenský zväz cyklistikydBKubiš Lukáš</v>
      </c>
      <c r="N237" s="241" t="str">
        <f t="shared" si="19"/>
        <v>00684112dB</v>
      </c>
    </row>
    <row r="238" spans="1:14" x14ac:dyDescent="0.2">
      <c r="A238" s="251" t="s">
        <v>2399</v>
      </c>
      <c r="B238" s="247" t="str">
        <f>VLOOKUP(A238,Adr!A:B,2,FALSE())</f>
        <v>Slovenský zväz cyklistiky</v>
      </c>
      <c r="C238" s="260" t="s">
        <v>2922</v>
      </c>
      <c r="D238" s="261">
        <v>15000</v>
      </c>
      <c r="E238" s="250">
        <v>0</v>
      </c>
      <c r="F238" s="251" t="s">
        <v>381</v>
      </c>
      <c r="G238" s="248" t="s">
        <v>357</v>
      </c>
      <c r="H238" s="248" t="s">
        <v>2631</v>
      </c>
      <c r="I238" s="252" t="str">
        <f t="shared" si="15"/>
        <v>00684112d</v>
      </c>
      <c r="J238" s="253" t="str">
        <f t="shared" si="16"/>
        <v>00684112026 03</v>
      </c>
      <c r="K238" s="254"/>
      <c r="L238" s="253" t="str">
        <f t="shared" si="17"/>
        <v>00684112026 03B</v>
      </c>
      <c r="M238" s="254" t="str">
        <f t="shared" si="18"/>
        <v>Slovenský zväz cyklistikydBKuril Patrik</v>
      </c>
      <c r="N238" s="241" t="str">
        <f t="shared" si="19"/>
        <v>00684112dB</v>
      </c>
    </row>
    <row r="239" spans="1:14" x14ac:dyDescent="0.2">
      <c r="A239" s="255" t="s">
        <v>2399</v>
      </c>
      <c r="B239" s="247" t="str">
        <f>VLOOKUP(A239,Adr!A:B,2,FALSE())</f>
        <v>Slovenský zväz cyklistiky</v>
      </c>
      <c r="C239" s="257" t="s">
        <v>2923</v>
      </c>
      <c r="D239" s="258">
        <v>25000</v>
      </c>
      <c r="E239" s="256">
        <v>0</v>
      </c>
      <c r="F239" s="251" t="s">
        <v>381</v>
      </c>
      <c r="G239" s="248" t="s">
        <v>357</v>
      </c>
      <c r="H239" s="248" t="s">
        <v>2631</v>
      </c>
      <c r="I239" s="252" t="str">
        <f t="shared" si="15"/>
        <v>00684112d</v>
      </c>
      <c r="J239" s="253" t="str">
        <f t="shared" si="16"/>
        <v>00684112026 03</v>
      </c>
      <c r="K239" s="254"/>
      <c r="L239" s="253" t="str">
        <f t="shared" si="17"/>
        <v>00684112026 03B</v>
      </c>
      <c r="M239" s="254" t="str">
        <f t="shared" si="18"/>
        <v>Slovenský zväz cyklistikydBManiková Dominika</v>
      </c>
      <c r="N239" s="241" t="str">
        <f t="shared" si="19"/>
        <v>00684112dB</v>
      </c>
    </row>
    <row r="240" spans="1:14" x14ac:dyDescent="0.2">
      <c r="A240" s="251" t="s">
        <v>2399</v>
      </c>
      <c r="B240" s="247" t="str">
        <f>VLOOKUP(A240,Adr!A:B,2,FALSE())</f>
        <v>Slovenský zväz cyklistiky</v>
      </c>
      <c r="C240" s="260" t="s">
        <v>2924</v>
      </c>
      <c r="D240" s="261">
        <v>55000</v>
      </c>
      <c r="E240" s="250">
        <v>0</v>
      </c>
      <c r="F240" s="251" t="s">
        <v>381</v>
      </c>
      <c r="G240" s="248" t="s">
        <v>357</v>
      </c>
      <c r="H240" s="248" t="s">
        <v>2631</v>
      </c>
      <c r="I240" s="252" t="str">
        <f t="shared" si="15"/>
        <v>00684112d</v>
      </c>
      <c r="J240" s="253" t="str">
        <f t="shared" si="16"/>
        <v>00684112026 03</v>
      </c>
      <c r="K240" s="254"/>
      <c r="L240" s="253" t="str">
        <f t="shared" si="17"/>
        <v>00684112026 03B</v>
      </c>
      <c r="M240" s="254" t="str">
        <f t="shared" si="18"/>
        <v>Slovenský zväz cyklistikydBMetelka Jozef</v>
      </c>
      <c r="N240" s="241" t="str">
        <f t="shared" si="19"/>
        <v>00684112dB</v>
      </c>
    </row>
    <row r="241" spans="1:14" x14ac:dyDescent="0.2">
      <c r="A241" s="255" t="s">
        <v>2399</v>
      </c>
      <c r="B241" s="247" t="str">
        <f>VLOOKUP(A241,Adr!A:B,2,FALSE())</f>
        <v>Slovenský zväz cyklistiky</v>
      </c>
      <c r="C241" s="257" t="s">
        <v>2925</v>
      </c>
      <c r="D241" s="258">
        <v>10000</v>
      </c>
      <c r="E241" s="256">
        <v>0</v>
      </c>
      <c r="F241" s="251" t="s">
        <v>381</v>
      </c>
      <c r="G241" s="248" t="s">
        <v>357</v>
      </c>
      <c r="H241" s="248" t="s">
        <v>2631</v>
      </c>
      <c r="I241" s="252" t="str">
        <f t="shared" si="15"/>
        <v>00684112d</v>
      </c>
      <c r="J241" s="253" t="str">
        <f t="shared" si="16"/>
        <v>00684112026 03</v>
      </c>
      <c r="K241" s="254"/>
      <c r="L241" s="253" t="str">
        <f t="shared" si="17"/>
        <v>00684112026 03B</v>
      </c>
      <c r="M241" s="254" t="str">
        <f t="shared" si="18"/>
        <v>Slovenský zväz cyklistikydBStrečko Ondrej</v>
      </c>
      <c r="N241" s="241" t="str">
        <f t="shared" si="19"/>
        <v>00684112dB</v>
      </c>
    </row>
    <row r="242" spans="1:14" x14ac:dyDescent="0.2">
      <c r="A242" s="255" t="s">
        <v>2399</v>
      </c>
      <c r="B242" s="247" t="str">
        <f>VLOOKUP(A242,Adr!A:B,2,FALSE())</f>
        <v>Slovenský zväz cyklistiky</v>
      </c>
      <c r="C242" s="257" t="s">
        <v>2926</v>
      </c>
      <c r="D242" s="258">
        <v>20000</v>
      </c>
      <c r="E242" s="250">
        <v>0</v>
      </c>
      <c r="F242" s="251" t="s">
        <v>381</v>
      </c>
      <c r="G242" s="248" t="s">
        <v>357</v>
      </c>
      <c r="H242" s="248" t="s">
        <v>2631</v>
      </c>
      <c r="I242" s="252" t="str">
        <f t="shared" si="15"/>
        <v>00684112d</v>
      </c>
      <c r="J242" s="253" t="str">
        <f t="shared" si="16"/>
        <v>00684112026 03</v>
      </c>
      <c r="K242" s="254"/>
      <c r="L242" s="253" t="str">
        <f t="shared" si="17"/>
        <v>00684112026 03B</v>
      </c>
      <c r="M242" s="254" t="str">
        <f t="shared" si="18"/>
        <v>Slovenský zväz cyklistikydBSvrček Martin</v>
      </c>
      <c r="N242" s="241" t="str">
        <f t="shared" si="19"/>
        <v>00684112dB</v>
      </c>
    </row>
    <row r="243" spans="1:14" x14ac:dyDescent="0.2">
      <c r="A243" s="220" t="s">
        <v>2399</v>
      </c>
      <c r="B243" s="247" t="str">
        <f>VLOOKUP(A243,Adr!A:B,2,FALSE())</f>
        <v>Slovenský zväz cyklistiky</v>
      </c>
      <c r="C243" s="260" t="s">
        <v>2927</v>
      </c>
      <c r="D243" s="261">
        <v>100000</v>
      </c>
      <c r="E243" s="256">
        <v>0</v>
      </c>
      <c r="F243" s="251" t="s">
        <v>383</v>
      </c>
      <c r="G243" s="248" t="s">
        <v>357</v>
      </c>
      <c r="H243" s="248" t="s">
        <v>2631</v>
      </c>
      <c r="I243" s="252" t="str">
        <f t="shared" si="15"/>
        <v>00684112e</v>
      </c>
      <c r="J243" s="253" t="str">
        <f t="shared" si="16"/>
        <v>00684112026 03</v>
      </c>
      <c r="K243" s="254"/>
      <c r="L243" s="253" t="str">
        <f t="shared" si="17"/>
        <v>00684112026 03B</v>
      </c>
      <c r="M243" s="254" t="str">
        <f t="shared" si="18"/>
        <v>Slovenský zväz cyklistikyeBMedzinárodné cyklistické preteky Okolo Slovenska</v>
      </c>
      <c r="N243" s="241" t="str">
        <f t="shared" si="19"/>
        <v>00684112eB</v>
      </c>
    </row>
    <row r="244" spans="1:14" x14ac:dyDescent="0.2">
      <c r="A244" s="251" t="s">
        <v>2399</v>
      </c>
      <c r="B244" s="247" t="str">
        <f>VLOOKUP(A244,Adr!A:B,2,FALSE())</f>
        <v>Slovenský zväz cyklistiky</v>
      </c>
      <c r="C244" s="260" t="s">
        <v>2928</v>
      </c>
      <c r="D244" s="261">
        <v>80000</v>
      </c>
      <c r="E244" s="250">
        <v>0</v>
      </c>
      <c r="F244" s="251" t="s">
        <v>385</v>
      </c>
      <c r="G244" s="248" t="s">
        <v>357</v>
      </c>
      <c r="H244" s="248" t="s">
        <v>2631</v>
      </c>
      <c r="I244" s="252" t="str">
        <f t="shared" si="15"/>
        <v>00684112f</v>
      </c>
      <c r="J244" s="253" t="str">
        <f t="shared" si="16"/>
        <v>00684112026 03</v>
      </c>
      <c r="K244" s="254"/>
      <c r="L244" s="253" t="str">
        <f t="shared" si="17"/>
        <v>00684112026 03B</v>
      </c>
      <c r="M244" s="254" t="str">
        <f t="shared" si="18"/>
        <v>Slovenský zväz cyklistikyfBZorganizovanie kongresu európskej cyklistickej únie na Slovensku</v>
      </c>
      <c r="N244" s="241" t="str">
        <f t="shared" si="19"/>
        <v>00684112fB</v>
      </c>
    </row>
    <row r="245" spans="1:14" x14ac:dyDescent="0.2">
      <c r="A245" s="220" t="s">
        <v>2407</v>
      </c>
      <c r="B245" s="247" t="str">
        <f>VLOOKUP(A245,Adr!A:B,2,FALSE())</f>
        <v>Slovenský zväz dráhového golfu</v>
      </c>
      <c r="C245" s="257" t="s">
        <v>2929</v>
      </c>
      <c r="D245" s="258">
        <v>34446</v>
      </c>
      <c r="E245" s="256">
        <v>0</v>
      </c>
      <c r="F245" s="251" t="s">
        <v>375</v>
      </c>
      <c r="G245" s="248" t="s">
        <v>355</v>
      </c>
      <c r="H245" s="248" t="s">
        <v>2631</v>
      </c>
      <c r="I245" s="252" t="str">
        <f t="shared" si="15"/>
        <v>31806431a</v>
      </c>
      <c r="J245" s="253" t="str">
        <f t="shared" si="16"/>
        <v>31806431026 02</v>
      </c>
      <c r="K245" s="254" t="s">
        <v>2930</v>
      </c>
      <c r="L245" s="253" t="str">
        <f t="shared" si="17"/>
        <v>31806431026 02B</v>
      </c>
      <c r="M245" s="254" t="str">
        <f t="shared" si="18"/>
        <v>Slovenský zväz dráhového golfuaBdráhový golf - bežné transfery</v>
      </c>
      <c r="N245" s="241" t="str">
        <f t="shared" si="19"/>
        <v>31806431aB</v>
      </c>
    </row>
    <row r="246" spans="1:14" x14ac:dyDescent="0.2">
      <c r="A246" s="251" t="s">
        <v>2414</v>
      </c>
      <c r="B246" s="247" t="str">
        <f>VLOOKUP(A246,Adr!A:B,2,FALSE())</f>
        <v>Slovenský zväz florbalu</v>
      </c>
      <c r="C246" s="260" t="s">
        <v>2931</v>
      </c>
      <c r="D246" s="261">
        <v>927473</v>
      </c>
      <c r="E246" s="250">
        <v>0</v>
      </c>
      <c r="F246" s="251" t="s">
        <v>375</v>
      </c>
      <c r="G246" s="248" t="s">
        <v>355</v>
      </c>
      <c r="H246" s="248" t="s">
        <v>2631</v>
      </c>
      <c r="I246" s="252" t="str">
        <f t="shared" si="15"/>
        <v>31795421a</v>
      </c>
      <c r="J246" s="253" t="str">
        <f t="shared" si="16"/>
        <v>31795421026 02</v>
      </c>
      <c r="K246" s="254" t="s">
        <v>2932</v>
      </c>
      <c r="L246" s="253" t="str">
        <f t="shared" si="17"/>
        <v>31795421026 02B</v>
      </c>
      <c r="M246" s="254" t="str">
        <f t="shared" si="18"/>
        <v>Slovenský zväz florbaluaBflorbal - bežné transfery</v>
      </c>
      <c r="N246" s="241" t="str">
        <f t="shared" si="19"/>
        <v>31795421aB</v>
      </c>
    </row>
    <row r="247" spans="1:14" x14ac:dyDescent="0.2">
      <c r="A247" s="259" t="s">
        <v>2421</v>
      </c>
      <c r="B247" s="247" t="str">
        <f>VLOOKUP(A247,Adr!A:B,2,FALSE())</f>
        <v>Slovenský zväz hádzanej</v>
      </c>
      <c r="C247" s="257" t="s">
        <v>2933</v>
      </c>
      <c r="D247" s="258">
        <v>2255479</v>
      </c>
      <c r="E247" s="256">
        <v>0</v>
      </c>
      <c r="F247" s="251" t="s">
        <v>375</v>
      </c>
      <c r="G247" s="248" t="s">
        <v>355</v>
      </c>
      <c r="H247" s="248" t="s">
        <v>2631</v>
      </c>
      <c r="I247" s="252" t="str">
        <f t="shared" si="15"/>
        <v>30774772a</v>
      </c>
      <c r="J247" s="253" t="str">
        <f t="shared" si="16"/>
        <v>30774772026 02</v>
      </c>
      <c r="K247" s="254" t="s">
        <v>2934</v>
      </c>
      <c r="L247" s="253" t="str">
        <f t="shared" si="17"/>
        <v>30774772026 02B</v>
      </c>
      <c r="M247" s="254" t="str">
        <f t="shared" si="18"/>
        <v>Slovenský zväz hádzanejaBhádzaná - bežné transfery</v>
      </c>
      <c r="N247" s="241" t="str">
        <f t="shared" si="19"/>
        <v>30774772aB</v>
      </c>
    </row>
    <row r="248" spans="1:14" x14ac:dyDescent="0.2">
      <c r="A248" s="220" t="s">
        <v>2429</v>
      </c>
      <c r="B248" s="247" t="str">
        <f>VLOOKUP(A248,Adr!A:B,2,FALSE())</f>
        <v>Slovenský zväz jachtingu</v>
      </c>
      <c r="C248" s="248" t="s">
        <v>2935</v>
      </c>
      <c r="D248" s="249">
        <v>91842</v>
      </c>
      <c r="E248" s="250">
        <v>0</v>
      </c>
      <c r="F248" s="251" t="s">
        <v>375</v>
      </c>
      <c r="G248" s="248" t="s">
        <v>355</v>
      </c>
      <c r="H248" s="248" t="s">
        <v>2631</v>
      </c>
      <c r="I248" s="252" t="str">
        <f t="shared" si="15"/>
        <v>30793211a</v>
      </c>
      <c r="J248" s="253" t="str">
        <f t="shared" si="16"/>
        <v>30793211026 02</v>
      </c>
      <c r="K248" s="254" t="s">
        <v>2936</v>
      </c>
      <c r="L248" s="253" t="str">
        <f t="shared" si="17"/>
        <v>30793211026 02B</v>
      </c>
      <c r="M248" s="254" t="str">
        <f t="shared" si="18"/>
        <v>Slovenský zväz jachtinguaBjachting - bežné transfery</v>
      </c>
      <c r="N248" s="241" t="str">
        <f t="shared" si="19"/>
        <v>30793211aB</v>
      </c>
    </row>
    <row r="249" spans="1:14" x14ac:dyDescent="0.2">
      <c r="A249" s="255" t="s">
        <v>2429</v>
      </c>
      <c r="B249" s="247" t="str">
        <f>VLOOKUP(A249,Adr!A:B,2,FALSE())</f>
        <v>Slovenský zväz jachtingu</v>
      </c>
      <c r="C249" s="257" t="s">
        <v>2937</v>
      </c>
      <c r="D249" s="258">
        <v>20000</v>
      </c>
      <c r="E249" s="256">
        <v>0</v>
      </c>
      <c r="F249" s="251" t="s">
        <v>381</v>
      </c>
      <c r="G249" s="248" t="s">
        <v>357</v>
      </c>
      <c r="H249" s="248" t="s">
        <v>2631</v>
      </c>
      <c r="I249" s="252" t="str">
        <f t="shared" si="15"/>
        <v>30793211d</v>
      </c>
      <c r="J249" s="253" t="str">
        <f t="shared" si="16"/>
        <v>30793211026 03</v>
      </c>
      <c r="K249" s="254"/>
      <c r="L249" s="253" t="str">
        <f t="shared" si="17"/>
        <v>30793211026 03B</v>
      </c>
      <c r="M249" s="254" t="str">
        <f t="shared" si="18"/>
        <v>Slovenský zväz jachtingudBKubín Róbert</v>
      </c>
      <c r="N249" s="241" t="str">
        <f t="shared" si="19"/>
        <v>30793211dB</v>
      </c>
    </row>
    <row r="250" spans="1:14" x14ac:dyDescent="0.2">
      <c r="A250" s="220" t="s">
        <v>2436</v>
      </c>
      <c r="B250" s="247" t="str">
        <f>VLOOKUP(A250,Adr!A:B,2,FALSE())</f>
        <v>Slovenský zväz Judo</v>
      </c>
      <c r="C250" s="257" t="s">
        <v>2938</v>
      </c>
      <c r="D250" s="258">
        <v>259344</v>
      </c>
      <c r="E250" s="250">
        <v>0</v>
      </c>
      <c r="F250" s="251" t="s">
        <v>375</v>
      </c>
      <c r="G250" s="248" t="s">
        <v>355</v>
      </c>
      <c r="H250" s="248" t="s">
        <v>2631</v>
      </c>
      <c r="I250" s="252" t="str">
        <f t="shared" si="15"/>
        <v>17308518a</v>
      </c>
      <c r="J250" s="253" t="str">
        <f t="shared" si="16"/>
        <v>17308518026 02</v>
      </c>
      <c r="K250" s="254" t="s">
        <v>2939</v>
      </c>
      <c r="L250" s="253" t="str">
        <f t="shared" si="17"/>
        <v>17308518026 02B</v>
      </c>
      <c r="M250" s="254" t="str">
        <f t="shared" si="18"/>
        <v>Slovenský zväz JudoaBjudo - bežné transfery</v>
      </c>
      <c r="N250" s="241" t="str">
        <f t="shared" si="19"/>
        <v>17308518aB</v>
      </c>
    </row>
    <row r="251" spans="1:14" x14ac:dyDescent="0.2">
      <c r="A251" s="259" t="s">
        <v>2436</v>
      </c>
      <c r="B251" s="247" t="str">
        <f>VLOOKUP(A251,Adr!A:B,2,FALSE())</f>
        <v>Slovenský zväz Judo</v>
      </c>
      <c r="C251" s="257" t="s">
        <v>2940</v>
      </c>
      <c r="D251" s="258">
        <v>15000</v>
      </c>
      <c r="E251" s="256">
        <v>0</v>
      </c>
      <c r="F251" s="251" t="s">
        <v>381</v>
      </c>
      <c r="G251" s="248" t="s">
        <v>357</v>
      </c>
      <c r="H251" s="248" t="s">
        <v>2631</v>
      </c>
      <c r="I251" s="252" t="str">
        <f t="shared" si="15"/>
        <v>17308518d</v>
      </c>
      <c r="J251" s="253" t="str">
        <f t="shared" si="16"/>
        <v>17308518026 03</v>
      </c>
      <c r="K251" s="254"/>
      <c r="L251" s="253" t="str">
        <f t="shared" si="17"/>
        <v>17308518026 03B</v>
      </c>
      <c r="M251" s="254" t="str">
        <f t="shared" si="18"/>
        <v>Slovenský zväz JudodBÁdam Viktor</v>
      </c>
      <c r="N251" s="241" t="str">
        <f t="shared" si="19"/>
        <v>17308518dB</v>
      </c>
    </row>
    <row r="252" spans="1:14" x14ac:dyDescent="0.2">
      <c r="A252" s="220" t="s">
        <v>2436</v>
      </c>
      <c r="B252" s="247" t="str">
        <f>VLOOKUP(A252,Adr!A:B,2,FALSE())</f>
        <v>Slovenský zväz Judo</v>
      </c>
      <c r="C252" s="248" t="s">
        <v>2941</v>
      </c>
      <c r="D252" s="249">
        <v>50000</v>
      </c>
      <c r="E252" s="250">
        <v>0</v>
      </c>
      <c r="F252" s="251" t="s">
        <v>381</v>
      </c>
      <c r="G252" s="248" t="s">
        <v>357</v>
      </c>
      <c r="H252" s="248" t="s">
        <v>2631</v>
      </c>
      <c r="I252" s="252" t="str">
        <f t="shared" si="15"/>
        <v>17308518d</v>
      </c>
      <c r="J252" s="253" t="str">
        <f t="shared" si="16"/>
        <v>17308518026 03</v>
      </c>
      <c r="K252" s="254"/>
      <c r="L252" s="253" t="str">
        <f t="shared" si="17"/>
        <v>17308518026 03B</v>
      </c>
      <c r="M252" s="254" t="str">
        <f t="shared" si="18"/>
        <v>Slovenský zväz JudodBFízeľ Márius</v>
      </c>
      <c r="N252" s="241" t="str">
        <f t="shared" si="19"/>
        <v>17308518dB</v>
      </c>
    </row>
    <row r="253" spans="1:14" x14ac:dyDescent="0.2">
      <c r="A253" s="251" t="s">
        <v>2436</v>
      </c>
      <c r="B253" s="247" t="str">
        <f>VLOOKUP(A253,Adr!A:B,2,FALSE())</f>
        <v>Slovenský zväz Judo</v>
      </c>
      <c r="C253" s="260" t="s">
        <v>2942</v>
      </c>
      <c r="D253" s="261">
        <v>10000</v>
      </c>
      <c r="E253" s="256">
        <v>0</v>
      </c>
      <c r="F253" s="251" t="s">
        <v>381</v>
      </c>
      <c r="G253" s="248" t="s">
        <v>357</v>
      </c>
      <c r="H253" s="248" t="s">
        <v>2631</v>
      </c>
      <c r="I253" s="252" t="str">
        <f t="shared" si="15"/>
        <v>17308518d</v>
      </c>
      <c r="J253" s="253" t="str">
        <f t="shared" si="16"/>
        <v>17308518026 03</v>
      </c>
      <c r="K253" s="254"/>
      <c r="L253" s="253" t="str">
        <f t="shared" si="17"/>
        <v>17308518026 03B</v>
      </c>
      <c r="M253" s="254" t="str">
        <f t="shared" si="18"/>
        <v>Slovenský zväz JudodBFízeľová Ema</v>
      </c>
      <c r="N253" s="241" t="str">
        <f t="shared" si="19"/>
        <v>17308518dB</v>
      </c>
    </row>
    <row r="254" spans="1:14" x14ac:dyDescent="0.2">
      <c r="A254" s="255" t="s">
        <v>2436</v>
      </c>
      <c r="B254" s="247" t="str">
        <f>VLOOKUP(A254,Adr!A:B,2,FALSE())</f>
        <v>Slovenský zväz Judo</v>
      </c>
      <c r="C254" s="257" t="s">
        <v>2943</v>
      </c>
      <c r="D254" s="258">
        <v>10000</v>
      </c>
      <c r="E254" s="250">
        <v>0</v>
      </c>
      <c r="F254" s="251" t="s">
        <v>381</v>
      </c>
      <c r="G254" s="248" t="s">
        <v>357</v>
      </c>
      <c r="H254" s="248" t="s">
        <v>2631</v>
      </c>
      <c r="I254" s="252" t="str">
        <f t="shared" si="15"/>
        <v>17308518d</v>
      </c>
      <c r="J254" s="253" t="str">
        <f t="shared" si="16"/>
        <v>17308518026 03</v>
      </c>
      <c r="K254" s="254"/>
      <c r="L254" s="253" t="str">
        <f t="shared" si="17"/>
        <v>17308518026 03B</v>
      </c>
      <c r="M254" s="254" t="str">
        <f t="shared" si="18"/>
        <v>Slovenský zväz JudodBKrížová Lili Kristína</v>
      </c>
      <c r="N254" s="241" t="str">
        <f t="shared" si="19"/>
        <v>17308518dB</v>
      </c>
    </row>
    <row r="255" spans="1:14" x14ac:dyDescent="0.2">
      <c r="A255" s="220" t="s">
        <v>2436</v>
      </c>
      <c r="B255" s="247" t="str">
        <f>VLOOKUP(A255,Adr!A:B,2,FALSE())</f>
        <v>Slovenský zväz Judo</v>
      </c>
      <c r="C255" s="257" t="s">
        <v>2944</v>
      </c>
      <c r="D255" s="258">
        <v>15000</v>
      </c>
      <c r="E255" s="256">
        <v>0</v>
      </c>
      <c r="F255" s="251" t="s">
        <v>381</v>
      </c>
      <c r="G255" s="248" t="s">
        <v>357</v>
      </c>
      <c r="H255" s="248" t="s">
        <v>2631</v>
      </c>
      <c r="I255" s="252" t="str">
        <f t="shared" si="15"/>
        <v>17308518d</v>
      </c>
      <c r="J255" s="253" t="str">
        <f t="shared" si="16"/>
        <v>17308518026 03</v>
      </c>
      <c r="K255" s="254"/>
      <c r="L255" s="253" t="str">
        <f t="shared" si="17"/>
        <v>17308518026 03B</v>
      </c>
      <c r="M255" s="254" t="str">
        <f t="shared" si="18"/>
        <v>Slovenský zväz JudodBMaťašeje Benjamín</v>
      </c>
      <c r="N255" s="241" t="str">
        <f t="shared" si="19"/>
        <v>17308518dB</v>
      </c>
    </row>
    <row r="256" spans="1:14" x14ac:dyDescent="0.2">
      <c r="A256" s="255" t="s">
        <v>2436</v>
      </c>
      <c r="B256" s="247" t="str">
        <f>VLOOKUP(A256,Adr!A:B,2,FALSE())</f>
        <v>Slovenský zväz Judo</v>
      </c>
      <c r="C256" s="257" t="s">
        <v>2945</v>
      </c>
      <c r="D256" s="258">
        <v>10000</v>
      </c>
      <c r="E256" s="250">
        <v>0</v>
      </c>
      <c r="F256" s="251" t="s">
        <v>381</v>
      </c>
      <c r="G256" s="248" t="s">
        <v>357</v>
      </c>
      <c r="H256" s="248" t="s">
        <v>2631</v>
      </c>
      <c r="I256" s="252" t="str">
        <f t="shared" si="15"/>
        <v>17308518d</v>
      </c>
      <c r="J256" s="253" t="str">
        <f t="shared" si="16"/>
        <v>17308518026 03</v>
      </c>
      <c r="K256" s="254"/>
      <c r="L256" s="253" t="str">
        <f t="shared" si="17"/>
        <v>17308518026 03B</v>
      </c>
      <c r="M256" s="254" t="str">
        <f t="shared" si="18"/>
        <v>Slovenský zväz JudodBScheffel Oliver</v>
      </c>
      <c r="N256" s="241" t="str">
        <f t="shared" si="19"/>
        <v>17308518dB</v>
      </c>
    </row>
    <row r="257" spans="1:14" x14ac:dyDescent="0.2">
      <c r="A257" s="255" t="s">
        <v>2436</v>
      </c>
      <c r="B257" s="247" t="str">
        <f>VLOOKUP(A257,Adr!A:B,2,FALSE())</f>
        <v>Slovenský zväz Judo</v>
      </c>
      <c r="C257" s="257" t="s">
        <v>2946</v>
      </c>
      <c r="D257" s="258">
        <v>10000</v>
      </c>
      <c r="E257" s="256">
        <v>0</v>
      </c>
      <c r="F257" s="251" t="s">
        <v>381</v>
      </c>
      <c r="G257" s="248" t="s">
        <v>357</v>
      </c>
      <c r="H257" s="248" t="s">
        <v>2631</v>
      </c>
      <c r="I257" s="252" t="str">
        <f t="shared" si="15"/>
        <v>17308518d</v>
      </c>
      <c r="J257" s="253" t="str">
        <f t="shared" si="16"/>
        <v>17308518026 03</v>
      </c>
      <c r="K257" s="254"/>
      <c r="L257" s="253" t="str">
        <f t="shared" si="17"/>
        <v>17308518026 03B</v>
      </c>
      <c r="M257" s="254" t="str">
        <f t="shared" si="18"/>
        <v>Slovenský zväz JudodBTománková Patrícia</v>
      </c>
      <c r="N257" s="241" t="str">
        <f t="shared" si="19"/>
        <v>17308518dB</v>
      </c>
    </row>
    <row r="258" spans="1:14" x14ac:dyDescent="0.2">
      <c r="A258" s="228" t="s">
        <v>2444</v>
      </c>
      <c r="B258" s="247" t="str">
        <f>VLOOKUP(A258,Adr!A:B,2,FALSE())</f>
        <v>Slovenský Zväz Karate</v>
      </c>
      <c r="C258" s="248" t="s">
        <v>2947</v>
      </c>
      <c r="D258" s="249">
        <v>990114</v>
      </c>
      <c r="E258" s="250">
        <v>0</v>
      </c>
      <c r="F258" s="251" t="s">
        <v>375</v>
      </c>
      <c r="G258" s="248" t="s">
        <v>355</v>
      </c>
      <c r="H258" s="248" t="s">
        <v>2631</v>
      </c>
      <c r="I258" s="252" t="str">
        <f t="shared" ref="I258:I321" si="20">A258&amp;F258</f>
        <v>30811571a</v>
      </c>
      <c r="J258" s="253" t="str">
        <f t="shared" ref="J258:J321" si="21">A258&amp;G258</f>
        <v>30811571026 02</v>
      </c>
      <c r="K258" s="254" t="s">
        <v>2948</v>
      </c>
      <c r="L258" s="253" t="str">
        <f t="shared" ref="L258:L321" si="22">A258&amp;G258&amp;H258</f>
        <v>30811571026 02B</v>
      </c>
      <c r="M258" s="254" t="str">
        <f t="shared" ref="M258:M321" si="23">B258&amp;F258&amp;H258&amp;C258</f>
        <v>Slovenský Zväz KarateaBkarate - bežné transfery</v>
      </c>
      <c r="N258" s="241" t="str">
        <f t="shared" ref="N258:N321" si="24">+I258&amp;H258</f>
        <v>30811571aB</v>
      </c>
    </row>
    <row r="259" spans="1:14" x14ac:dyDescent="0.2">
      <c r="A259" s="220" t="s">
        <v>2444</v>
      </c>
      <c r="B259" s="247" t="str">
        <f>VLOOKUP(A259,Adr!A:B,2,FALSE())</f>
        <v>Slovenský Zväz Karate</v>
      </c>
      <c r="C259" s="257" t="s">
        <v>2949</v>
      </c>
      <c r="D259" s="249">
        <v>30000</v>
      </c>
      <c r="E259" s="256">
        <v>0</v>
      </c>
      <c r="F259" s="251" t="s">
        <v>375</v>
      </c>
      <c r="G259" s="248" t="s">
        <v>355</v>
      </c>
      <c r="H259" s="248" t="s">
        <v>2673</v>
      </c>
      <c r="I259" s="252" t="str">
        <f t="shared" si="20"/>
        <v>30811571a</v>
      </c>
      <c r="J259" s="253" t="str">
        <f t="shared" si="21"/>
        <v>30811571026 02</v>
      </c>
      <c r="K259" s="254" t="s">
        <v>2948</v>
      </c>
      <c r="L259" s="253" t="str">
        <f t="shared" si="22"/>
        <v>30811571026 02K</v>
      </c>
      <c r="M259" s="254" t="str">
        <f t="shared" si="23"/>
        <v>Slovenský Zväz KarateaKkarate - kapitálové transfery</v>
      </c>
      <c r="N259" s="241" t="str">
        <f t="shared" si="24"/>
        <v>30811571aK</v>
      </c>
    </row>
    <row r="260" spans="1:14" x14ac:dyDescent="0.2">
      <c r="A260" s="251" t="s">
        <v>2444</v>
      </c>
      <c r="B260" s="247" t="str">
        <f>VLOOKUP(A260,Adr!A:B,2,FALSE())</f>
        <v>Slovenský Zväz Karate</v>
      </c>
      <c r="C260" s="248" t="s">
        <v>2950</v>
      </c>
      <c r="D260" s="249">
        <v>8826</v>
      </c>
      <c r="E260" s="250">
        <v>0</v>
      </c>
      <c r="F260" s="251" t="s">
        <v>379</v>
      </c>
      <c r="G260" s="248" t="s">
        <v>357</v>
      </c>
      <c r="H260" s="248" t="s">
        <v>2631</v>
      </c>
      <c r="I260" s="252" t="str">
        <f t="shared" si="20"/>
        <v>30811571c</v>
      </c>
      <c r="J260" s="253" t="str">
        <f t="shared" si="21"/>
        <v>30811571026 03</v>
      </c>
      <c r="K260" s="254"/>
      <c r="L260" s="253" t="str">
        <f t="shared" si="22"/>
        <v>30811571026 03B</v>
      </c>
      <c r="M260" s="254" t="str">
        <f t="shared" si="23"/>
        <v>Slovenský Zväz KaratecBzabezpečenie a rozvoj športu karate zdravotne postihnutých športovcov</v>
      </c>
      <c r="N260" s="241" t="str">
        <f t="shared" si="24"/>
        <v>30811571cB</v>
      </c>
    </row>
    <row r="261" spans="1:14" x14ac:dyDescent="0.2">
      <c r="A261" s="255" t="s">
        <v>2444</v>
      </c>
      <c r="B261" s="247" t="str">
        <f>VLOOKUP(A261,Adr!A:B,2,FALSE())</f>
        <v>Slovenský Zväz Karate</v>
      </c>
      <c r="C261" s="257" t="s">
        <v>2951</v>
      </c>
      <c r="D261" s="258">
        <v>30000</v>
      </c>
      <c r="E261" s="256">
        <v>0</v>
      </c>
      <c r="F261" s="251" t="s">
        <v>381</v>
      </c>
      <c r="G261" s="248" t="s">
        <v>357</v>
      </c>
      <c r="H261" s="248" t="s">
        <v>2631</v>
      </c>
      <c r="I261" s="252" t="str">
        <f t="shared" si="20"/>
        <v>30811571d</v>
      </c>
      <c r="J261" s="253" t="str">
        <f t="shared" si="21"/>
        <v>30811571026 03</v>
      </c>
      <c r="K261" s="254"/>
      <c r="L261" s="253" t="str">
        <f t="shared" si="22"/>
        <v>30811571026 03B</v>
      </c>
      <c r="M261" s="254" t="str">
        <f t="shared" si="23"/>
        <v>Slovenský Zväz KaratedBBakoš Suchánková Ingrida</v>
      </c>
      <c r="N261" s="241" t="str">
        <f t="shared" si="24"/>
        <v>30811571dB</v>
      </c>
    </row>
    <row r="262" spans="1:14" x14ac:dyDescent="0.2">
      <c r="A262" s="251" t="s">
        <v>2451</v>
      </c>
      <c r="B262" s="247" t="str">
        <f>VLOOKUP(A262,Adr!A:B,2,FALSE())</f>
        <v>Slovenský zväz kickboxu</v>
      </c>
      <c r="C262" s="260" t="s">
        <v>2952</v>
      </c>
      <c r="D262" s="261">
        <v>155213</v>
      </c>
      <c r="E262" s="250">
        <v>0</v>
      </c>
      <c r="F262" s="251" t="s">
        <v>375</v>
      </c>
      <c r="G262" s="248" t="s">
        <v>355</v>
      </c>
      <c r="H262" s="248" t="s">
        <v>2631</v>
      </c>
      <c r="I262" s="252" t="str">
        <f t="shared" si="20"/>
        <v>31119247a</v>
      </c>
      <c r="J262" s="253" t="str">
        <f t="shared" si="21"/>
        <v>31119247026 02</v>
      </c>
      <c r="K262" s="254" t="s">
        <v>2953</v>
      </c>
      <c r="L262" s="253" t="str">
        <f t="shared" si="22"/>
        <v>31119247026 02B</v>
      </c>
      <c r="M262" s="254" t="str">
        <f t="shared" si="23"/>
        <v>Slovenský zväz kickboxuaBkickbox - bežné transfery</v>
      </c>
      <c r="N262" s="241" t="str">
        <f t="shared" si="24"/>
        <v>31119247aB</v>
      </c>
    </row>
    <row r="263" spans="1:14" x14ac:dyDescent="0.2">
      <c r="A263" s="255" t="s">
        <v>2451</v>
      </c>
      <c r="B263" s="247" t="str">
        <f>VLOOKUP(A263,Adr!A:B,2,FALSE())</f>
        <v>Slovenský zväz kickboxu</v>
      </c>
      <c r="C263" s="257" t="s">
        <v>2954</v>
      </c>
      <c r="D263" s="258">
        <v>20000</v>
      </c>
      <c r="E263" s="256">
        <v>0</v>
      </c>
      <c r="F263" s="251" t="s">
        <v>381</v>
      </c>
      <c r="G263" s="248" t="s">
        <v>357</v>
      </c>
      <c r="H263" s="248" t="s">
        <v>2631</v>
      </c>
      <c r="I263" s="252" t="str">
        <f t="shared" si="20"/>
        <v>31119247d</v>
      </c>
      <c r="J263" s="253" t="str">
        <f t="shared" si="21"/>
        <v>31119247026 03</v>
      </c>
      <c r="K263" s="254"/>
      <c r="L263" s="253" t="str">
        <f t="shared" si="22"/>
        <v>31119247026 03B</v>
      </c>
      <c r="M263" s="254" t="str">
        <f t="shared" si="23"/>
        <v>Slovenský zväz kickboxudBCmárová Lucia</v>
      </c>
      <c r="N263" s="241" t="str">
        <f t="shared" si="24"/>
        <v>31119247dB</v>
      </c>
    </row>
    <row r="264" spans="1:14" x14ac:dyDescent="0.2">
      <c r="A264" s="255" t="s">
        <v>2451</v>
      </c>
      <c r="B264" s="247" t="str">
        <f>VLOOKUP(A264,Adr!A:B,2,FALSE())</f>
        <v>Slovenský zväz kickboxu</v>
      </c>
      <c r="C264" s="257" t="s">
        <v>2955</v>
      </c>
      <c r="D264" s="258">
        <v>30000</v>
      </c>
      <c r="E264" s="250">
        <v>0</v>
      </c>
      <c r="F264" s="251" t="s">
        <v>381</v>
      </c>
      <c r="G264" s="248" t="s">
        <v>357</v>
      </c>
      <c r="H264" s="248" t="s">
        <v>2631</v>
      </c>
      <c r="I264" s="252" t="str">
        <f t="shared" si="20"/>
        <v>31119247d</v>
      </c>
      <c r="J264" s="253" t="str">
        <f t="shared" si="21"/>
        <v>31119247026 03</v>
      </c>
      <c r="K264" s="254"/>
      <c r="L264" s="253" t="str">
        <f t="shared" si="22"/>
        <v>31119247026 03B</v>
      </c>
      <c r="M264" s="254" t="str">
        <f t="shared" si="23"/>
        <v>Slovenský zväz kickboxudBTessier Lucia</v>
      </c>
      <c r="N264" s="241" t="str">
        <f t="shared" si="24"/>
        <v>31119247dB</v>
      </c>
    </row>
    <row r="265" spans="1:14" x14ac:dyDescent="0.2">
      <c r="A265" s="251" t="s">
        <v>2458</v>
      </c>
      <c r="B265" s="247" t="str">
        <f>VLOOKUP(A265,Adr!A:B,2,FALSE())</f>
        <v>Slovenský zväz ľadového hokeja</v>
      </c>
      <c r="C265" s="260" t="s">
        <v>2956</v>
      </c>
      <c r="D265" s="261">
        <v>10163816</v>
      </c>
      <c r="E265" s="256">
        <v>0</v>
      </c>
      <c r="F265" s="251" t="s">
        <v>375</v>
      </c>
      <c r="G265" s="248" t="s">
        <v>355</v>
      </c>
      <c r="H265" s="248" t="s">
        <v>2631</v>
      </c>
      <c r="I265" s="252" t="str">
        <f t="shared" si="20"/>
        <v>30845386a</v>
      </c>
      <c r="J265" s="253" t="str">
        <f t="shared" si="21"/>
        <v>30845386026 02</v>
      </c>
      <c r="K265" s="254" t="s">
        <v>2957</v>
      </c>
      <c r="L265" s="253" t="str">
        <f t="shared" si="22"/>
        <v>30845386026 02B</v>
      </c>
      <c r="M265" s="254" t="str">
        <f t="shared" si="23"/>
        <v>Slovenský zväz ľadového hokejaaBľadový hokej - bežné transfery</v>
      </c>
      <c r="N265" s="241" t="str">
        <f t="shared" si="24"/>
        <v>30845386aB</v>
      </c>
    </row>
    <row r="266" spans="1:14" x14ac:dyDescent="0.2">
      <c r="A266" s="251" t="s">
        <v>2458</v>
      </c>
      <c r="B266" s="247" t="str">
        <f>VLOOKUP(A266,Adr!A:B,2,FALSE())</f>
        <v>Slovenský zväz ľadového hokeja</v>
      </c>
      <c r="C266" s="257" t="s">
        <v>2958</v>
      </c>
      <c r="D266" s="258">
        <v>100000</v>
      </c>
      <c r="E266" s="250">
        <v>0</v>
      </c>
      <c r="F266" s="251" t="s">
        <v>375</v>
      </c>
      <c r="G266" s="248" t="s">
        <v>355</v>
      </c>
      <c r="H266" s="248" t="s">
        <v>2673</v>
      </c>
      <c r="I266" s="252" t="str">
        <f t="shared" si="20"/>
        <v>30845386a</v>
      </c>
      <c r="J266" s="253" t="str">
        <f t="shared" si="21"/>
        <v>30845386026 02</v>
      </c>
      <c r="K266" s="254" t="s">
        <v>2957</v>
      </c>
      <c r="L266" s="253" t="str">
        <f t="shared" si="22"/>
        <v>30845386026 02K</v>
      </c>
      <c r="M266" s="254" t="str">
        <f t="shared" si="23"/>
        <v>Slovenský zväz ľadového hokejaaKľadový hokej - kapitálové transfery</v>
      </c>
      <c r="N266" s="241" t="str">
        <f t="shared" si="24"/>
        <v>30845386aK</v>
      </c>
    </row>
    <row r="267" spans="1:14" x14ac:dyDescent="0.2">
      <c r="A267" s="220" t="s">
        <v>2466</v>
      </c>
      <c r="B267" s="247" t="str">
        <f>VLOOKUP(A267,Adr!A:B,2,FALSE())</f>
        <v>Slovenský zväz moderného päťboja</v>
      </c>
      <c r="C267" s="257" t="s">
        <v>2959</v>
      </c>
      <c r="D267" s="258">
        <v>110977</v>
      </c>
      <c r="E267" s="256">
        <v>0</v>
      </c>
      <c r="F267" s="251" t="s">
        <v>375</v>
      </c>
      <c r="G267" s="248" t="s">
        <v>355</v>
      </c>
      <c r="H267" s="248" t="s">
        <v>2631</v>
      </c>
      <c r="I267" s="252" t="str">
        <f t="shared" si="20"/>
        <v>30788714a</v>
      </c>
      <c r="J267" s="253" t="str">
        <f t="shared" si="21"/>
        <v>30788714026 02</v>
      </c>
      <c r="K267" s="254" t="s">
        <v>2960</v>
      </c>
      <c r="L267" s="253" t="str">
        <f t="shared" si="22"/>
        <v>30788714026 02B</v>
      </c>
      <c r="M267" s="254" t="str">
        <f t="shared" si="23"/>
        <v>Slovenský zväz moderného päťbojaaBmoderný päťboj - bežné transfery</v>
      </c>
      <c r="N267" s="241" t="str">
        <f t="shared" si="24"/>
        <v>30788714aB</v>
      </c>
    </row>
    <row r="268" spans="1:14" x14ac:dyDescent="0.2">
      <c r="A268" s="220" t="s">
        <v>2473</v>
      </c>
      <c r="B268" s="247" t="str">
        <f>VLOOKUP(A268,Adr!A:B,2,FALSE())</f>
        <v>Slovenský zväz orientačných športov</v>
      </c>
      <c r="C268" s="257" t="s">
        <v>2961</v>
      </c>
      <c r="D268" s="258">
        <v>54404</v>
      </c>
      <c r="E268" s="250">
        <v>0</v>
      </c>
      <c r="F268" s="251" t="s">
        <v>375</v>
      </c>
      <c r="G268" s="248" t="s">
        <v>355</v>
      </c>
      <c r="H268" s="248" t="s">
        <v>2631</v>
      </c>
      <c r="I268" s="252" t="str">
        <f t="shared" si="20"/>
        <v>30806518a</v>
      </c>
      <c r="J268" s="253" t="str">
        <f t="shared" si="21"/>
        <v>30806518026 02</v>
      </c>
      <c r="K268" s="254" t="s">
        <v>2962</v>
      </c>
      <c r="L268" s="253" t="str">
        <f t="shared" si="22"/>
        <v>30806518026 02B</v>
      </c>
      <c r="M268" s="254" t="str">
        <f t="shared" si="23"/>
        <v>Slovenský zväz orientačných športovaBorientačné športy - bežné transfery</v>
      </c>
      <c r="N268" s="241" t="str">
        <f t="shared" si="24"/>
        <v>30806518aB</v>
      </c>
    </row>
    <row r="269" spans="1:14" x14ac:dyDescent="0.2">
      <c r="A269" s="259" t="s">
        <v>2480</v>
      </c>
      <c r="B269" s="247" t="str">
        <f>VLOOKUP(A269,Adr!A:B,2,FALSE())</f>
        <v>Slovenský zväz pozemného hokeja</v>
      </c>
      <c r="C269" s="257" t="s">
        <v>2963</v>
      </c>
      <c r="D269" s="258">
        <v>142786</v>
      </c>
      <c r="E269" s="256">
        <v>0</v>
      </c>
      <c r="F269" s="251" t="s">
        <v>375</v>
      </c>
      <c r="G269" s="248" t="s">
        <v>355</v>
      </c>
      <c r="H269" s="248" t="s">
        <v>2631</v>
      </c>
      <c r="I269" s="252" t="str">
        <f t="shared" si="20"/>
        <v>31751075a</v>
      </c>
      <c r="J269" s="253" t="str">
        <f t="shared" si="21"/>
        <v>31751075026 02</v>
      </c>
      <c r="K269" s="254" t="s">
        <v>2964</v>
      </c>
      <c r="L269" s="253" t="str">
        <f t="shared" si="22"/>
        <v>31751075026 02B</v>
      </c>
      <c r="M269" s="254" t="str">
        <f t="shared" si="23"/>
        <v>Slovenský zväz pozemného hokejaaBpozemný hokej - bežné transfery</v>
      </c>
      <c r="N269" s="241" t="str">
        <f t="shared" si="24"/>
        <v>31751075aB</v>
      </c>
    </row>
    <row r="270" spans="1:14" x14ac:dyDescent="0.2">
      <c r="A270" s="259" t="s">
        <v>2480</v>
      </c>
      <c r="B270" s="247" t="str">
        <f>VLOOKUP(A270,Adr!A:B,2,FALSE())</f>
        <v>Slovenský zväz pozemného hokeja</v>
      </c>
      <c r="C270" s="257" t="s">
        <v>2965</v>
      </c>
      <c r="D270" s="258">
        <v>10000</v>
      </c>
      <c r="E270" s="250">
        <v>0</v>
      </c>
      <c r="F270" s="251" t="s">
        <v>375</v>
      </c>
      <c r="G270" s="248" t="s">
        <v>355</v>
      </c>
      <c r="H270" s="248" t="s">
        <v>2673</v>
      </c>
      <c r="I270" s="252" t="str">
        <f t="shared" si="20"/>
        <v>31751075a</v>
      </c>
      <c r="J270" s="253" t="str">
        <f t="shared" si="21"/>
        <v>31751075026 02</v>
      </c>
      <c r="K270" s="254" t="s">
        <v>2964</v>
      </c>
      <c r="L270" s="253" t="str">
        <f t="shared" si="22"/>
        <v>31751075026 02K</v>
      </c>
      <c r="M270" s="254" t="str">
        <f t="shared" si="23"/>
        <v>Slovenský zväz pozemného hokejaaKpozemný hokej - kapitálové transfery</v>
      </c>
      <c r="N270" s="241" t="str">
        <f t="shared" si="24"/>
        <v>31751075aK</v>
      </c>
    </row>
    <row r="271" spans="1:14" x14ac:dyDescent="0.2">
      <c r="A271" s="259" t="s">
        <v>2488</v>
      </c>
      <c r="B271" s="247" t="str">
        <f>VLOOKUP(A271,Adr!A:B,2,FALSE())</f>
        <v>Slovenský zväz psích záprahov</v>
      </c>
      <c r="C271" s="257" t="s">
        <v>2966</v>
      </c>
      <c r="D271" s="258">
        <v>39107</v>
      </c>
      <c r="E271" s="256">
        <v>0</v>
      </c>
      <c r="F271" s="251" t="s">
        <v>375</v>
      </c>
      <c r="G271" s="248" t="s">
        <v>355</v>
      </c>
      <c r="H271" s="248" t="s">
        <v>2631</v>
      </c>
      <c r="I271" s="252" t="str">
        <f t="shared" si="20"/>
        <v>37818058a</v>
      </c>
      <c r="J271" s="253" t="str">
        <f t="shared" si="21"/>
        <v>37818058026 02</v>
      </c>
      <c r="K271" s="254" t="s">
        <v>2967</v>
      </c>
      <c r="L271" s="253" t="str">
        <f t="shared" si="22"/>
        <v>37818058026 02B</v>
      </c>
      <c r="M271" s="254" t="str">
        <f t="shared" si="23"/>
        <v>Slovenský zväz psích záprahovaBpsie záprahy - bežné transfery</v>
      </c>
      <c r="N271" s="241" t="str">
        <f t="shared" si="24"/>
        <v>37818058aB</v>
      </c>
    </row>
    <row r="272" spans="1:14" x14ac:dyDescent="0.2">
      <c r="A272" s="259" t="s">
        <v>2498</v>
      </c>
      <c r="B272" s="247" t="str">
        <f>VLOOKUP(A272,Adr!A:B,2,FALSE())</f>
        <v>Slovenský zväz rybolovnej techniky</v>
      </c>
      <c r="C272" s="257" t="s">
        <v>2968</v>
      </c>
      <c r="D272" s="258">
        <v>78041</v>
      </c>
      <c r="E272" s="250">
        <v>0</v>
      </c>
      <c r="F272" s="251" t="s">
        <v>375</v>
      </c>
      <c r="G272" s="248" t="s">
        <v>355</v>
      </c>
      <c r="H272" s="248" t="s">
        <v>2631</v>
      </c>
      <c r="I272" s="252" t="str">
        <f t="shared" si="20"/>
        <v>31871526a</v>
      </c>
      <c r="J272" s="253" t="str">
        <f t="shared" si="21"/>
        <v>31871526026 02</v>
      </c>
      <c r="K272" s="254" t="s">
        <v>2969</v>
      </c>
      <c r="L272" s="253" t="str">
        <f t="shared" si="22"/>
        <v>31871526026 02B</v>
      </c>
      <c r="M272" s="254" t="str">
        <f t="shared" si="23"/>
        <v>Slovenský zväz rybolovnej technikyaBrybolovná technika - bežné transfery</v>
      </c>
      <c r="N272" s="241" t="str">
        <f t="shared" si="24"/>
        <v>31871526aB</v>
      </c>
    </row>
    <row r="273" spans="1:14" x14ac:dyDescent="0.2">
      <c r="A273" s="259" t="s">
        <v>2506</v>
      </c>
      <c r="B273" s="247" t="str">
        <f>VLOOKUP(A273,Adr!A:B,2,FALSE())</f>
        <v>Slovenský zväz sánkarov</v>
      </c>
      <c r="C273" s="257" t="s">
        <v>2970</v>
      </c>
      <c r="D273" s="258">
        <v>128823</v>
      </c>
      <c r="E273" s="256">
        <v>0</v>
      </c>
      <c r="F273" s="251" t="s">
        <v>375</v>
      </c>
      <c r="G273" s="248" t="s">
        <v>355</v>
      </c>
      <c r="H273" s="248" t="s">
        <v>2631</v>
      </c>
      <c r="I273" s="252" t="str">
        <f t="shared" si="20"/>
        <v>31989373a</v>
      </c>
      <c r="J273" s="253" t="str">
        <f t="shared" si="21"/>
        <v>31989373026 02</v>
      </c>
      <c r="K273" s="254" t="s">
        <v>2971</v>
      </c>
      <c r="L273" s="253" t="str">
        <f t="shared" si="22"/>
        <v>31989373026 02B</v>
      </c>
      <c r="M273" s="254" t="str">
        <f t="shared" si="23"/>
        <v>Slovenský zväz sánkarovaBsánkovanie - bežné transfery</v>
      </c>
      <c r="N273" s="241" t="str">
        <f t="shared" si="24"/>
        <v>31989373aB</v>
      </c>
    </row>
    <row r="274" spans="1:14" x14ac:dyDescent="0.2">
      <c r="A274" s="259" t="s">
        <v>2506</v>
      </c>
      <c r="B274" s="247" t="str">
        <f>VLOOKUP(A274,Adr!A:B,2,FALSE())</f>
        <v>Slovenský zväz sánkarov</v>
      </c>
      <c r="C274" s="257" t="s">
        <v>2972</v>
      </c>
      <c r="D274" s="258">
        <v>3200</v>
      </c>
      <c r="E274" s="250">
        <v>0</v>
      </c>
      <c r="F274" s="251" t="s">
        <v>375</v>
      </c>
      <c r="G274" s="248" t="s">
        <v>355</v>
      </c>
      <c r="H274" s="248" t="s">
        <v>2631</v>
      </c>
      <c r="I274" s="252" t="str">
        <f t="shared" si="20"/>
        <v>31989373a</v>
      </c>
      <c r="J274" s="253" t="str">
        <f t="shared" si="21"/>
        <v>31989373026 02</v>
      </c>
      <c r="K274" s="254" t="s">
        <v>2971</v>
      </c>
      <c r="L274" s="253" t="str">
        <f t="shared" si="22"/>
        <v>31989373026 02B</v>
      </c>
      <c r="M274" s="254" t="str">
        <f t="shared" si="23"/>
        <v>Slovenský zväz sánkarovaBsánkovanie - kapitálové transfery</v>
      </c>
      <c r="N274" s="241" t="str">
        <f t="shared" si="24"/>
        <v>31989373aB</v>
      </c>
    </row>
    <row r="275" spans="1:14" x14ac:dyDescent="0.2">
      <c r="A275" s="220" t="s">
        <v>2515</v>
      </c>
      <c r="B275" s="247" t="str">
        <f>VLOOKUP(A275,Adr!A:B,2,FALSE())</f>
        <v>Slovenský zväz športovcov s mentálnym postihnutím</v>
      </c>
      <c r="C275" s="248" t="s">
        <v>2630</v>
      </c>
      <c r="D275" s="249">
        <v>10384</v>
      </c>
      <c r="E275" s="256">
        <v>0</v>
      </c>
      <c r="F275" s="251" t="s">
        <v>379</v>
      </c>
      <c r="G275" s="248" t="s">
        <v>357</v>
      </c>
      <c r="H275" s="248" t="s">
        <v>2631</v>
      </c>
      <c r="I275" s="252" t="str">
        <f t="shared" si="20"/>
        <v>17326087c</v>
      </c>
      <c r="J275" s="253" t="str">
        <f t="shared" si="21"/>
        <v>17326087026 03</v>
      </c>
      <c r="K275" s="254"/>
      <c r="L275" s="253" t="str">
        <f t="shared" si="22"/>
        <v>17326087026 03B</v>
      </c>
      <c r="M275" s="254" t="str">
        <f t="shared" si="23"/>
        <v>Slovenský zväz športovcov s mentálnym postihnutímcBzabezpečenie činnosti a úloh v roku 2025</v>
      </c>
      <c r="N275" s="241" t="str">
        <f t="shared" si="24"/>
        <v>17326087cB</v>
      </c>
    </row>
    <row r="276" spans="1:14" x14ac:dyDescent="0.2">
      <c r="A276" s="259" t="s">
        <v>2523</v>
      </c>
      <c r="B276" s="247" t="str">
        <f>VLOOKUP(A276,Adr!A:B,2,FALSE())</f>
        <v>Slovenský zväz športového ju-jitsu</v>
      </c>
      <c r="C276" s="257" t="s">
        <v>2973</v>
      </c>
      <c r="D276" s="258">
        <v>31581</v>
      </c>
      <c r="E276" s="250">
        <v>0</v>
      </c>
      <c r="F276" s="251" t="s">
        <v>375</v>
      </c>
      <c r="G276" s="248" t="s">
        <v>355</v>
      </c>
      <c r="H276" s="248" t="s">
        <v>2631</v>
      </c>
      <c r="I276" s="252" t="str">
        <f t="shared" si="20"/>
        <v>42219922a</v>
      </c>
      <c r="J276" s="253" t="str">
        <f t="shared" si="21"/>
        <v>42219922026 02</v>
      </c>
      <c r="K276" s="254" t="s">
        <v>2974</v>
      </c>
      <c r="L276" s="253" t="str">
        <f t="shared" si="22"/>
        <v>42219922026 02B</v>
      </c>
      <c r="M276" s="254" t="str">
        <f t="shared" si="23"/>
        <v>Slovenský zväz športového ju-jitsuaBju-jitsu - bežné transfery</v>
      </c>
      <c r="N276" s="241" t="str">
        <f t="shared" si="24"/>
        <v>42219922aB</v>
      </c>
    </row>
    <row r="277" spans="1:14" x14ac:dyDescent="0.2">
      <c r="A277" s="259" t="s">
        <v>2532</v>
      </c>
      <c r="B277" s="247" t="str">
        <f>VLOOKUP(A277,Adr!A:B,2,FALSE())</f>
        <v>Slovenský zväz športového rybolovu</v>
      </c>
      <c r="C277" s="257" t="s">
        <v>2975</v>
      </c>
      <c r="D277" s="258">
        <v>145435</v>
      </c>
      <c r="E277" s="256">
        <v>0</v>
      </c>
      <c r="F277" s="251" t="s">
        <v>375</v>
      </c>
      <c r="G277" s="248" t="s">
        <v>355</v>
      </c>
      <c r="H277" s="248" t="s">
        <v>2631</v>
      </c>
      <c r="I277" s="252" t="str">
        <f t="shared" si="20"/>
        <v>51118831a</v>
      </c>
      <c r="J277" s="253" t="str">
        <f t="shared" si="21"/>
        <v>51118831026 02</v>
      </c>
      <c r="K277" s="254" t="s">
        <v>2976</v>
      </c>
      <c r="L277" s="253" t="str">
        <f t="shared" si="22"/>
        <v>51118831026 02B</v>
      </c>
      <c r="M277" s="254" t="str">
        <f t="shared" si="23"/>
        <v>Slovenský zväz športového rybolovuaBšportové rybárstvo - bežné transfery</v>
      </c>
      <c r="N277" s="241" t="str">
        <f t="shared" si="24"/>
        <v>51118831aB</v>
      </c>
    </row>
    <row r="278" spans="1:14" x14ac:dyDescent="0.2">
      <c r="A278" s="255" t="s">
        <v>2540</v>
      </c>
      <c r="B278" s="247" t="str">
        <f>VLOOKUP(A278,Adr!A:B,2,FALSE())</f>
        <v>Slovenský zväz tanečných športov</v>
      </c>
      <c r="C278" s="257" t="s">
        <v>2977</v>
      </c>
      <c r="D278" s="258">
        <v>619130</v>
      </c>
      <c r="E278" s="250">
        <v>0</v>
      </c>
      <c r="F278" s="251" t="s">
        <v>375</v>
      </c>
      <c r="G278" s="248" t="s">
        <v>355</v>
      </c>
      <c r="H278" s="248" t="s">
        <v>2631</v>
      </c>
      <c r="I278" s="252" t="str">
        <f t="shared" si="20"/>
        <v>00684767a</v>
      </c>
      <c r="J278" s="253" t="str">
        <f t="shared" si="21"/>
        <v>00684767026 02</v>
      </c>
      <c r="K278" s="254" t="s">
        <v>2978</v>
      </c>
      <c r="L278" s="253" t="str">
        <f t="shared" si="22"/>
        <v>00684767026 02B</v>
      </c>
      <c r="M278" s="254" t="str">
        <f t="shared" si="23"/>
        <v>Slovenský zväz tanečných športovaBtanečný šport - bežné transfery</v>
      </c>
      <c r="N278" s="241" t="str">
        <f t="shared" si="24"/>
        <v>00684767aB</v>
      </c>
    </row>
    <row r="279" spans="1:14" x14ac:dyDescent="0.2">
      <c r="A279" s="220" t="s">
        <v>2546</v>
      </c>
      <c r="B279" s="247" t="str">
        <f>VLOOKUP(A279,Adr!A:B,2,FALSE())</f>
        <v>Slovenský zväz telesne postihnutých športovcov</v>
      </c>
      <c r="C279" s="257" t="s">
        <v>2979</v>
      </c>
      <c r="D279" s="258">
        <v>522311</v>
      </c>
      <c r="E279" s="256">
        <v>0</v>
      </c>
      <c r="F279" s="251" t="s">
        <v>379</v>
      </c>
      <c r="G279" s="248" t="s">
        <v>357</v>
      </c>
      <c r="H279" s="248" t="s">
        <v>2631</v>
      </c>
      <c r="I279" s="252" t="str">
        <f t="shared" si="20"/>
        <v>22665234c</v>
      </c>
      <c r="J279" s="253" t="str">
        <f t="shared" si="21"/>
        <v>22665234026 03</v>
      </c>
      <c r="K279" s="254"/>
      <c r="L279" s="253" t="str">
        <f t="shared" si="22"/>
        <v>22665234026 03B</v>
      </c>
      <c r="M279" s="254" t="str">
        <f t="shared" si="23"/>
        <v>Slovenský zväz telesne postihnutých športovcovcBzabezpečenie činnosti a úloh SZTPŠ v roku 2025</v>
      </c>
      <c r="N279" s="241" t="str">
        <f t="shared" si="24"/>
        <v>22665234cB</v>
      </c>
    </row>
    <row r="280" spans="1:14" x14ac:dyDescent="0.2">
      <c r="A280" s="255" t="s">
        <v>2546</v>
      </c>
      <c r="B280" s="247" t="str">
        <f>VLOOKUP(A280,Adr!A:B,2,FALSE())</f>
        <v>Slovenský zväz telesne postihnutých športovcov</v>
      </c>
      <c r="C280" s="257" t="s">
        <v>2980</v>
      </c>
      <c r="D280" s="258">
        <v>10000</v>
      </c>
      <c r="E280" s="250">
        <v>0</v>
      </c>
      <c r="F280" s="251" t="s">
        <v>381</v>
      </c>
      <c r="G280" s="248" t="s">
        <v>357</v>
      </c>
      <c r="H280" s="248" t="s">
        <v>2631</v>
      </c>
      <c r="I280" s="252" t="str">
        <f t="shared" si="20"/>
        <v>22665234d</v>
      </c>
      <c r="J280" s="253" t="str">
        <f t="shared" si="21"/>
        <v>22665234026 03</v>
      </c>
      <c r="K280" s="254"/>
      <c r="L280" s="253" t="str">
        <f t="shared" si="22"/>
        <v>22665234026 03B</v>
      </c>
      <c r="M280" s="254" t="str">
        <f t="shared" si="23"/>
        <v>Slovenský zväz telesne postihnutých športovcovdBCsejtey Richard</v>
      </c>
      <c r="N280" s="241" t="str">
        <f t="shared" si="24"/>
        <v>22665234dB</v>
      </c>
    </row>
    <row r="281" spans="1:14" x14ac:dyDescent="0.2">
      <c r="A281" s="255" t="s">
        <v>2546</v>
      </c>
      <c r="B281" s="247" t="str">
        <f>VLOOKUP(A281,Adr!A:B,2,FALSE())</f>
        <v>Slovenský zväz telesne postihnutých športovcov</v>
      </c>
      <c r="C281" s="257" t="s">
        <v>2981</v>
      </c>
      <c r="D281" s="258">
        <v>10000</v>
      </c>
      <c r="E281" s="256">
        <v>0</v>
      </c>
      <c r="F281" s="251" t="s">
        <v>381</v>
      </c>
      <c r="G281" s="248" t="s">
        <v>357</v>
      </c>
      <c r="H281" s="248" t="s">
        <v>2631</v>
      </c>
      <c r="I281" s="252" t="str">
        <f t="shared" si="20"/>
        <v>22665234d</v>
      </c>
      <c r="J281" s="253" t="str">
        <f t="shared" si="21"/>
        <v>22665234026 03</v>
      </c>
      <c r="K281" s="254"/>
      <c r="L281" s="253" t="str">
        <f t="shared" si="22"/>
        <v>22665234026 03B</v>
      </c>
      <c r="M281" s="254" t="str">
        <f t="shared" si="23"/>
        <v>Slovenský zväz telesne postihnutých športovcovdBDorič Martin</v>
      </c>
      <c r="N281" s="241" t="str">
        <f t="shared" si="24"/>
        <v>22665234dB</v>
      </c>
    </row>
    <row r="282" spans="1:14" x14ac:dyDescent="0.2">
      <c r="A282" s="255" t="s">
        <v>2546</v>
      </c>
      <c r="B282" s="247" t="str">
        <f>VLOOKUP(A282,Adr!A:B,2,FALSE())</f>
        <v>Slovenský zväz telesne postihnutých športovcov</v>
      </c>
      <c r="C282" s="260" t="s">
        <v>2982</v>
      </c>
      <c r="D282" s="258">
        <v>20000</v>
      </c>
      <c r="E282" s="250">
        <v>0</v>
      </c>
      <c r="F282" s="251" t="s">
        <v>381</v>
      </c>
      <c r="G282" s="248" t="s">
        <v>357</v>
      </c>
      <c r="H282" s="248" t="s">
        <v>2631</v>
      </c>
      <c r="I282" s="252" t="str">
        <f t="shared" si="20"/>
        <v>22665234d</v>
      </c>
      <c r="J282" s="253" t="str">
        <f t="shared" si="21"/>
        <v>22665234026 03</v>
      </c>
      <c r="K282" s="254"/>
      <c r="L282" s="253" t="str">
        <f t="shared" si="22"/>
        <v>22665234026 03B</v>
      </c>
      <c r="M282" s="254" t="str">
        <f t="shared" si="23"/>
        <v>Slovenský zväz telesne postihnutých športovcovdBdružstvo - boccia (BC1-2)</v>
      </c>
      <c r="N282" s="241" t="str">
        <f t="shared" si="24"/>
        <v>22665234dB</v>
      </c>
    </row>
    <row r="283" spans="1:14" x14ac:dyDescent="0.2">
      <c r="A283" s="220" t="s">
        <v>2546</v>
      </c>
      <c r="B283" s="247" t="str">
        <f>VLOOKUP(A283,Adr!A:B,2,FALSE())</f>
        <v>Slovenský zväz telesne postihnutých športovcov</v>
      </c>
      <c r="C283" s="248" t="s">
        <v>2983</v>
      </c>
      <c r="D283" s="249">
        <v>20000</v>
      </c>
      <c r="E283" s="256">
        <v>0</v>
      </c>
      <c r="F283" s="251" t="s">
        <v>381</v>
      </c>
      <c r="G283" s="248" t="s">
        <v>357</v>
      </c>
      <c r="H283" s="248" t="s">
        <v>2631</v>
      </c>
      <c r="I283" s="252" t="str">
        <f t="shared" si="20"/>
        <v>22665234d</v>
      </c>
      <c r="J283" s="253" t="str">
        <f t="shared" si="21"/>
        <v>22665234026 03</v>
      </c>
      <c r="K283" s="254"/>
      <c r="L283" s="253" t="str">
        <f t="shared" si="22"/>
        <v>22665234026 03B</v>
      </c>
      <c r="M283" s="254" t="str">
        <f t="shared" si="23"/>
        <v>Slovenský zväz telesne postihnutých športovcovdBdružstvo - boccia (BC4)</v>
      </c>
      <c r="N283" s="241" t="str">
        <f t="shared" si="24"/>
        <v>22665234dB</v>
      </c>
    </row>
    <row r="284" spans="1:14" x14ac:dyDescent="0.2">
      <c r="A284" s="255" t="s">
        <v>2546</v>
      </c>
      <c r="B284" s="247" t="str">
        <f>VLOOKUP(A284,Adr!A:B,2,FALSE())</f>
        <v>Slovenský zväz telesne postihnutých športovcov</v>
      </c>
      <c r="C284" s="257" t="s">
        <v>2984</v>
      </c>
      <c r="D284" s="258">
        <v>30000</v>
      </c>
      <c r="E284" s="250">
        <v>0</v>
      </c>
      <c r="F284" s="251" t="s">
        <v>381</v>
      </c>
      <c r="G284" s="248" t="s">
        <v>357</v>
      </c>
      <c r="H284" s="248" t="s">
        <v>2631</v>
      </c>
      <c r="I284" s="252" t="str">
        <f t="shared" si="20"/>
        <v>22665234d</v>
      </c>
      <c r="J284" s="253" t="str">
        <f t="shared" si="21"/>
        <v>22665234026 03</v>
      </c>
      <c r="K284" s="254"/>
      <c r="L284" s="253" t="str">
        <f t="shared" si="22"/>
        <v>22665234026 03B</v>
      </c>
      <c r="M284" s="254" t="str">
        <f t="shared" si="23"/>
        <v>Slovenský zväz telesne postihnutých športovcovdBIvan Dávid</v>
      </c>
      <c r="N284" s="241" t="str">
        <f t="shared" si="24"/>
        <v>22665234dB</v>
      </c>
    </row>
    <row r="285" spans="1:14" x14ac:dyDescent="0.2">
      <c r="A285" s="255" t="s">
        <v>2546</v>
      </c>
      <c r="B285" s="247" t="str">
        <f>VLOOKUP(A285,Adr!A:B,2,FALSE())</f>
        <v>Slovenský zväz telesne postihnutých športovcov</v>
      </c>
      <c r="C285" s="257" t="s">
        <v>2985</v>
      </c>
      <c r="D285" s="258">
        <v>10000</v>
      </c>
      <c r="E285" s="256">
        <v>0</v>
      </c>
      <c r="F285" s="251" t="s">
        <v>381</v>
      </c>
      <c r="G285" s="248" t="s">
        <v>357</v>
      </c>
      <c r="H285" s="248" t="s">
        <v>2631</v>
      </c>
      <c r="I285" s="252" t="str">
        <f t="shared" si="20"/>
        <v>22665234d</v>
      </c>
      <c r="J285" s="253" t="str">
        <f t="shared" si="21"/>
        <v>22665234026 03</v>
      </c>
      <c r="K285" s="254"/>
      <c r="L285" s="253" t="str">
        <f t="shared" si="22"/>
        <v>22665234026 03B</v>
      </c>
      <c r="M285" s="254" t="str">
        <f t="shared" si="23"/>
        <v>Slovenský zväz telesne postihnutých športovcovdBJankechová Eliška</v>
      </c>
      <c r="N285" s="241" t="str">
        <f t="shared" si="24"/>
        <v>22665234dB</v>
      </c>
    </row>
    <row r="286" spans="1:14" x14ac:dyDescent="0.2">
      <c r="A286" s="220" t="s">
        <v>2546</v>
      </c>
      <c r="B286" s="247" t="str">
        <f>VLOOKUP(A286,Adr!A:B,2,FALSE())</f>
        <v>Slovenský zväz telesne postihnutých športovcov</v>
      </c>
      <c r="C286" s="257" t="s">
        <v>2986</v>
      </c>
      <c r="D286" s="258">
        <v>16800</v>
      </c>
      <c r="E286" s="250">
        <v>0</v>
      </c>
      <c r="F286" s="251" t="s">
        <v>381</v>
      </c>
      <c r="G286" s="248" t="s">
        <v>357</v>
      </c>
      <c r="H286" s="248" t="s">
        <v>2631</v>
      </c>
      <c r="I286" s="252" t="str">
        <f t="shared" si="20"/>
        <v>22665234d</v>
      </c>
      <c r="J286" s="253" t="str">
        <f t="shared" si="21"/>
        <v>22665234026 03</v>
      </c>
      <c r="K286" s="254"/>
      <c r="L286" s="253" t="str">
        <f t="shared" si="22"/>
        <v>22665234026 03B</v>
      </c>
      <c r="M286" s="254" t="str">
        <f t="shared" si="23"/>
        <v>Slovenský zväz telesne postihnutých športovcovdBKánová Alena</v>
      </c>
      <c r="N286" s="241" t="str">
        <f t="shared" si="24"/>
        <v>22665234dB</v>
      </c>
    </row>
    <row r="287" spans="1:14" x14ac:dyDescent="0.2">
      <c r="A287" s="255" t="s">
        <v>2546</v>
      </c>
      <c r="B287" s="247" t="str">
        <f>VLOOKUP(A287,Adr!A:B,2,FALSE())</f>
        <v>Slovenský zväz telesne postihnutých športovcov</v>
      </c>
      <c r="C287" s="257" t="s">
        <v>2987</v>
      </c>
      <c r="D287" s="258">
        <v>20000</v>
      </c>
      <c r="E287" s="256">
        <v>0</v>
      </c>
      <c r="F287" s="251" t="s">
        <v>381</v>
      </c>
      <c r="G287" s="248" t="s">
        <v>357</v>
      </c>
      <c r="H287" s="248" t="s">
        <v>2631</v>
      </c>
      <c r="I287" s="252" t="str">
        <f t="shared" si="20"/>
        <v>22665234d</v>
      </c>
      <c r="J287" s="253" t="str">
        <f t="shared" si="21"/>
        <v>22665234026 03</v>
      </c>
      <c r="K287" s="254"/>
      <c r="L287" s="253" t="str">
        <f t="shared" si="22"/>
        <v>22665234026 03B</v>
      </c>
      <c r="M287" s="254" t="str">
        <f t="shared" si="23"/>
        <v>Slovenský zväz telesne postihnutých športovcovdBKrál Tomáš</v>
      </c>
      <c r="N287" s="241" t="str">
        <f t="shared" si="24"/>
        <v>22665234dB</v>
      </c>
    </row>
    <row r="288" spans="1:14" x14ac:dyDescent="0.2">
      <c r="A288" s="255" t="s">
        <v>2546</v>
      </c>
      <c r="B288" s="247" t="str">
        <f>VLOOKUP(A288,Adr!A:B,2,FALSE())</f>
        <v>Slovenský zväz telesne postihnutých športovcov</v>
      </c>
      <c r="C288" s="257" t="s">
        <v>2988</v>
      </c>
      <c r="D288" s="258">
        <v>41200</v>
      </c>
      <c r="E288" s="250">
        <v>0</v>
      </c>
      <c r="F288" s="251" t="s">
        <v>381</v>
      </c>
      <c r="G288" s="248" t="s">
        <v>357</v>
      </c>
      <c r="H288" s="248" t="s">
        <v>2631</v>
      </c>
      <c r="I288" s="252" t="str">
        <f t="shared" si="20"/>
        <v>22665234d</v>
      </c>
      <c r="J288" s="253" t="str">
        <f t="shared" si="21"/>
        <v>22665234026 03</v>
      </c>
      <c r="K288" s="254"/>
      <c r="L288" s="253" t="str">
        <f t="shared" si="22"/>
        <v>22665234026 03B</v>
      </c>
      <c r="M288" s="254" t="str">
        <f t="shared" si="23"/>
        <v>Slovenský zväz telesne postihnutých športovcovdBLovaš Peter</v>
      </c>
      <c r="N288" s="241" t="str">
        <f t="shared" si="24"/>
        <v>22665234dB</v>
      </c>
    </row>
    <row r="289" spans="1:14" x14ac:dyDescent="0.2">
      <c r="A289" s="259" t="s">
        <v>2546</v>
      </c>
      <c r="B289" s="247" t="str">
        <f>VLOOKUP(A289,Adr!A:B,2,FALSE())</f>
        <v>Slovenský zväz telesne postihnutých športovcov</v>
      </c>
      <c r="C289" s="260" t="s">
        <v>2989</v>
      </c>
      <c r="D289" s="261">
        <v>15000</v>
      </c>
      <c r="E289" s="256">
        <v>0</v>
      </c>
      <c r="F289" s="251" t="s">
        <v>381</v>
      </c>
      <c r="G289" s="248" t="s">
        <v>357</v>
      </c>
      <c r="H289" s="248" t="s">
        <v>2631</v>
      </c>
      <c r="I289" s="252" t="str">
        <f t="shared" si="20"/>
        <v>22665234d</v>
      </c>
      <c r="J289" s="253" t="str">
        <f t="shared" si="21"/>
        <v>22665234026 03</v>
      </c>
      <c r="K289" s="254"/>
      <c r="L289" s="253" t="str">
        <f t="shared" si="22"/>
        <v>22665234026 03B</v>
      </c>
      <c r="M289" s="254" t="str">
        <f t="shared" si="23"/>
        <v>Slovenský zväz telesne postihnutých športovcovdBLudrovský Martin</v>
      </c>
      <c r="N289" s="241" t="str">
        <f t="shared" si="24"/>
        <v>22665234dB</v>
      </c>
    </row>
    <row r="290" spans="1:14" x14ac:dyDescent="0.2">
      <c r="A290" s="251" t="s">
        <v>2546</v>
      </c>
      <c r="B290" s="247" t="str">
        <f>VLOOKUP(A290,Adr!A:B,2,FALSE())</f>
        <v>Slovenský zväz telesne postihnutých športovcov</v>
      </c>
      <c r="C290" s="257" t="s">
        <v>2990</v>
      </c>
      <c r="D290" s="258">
        <v>10000</v>
      </c>
      <c r="E290" s="250">
        <v>0</v>
      </c>
      <c r="F290" s="251" t="s">
        <v>381</v>
      </c>
      <c r="G290" s="248" t="s">
        <v>357</v>
      </c>
      <c r="H290" s="248" t="s">
        <v>2631</v>
      </c>
      <c r="I290" s="252" t="str">
        <f t="shared" si="20"/>
        <v>22665234d</v>
      </c>
      <c r="J290" s="253" t="str">
        <f t="shared" si="21"/>
        <v>22665234026 03</v>
      </c>
      <c r="K290" s="254"/>
      <c r="L290" s="253" t="str">
        <f t="shared" si="22"/>
        <v>22665234026 03B</v>
      </c>
      <c r="M290" s="254" t="str">
        <f t="shared" si="23"/>
        <v>Slovenský zväz telesne postihnutých športovcovdBMasaryk Tomáš</v>
      </c>
      <c r="N290" s="241" t="str">
        <f t="shared" si="24"/>
        <v>22665234dB</v>
      </c>
    </row>
    <row r="291" spans="1:14" x14ac:dyDescent="0.2">
      <c r="A291" s="255" t="s">
        <v>2546</v>
      </c>
      <c r="B291" s="247" t="str">
        <f>VLOOKUP(A291,Adr!A:B,2,FALSE())</f>
        <v>Slovenský zväz telesne postihnutých športovcov</v>
      </c>
      <c r="C291" s="260" t="s">
        <v>2991</v>
      </c>
      <c r="D291" s="261">
        <v>35000</v>
      </c>
      <c r="E291" s="256">
        <v>0</v>
      </c>
      <c r="F291" s="251" t="s">
        <v>381</v>
      </c>
      <c r="G291" s="248" t="s">
        <v>357</v>
      </c>
      <c r="H291" s="248" t="s">
        <v>2631</v>
      </c>
      <c r="I291" s="252" t="str">
        <f t="shared" si="20"/>
        <v>22665234d</v>
      </c>
      <c r="J291" s="253" t="str">
        <f t="shared" si="21"/>
        <v>22665234026 03</v>
      </c>
      <c r="K291" s="254"/>
      <c r="L291" s="253" t="str">
        <f t="shared" si="22"/>
        <v>22665234026 03B</v>
      </c>
      <c r="M291" s="254" t="str">
        <f t="shared" si="23"/>
        <v>Slovenský zväz telesne postihnutých športovcovdBMezík Róbert</v>
      </c>
      <c r="N291" s="241" t="str">
        <f t="shared" si="24"/>
        <v>22665234dB</v>
      </c>
    </row>
    <row r="292" spans="1:14" x14ac:dyDescent="0.2">
      <c r="A292" s="259" t="s">
        <v>2546</v>
      </c>
      <c r="B292" s="247" t="str">
        <f>VLOOKUP(A292,Adr!A:B,2,FALSE())</f>
        <v>Slovenský zväz telesne postihnutých športovcov</v>
      </c>
      <c r="C292" s="257" t="s">
        <v>2992</v>
      </c>
      <c r="D292" s="258">
        <v>10000</v>
      </c>
      <c r="E292" s="250">
        <v>0</v>
      </c>
      <c r="F292" s="251" t="s">
        <v>381</v>
      </c>
      <c r="G292" s="248" t="s">
        <v>357</v>
      </c>
      <c r="H292" s="248" t="s">
        <v>2631</v>
      </c>
      <c r="I292" s="252" t="str">
        <f t="shared" si="20"/>
        <v>22665234d</v>
      </c>
      <c r="J292" s="253" t="str">
        <f t="shared" si="21"/>
        <v>22665234026 03</v>
      </c>
      <c r="K292" s="254"/>
      <c r="L292" s="253" t="str">
        <f t="shared" si="22"/>
        <v>22665234026 03B</v>
      </c>
      <c r="M292" s="254" t="str">
        <f t="shared" si="23"/>
        <v>Slovenský zväz telesne postihnutých športovcovdBMihálik Peter</v>
      </c>
      <c r="N292" s="241" t="str">
        <f t="shared" si="24"/>
        <v>22665234dB</v>
      </c>
    </row>
    <row r="293" spans="1:14" x14ac:dyDescent="0.2">
      <c r="A293" s="259" t="s">
        <v>2546</v>
      </c>
      <c r="B293" s="247" t="str">
        <f>VLOOKUP(A293,Adr!A:B,2,FALSE())</f>
        <v>Slovenský zväz telesne postihnutých športovcov</v>
      </c>
      <c r="C293" s="257" t="s">
        <v>2993</v>
      </c>
      <c r="D293" s="258">
        <v>25000</v>
      </c>
      <c r="E293" s="256">
        <v>0</v>
      </c>
      <c r="F293" s="251" t="s">
        <v>381</v>
      </c>
      <c r="G293" s="248" t="s">
        <v>357</v>
      </c>
      <c r="H293" s="248" t="s">
        <v>2631</v>
      </c>
      <c r="I293" s="252" t="str">
        <f t="shared" si="20"/>
        <v>22665234d</v>
      </c>
      <c r="J293" s="253" t="str">
        <f t="shared" si="21"/>
        <v>22665234026 03</v>
      </c>
      <c r="K293" s="254"/>
      <c r="L293" s="253" t="str">
        <f t="shared" si="22"/>
        <v>22665234026 03B</v>
      </c>
      <c r="M293" s="254" t="str">
        <f t="shared" si="23"/>
        <v>Slovenský zväz telesne postihnutých športovcovdBPavlík Marcel</v>
      </c>
      <c r="N293" s="241" t="str">
        <f t="shared" si="24"/>
        <v>22665234dB</v>
      </c>
    </row>
    <row r="294" spans="1:14" x14ac:dyDescent="0.2">
      <c r="A294" s="251" t="s">
        <v>2546</v>
      </c>
      <c r="B294" s="247" t="str">
        <f>VLOOKUP(A294,Adr!A:B,2,FALSE())</f>
        <v>Slovenský zväz telesne postihnutých športovcov</v>
      </c>
      <c r="C294" s="257" t="s">
        <v>2994</v>
      </c>
      <c r="D294" s="258">
        <v>41200</v>
      </c>
      <c r="E294" s="250">
        <v>0</v>
      </c>
      <c r="F294" s="251" t="s">
        <v>381</v>
      </c>
      <c r="G294" s="248" t="s">
        <v>357</v>
      </c>
      <c r="H294" s="248" t="s">
        <v>2631</v>
      </c>
      <c r="I294" s="252" t="str">
        <f t="shared" si="20"/>
        <v>22665234d</v>
      </c>
      <c r="J294" s="253" t="str">
        <f t="shared" si="21"/>
        <v>22665234026 03</v>
      </c>
      <c r="K294" s="254"/>
      <c r="L294" s="253" t="str">
        <f t="shared" si="22"/>
        <v>22665234026 03B</v>
      </c>
      <c r="M294" s="254" t="str">
        <f t="shared" si="23"/>
        <v>Slovenský zväz telesne postihnutých športovcovdBRiapoš Ján</v>
      </c>
      <c r="N294" s="241" t="str">
        <f t="shared" si="24"/>
        <v>22665234dB</v>
      </c>
    </row>
    <row r="295" spans="1:14" x14ac:dyDescent="0.2">
      <c r="A295" s="259" t="s">
        <v>2546</v>
      </c>
      <c r="B295" s="247" t="str">
        <f>VLOOKUP(A295,Adr!A:B,2,FALSE())</f>
        <v>Slovenský zväz telesne postihnutých športovcov</v>
      </c>
      <c r="C295" s="257" t="s">
        <v>2995</v>
      </c>
      <c r="D295" s="258">
        <v>10000</v>
      </c>
      <c r="E295" s="256">
        <v>0</v>
      </c>
      <c r="F295" s="251" t="s">
        <v>381</v>
      </c>
      <c r="G295" s="248" t="s">
        <v>357</v>
      </c>
      <c r="H295" s="248" t="s">
        <v>2631</v>
      </c>
      <c r="I295" s="252" t="str">
        <f t="shared" si="20"/>
        <v>22665234d</v>
      </c>
      <c r="J295" s="253" t="str">
        <f t="shared" si="21"/>
        <v>22665234026 03</v>
      </c>
      <c r="K295" s="254"/>
      <c r="L295" s="253" t="str">
        <f t="shared" si="22"/>
        <v>22665234026 03B</v>
      </c>
      <c r="M295" s="254" t="str">
        <f t="shared" si="23"/>
        <v>Slovenský zväz telesne postihnutých športovcovdBStrehársky Martin</v>
      </c>
      <c r="N295" s="241" t="str">
        <f t="shared" si="24"/>
        <v>22665234dB</v>
      </c>
    </row>
    <row r="296" spans="1:14" x14ac:dyDescent="0.2">
      <c r="A296" s="251" t="s">
        <v>2546</v>
      </c>
      <c r="B296" s="247" t="str">
        <f>VLOOKUP(A296,Adr!A:B,2,FALSE())</f>
        <v>Slovenský zväz telesne postihnutých športovcov</v>
      </c>
      <c r="C296" s="260" t="s">
        <v>2996</v>
      </c>
      <c r="D296" s="261">
        <v>22500</v>
      </c>
      <c r="E296" s="250">
        <v>0</v>
      </c>
      <c r="F296" s="251" t="s">
        <v>381</v>
      </c>
      <c r="G296" s="248" t="s">
        <v>357</v>
      </c>
      <c r="H296" s="248" t="s">
        <v>2631</v>
      </c>
      <c r="I296" s="252" t="str">
        <f t="shared" si="20"/>
        <v>22665234d</v>
      </c>
      <c r="J296" s="253" t="str">
        <f t="shared" si="21"/>
        <v>22665234026 03</v>
      </c>
      <c r="K296" s="254"/>
      <c r="L296" s="253" t="str">
        <f t="shared" si="22"/>
        <v>22665234026 03B</v>
      </c>
      <c r="M296" s="254" t="str">
        <f t="shared" si="23"/>
        <v>Slovenský zväz telesne postihnutých športovcovdBTrávníček Boris</v>
      </c>
      <c r="N296" s="241" t="str">
        <f t="shared" si="24"/>
        <v>22665234dB</v>
      </c>
    </row>
    <row r="297" spans="1:14" x14ac:dyDescent="0.2">
      <c r="A297" s="251" t="s">
        <v>2546</v>
      </c>
      <c r="B297" s="247" t="str">
        <f>VLOOKUP(A297,Adr!A:B,2,FALSE())</f>
        <v>Slovenský zväz telesne postihnutých športovcov</v>
      </c>
      <c r="C297" s="260" t="s">
        <v>2997</v>
      </c>
      <c r="D297" s="261">
        <v>10000</v>
      </c>
      <c r="E297" s="256">
        <v>0</v>
      </c>
      <c r="F297" s="251" t="s">
        <v>381</v>
      </c>
      <c r="G297" s="248" t="s">
        <v>357</v>
      </c>
      <c r="H297" s="248" t="s">
        <v>2631</v>
      </c>
      <c r="I297" s="252" t="str">
        <f t="shared" si="20"/>
        <v>22665234d</v>
      </c>
      <c r="J297" s="253" t="str">
        <f t="shared" si="21"/>
        <v>22665234026 03</v>
      </c>
      <c r="K297" s="254"/>
      <c r="L297" s="253" t="str">
        <f t="shared" si="22"/>
        <v>22665234026 03B</v>
      </c>
      <c r="M297" s="254" t="str">
        <f t="shared" si="23"/>
        <v>Slovenský zväz telesne postihnutých športovcovdBVladovičová Lucia</v>
      </c>
      <c r="N297" s="241" t="str">
        <f t="shared" si="24"/>
        <v>22665234dB</v>
      </c>
    </row>
    <row r="298" spans="1:14" x14ac:dyDescent="0.2">
      <c r="A298" s="255" t="s">
        <v>2546</v>
      </c>
      <c r="B298" s="247" t="str">
        <f>VLOOKUP(A298,Adr!A:B,2,FALSE())</f>
        <v>Slovenský zväz telesne postihnutých športovcov</v>
      </c>
      <c r="C298" s="257" t="s">
        <v>2998</v>
      </c>
      <c r="D298" s="261">
        <v>10000</v>
      </c>
      <c r="E298" s="250">
        <v>0</v>
      </c>
      <c r="F298" s="251" t="s">
        <v>381</v>
      </c>
      <c r="G298" s="248" t="s">
        <v>357</v>
      </c>
      <c r="H298" s="248" t="s">
        <v>2631</v>
      </c>
      <c r="I298" s="252" t="str">
        <f t="shared" si="20"/>
        <v>22665234d</v>
      </c>
      <c r="J298" s="253" t="str">
        <f t="shared" si="21"/>
        <v>22665234026 03</v>
      </c>
      <c r="K298" s="254"/>
      <c r="L298" s="253" t="str">
        <f t="shared" si="22"/>
        <v>22665234026 03B</v>
      </c>
      <c r="M298" s="254" t="str">
        <f t="shared" si="23"/>
        <v>Slovenský zväz telesne postihnutých športovcovdBVozárová Kristína</v>
      </c>
      <c r="N298" s="241" t="str">
        <f t="shared" si="24"/>
        <v>22665234dB</v>
      </c>
    </row>
    <row r="299" spans="1:14" x14ac:dyDescent="0.2">
      <c r="A299" s="259" t="s">
        <v>2553</v>
      </c>
      <c r="B299" s="247" t="str">
        <f>VLOOKUP(A299,Adr!A:B,2,FALSE())</f>
        <v>Slovenský zväz vodného lyžovania a wakeboardingu</v>
      </c>
      <c r="C299" s="257" t="s">
        <v>2999</v>
      </c>
      <c r="D299" s="258">
        <v>60858</v>
      </c>
      <c r="E299" s="256">
        <v>0</v>
      </c>
      <c r="F299" s="251" t="s">
        <v>375</v>
      </c>
      <c r="G299" s="248" t="s">
        <v>355</v>
      </c>
      <c r="H299" s="248" t="s">
        <v>2631</v>
      </c>
      <c r="I299" s="252" t="str">
        <f t="shared" si="20"/>
        <v>30793203a</v>
      </c>
      <c r="J299" s="253" t="str">
        <f t="shared" si="21"/>
        <v>30793203026 02</v>
      </c>
      <c r="K299" s="254" t="s">
        <v>3000</v>
      </c>
      <c r="L299" s="253" t="str">
        <f t="shared" si="22"/>
        <v>30793203026 02B</v>
      </c>
      <c r="M299" s="254" t="str">
        <f t="shared" si="23"/>
        <v>Slovenský zväz vodného lyžovania a wakeboardinguaBvodné lyžovanie - bežné transfery</v>
      </c>
      <c r="N299" s="241" t="str">
        <f t="shared" si="24"/>
        <v>30793203aB</v>
      </c>
    </row>
    <row r="300" spans="1:14" x14ac:dyDescent="0.2">
      <c r="A300" s="255" t="s">
        <v>2561</v>
      </c>
      <c r="B300" s="247" t="str">
        <f>VLOOKUP(A300,Adr!A:B,2,FALSE())</f>
        <v>Slovenský zväz vodného motorizmu</v>
      </c>
      <c r="C300" s="262" t="s">
        <v>3001</v>
      </c>
      <c r="D300" s="249">
        <v>31581</v>
      </c>
      <c r="E300" s="250">
        <v>0</v>
      </c>
      <c r="F300" s="251" t="s">
        <v>375</v>
      </c>
      <c r="G300" s="248" t="s">
        <v>355</v>
      </c>
      <c r="H300" s="248" t="s">
        <v>2631</v>
      </c>
      <c r="I300" s="252" t="str">
        <f t="shared" si="20"/>
        <v>00681768a</v>
      </c>
      <c r="J300" s="253" t="str">
        <f t="shared" si="21"/>
        <v>00681768026 02</v>
      </c>
      <c r="K300" s="254" t="s">
        <v>3002</v>
      </c>
      <c r="L300" s="253" t="str">
        <f t="shared" si="22"/>
        <v>00681768026 02B</v>
      </c>
      <c r="M300" s="254" t="str">
        <f t="shared" si="23"/>
        <v>Slovenský zväz vodného motorizmuaBvodný motorizmus - bežné transfery</v>
      </c>
      <c r="N300" s="241" t="str">
        <f t="shared" si="24"/>
        <v>00681768aB</v>
      </c>
    </row>
    <row r="301" spans="1:14" x14ac:dyDescent="0.2">
      <c r="A301" s="255" t="s">
        <v>2561</v>
      </c>
      <c r="B301" s="247" t="str">
        <f>VLOOKUP(A301,Adr!A:B,2,FALSE())</f>
        <v>Slovenský zväz vodného motorizmu</v>
      </c>
      <c r="C301" s="257" t="s">
        <v>3003</v>
      </c>
      <c r="D301" s="258">
        <v>20000</v>
      </c>
      <c r="E301" s="256">
        <v>0</v>
      </c>
      <c r="F301" s="251" t="s">
        <v>381</v>
      </c>
      <c r="G301" s="248" t="s">
        <v>357</v>
      </c>
      <c r="H301" s="248" t="s">
        <v>2631</v>
      </c>
      <c r="I301" s="252" t="str">
        <f t="shared" si="20"/>
        <v>00681768d</v>
      </c>
      <c r="J301" s="253" t="str">
        <f t="shared" si="21"/>
        <v>00681768026 03</v>
      </c>
      <c r="K301" s="254"/>
      <c r="L301" s="253" t="str">
        <f t="shared" si="22"/>
        <v>00681768026 03B</v>
      </c>
      <c r="M301" s="254" t="str">
        <f t="shared" si="23"/>
        <v>Slovenský zväz vodného motorizmudBJung Šimon</v>
      </c>
      <c r="N301" s="241" t="str">
        <f t="shared" si="24"/>
        <v>00681768dB</v>
      </c>
    </row>
    <row r="302" spans="1:14" x14ac:dyDescent="0.2">
      <c r="A302" s="251" t="s">
        <v>2569</v>
      </c>
      <c r="B302" s="247" t="str">
        <f>VLOOKUP(A302,Adr!A:B,2,FALSE())</f>
        <v>Slovenský zväz vzpierania</v>
      </c>
      <c r="C302" s="257" t="s">
        <v>3004</v>
      </c>
      <c r="D302" s="258">
        <v>400077</v>
      </c>
      <c r="E302" s="250">
        <v>0</v>
      </c>
      <c r="F302" s="251" t="s">
        <v>375</v>
      </c>
      <c r="G302" s="248" t="s">
        <v>355</v>
      </c>
      <c r="H302" s="248" t="s">
        <v>2631</v>
      </c>
      <c r="I302" s="252" t="str">
        <f t="shared" si="20"/>
        <v>31796079a</v>
      </c>
      <c r="J302" s="253" t="str">
        <f t="shared" si="21"/>
        <v>31796079026 02</v>
      </c>
      <c r="K302" s="254" t="s">
        <v>3005</v>
      </c>
      <c r="L302" s="253" t="str">
        <f t="shared" si="22"/>
        <v>31796079026 02B</v>
      </c>
      <c r="M302" s="254" t="str">
        <f t="shared" si="23"/>
        <v>Slovenský zväz vzpieraniaaBvzpieranie - bežné transfery</v>
      </c>
      <c r="N302" s="241" t="str">
        <f t="shared" si="24"/>
        <v>31796079aB</v>
      </c>
    </row>
    <row r="303" spans="1:14" x14ac:dyDescent="0.2">
      <c r="A303" s="251" t="s">
        <v>2569</v>
      </c>
      <c r="B303" s="247" t="str">
        <f>VLOOKUP(A303,Adr!A:B,2,FALSE())</f>
        <v>Slovenský zväz vzpierania</v>
      </c>
      <c r="C303" s="257" t="s">
        <v>3006</v>
      </c>
      <c r="D303" s="258">
        <v>60000</v>
      </c>
      <c r="E303" s="256">
        <v>0</v>
      </c>
      <c r="F303" s="251" t="s">
        <v>375</v>
      </c>
      <c r="G303" s="248" t="s">
        <v>355</v>
      </c>
      <c r="H303" s="248" t="s">
        <v>2673</v>
      </c>
      <c r="I303" s="252" t="str">
        <f t="shared" si="20"/>
        <v>31796079a</v>
      </c>
      <c r="J303" s="253" t="str">
        <f t="shared" si="21"/>
        <v>31796079026 02</v>
      </c>
      <c r="K303" s="254" t="s">
        <v>3005</v>
      </c>
      <c r="L303" s="253" t="str">
        <f t="shared" si="22"/>
        <v>31796079026 02K</v>
      </c>
      <c r="M303" s="254" t="str">
        <f t="shared" si="23"/>
        <v>Slovenský zväz vzpieraniaaKvzpieranie - kapitálové transfery</v>
      </c>
      <c r="N303" s="241" t="str">
        <f t="shared" si="24"/>
        <v>31796079aK</v>
      </c>
    </row>
    <row r="304" spans="1:14" x14ac:dyDescent="0.2">
      <c r="A304" s="220" t="s">
        <v>2575</v>
      </c>
      <c r="B304" s="247" t="str">
        <f>VLOOKUP(A304,Adr!A:B,2,FALSE())</f>
        <v>Špeciálne olympiády Slovensko</v>
      </c>
      <c r="C304" s="248" t="s">
        <v>2630</v>
      </c>
      <c r="D304" s="249">
        <v>435086</v>
      </c>
      <c r="E304" s="250">
        <v>0</v>
      </c>
      <c r="F304" s="251" t="s">
        <v>379</v>
      </c>
      <c r="G304" s="248" t="s">
        <v>357</v>
      </c>
      <c r="H304" s="248" t="s">
        <v>2631</v>
      </c>
      <c r="I304" s="252" t="str">
        <f t="shared" si="20"/>
        <v>30811406c</v>
      </c>
      <c r="J304" s="253" t="str">
        <f t="shared" si="21"/>
        <v>30811406026 03</v>
      </c>
      <c r="K304" s="254"/>
      <c r="L304" s="253" t="str">
        <f t="shared" si="22"/>
        <v>30811406026 03B</v>
      </c>
      <c r="M304" s="254" t="str">
        <f t="shared" si="23"/>
        <v>Špeciálne olympiády SlovenskocBzabezpečenie činnosti a úloh v roku 2025</v>
      </c>
      <c r="N304" s="241" t="str">
        <f t="shared" si="24"/>
        <v>30811406cB</v>
      </c>
    </row>
    <row r="305" spans="1:14" x14ac:dyDescent="0.2">
      <c r="A305" s="220" t="s">
        <v>2582</v>
      </c>
      <c r="B305" s="247" t="str">
        <f>VLOOKUP(A305,Adr!A:B,2,FALSE())</f>
        <v>Teqballová federácia Slovensko</v>
      </c>
      <c r="C305" s="257" t="s">
        <v>3007</v>
      </c>
      <c r="D305" s="258">
        <v>23581</v>
      </c>
      <c r="E305" s="256">
        <v>0</v>
      </c>
      <c r="F305" s="251" t="s">
        <v>375</v>
      </c>
      <c r="G305" s="248" t="s">
        <v>355</v>
      </c>
      <c r="H305" s="248" t="s">
        <v>2631</v>
      </c>
      <c r="I305" s="252" t="str">
        <f t="shared" si="20"/>
        <v>53007344a</v>
      </c>
      <c r="J305" s="253" t="str">
        <f t="shared" si="21"/>
        <v>53007344026 02</v>
      </c>
      <c r="K305" s="254" t="s">
        <v>3008</v>
      </c>
      <c r="L305" s="253" t="str">
        <f t="shared" si="22"/>
        <v>53007344026 02B</v>
      </c>
      <c r="M305" s="254" t="str">
        <f t="shared" si="23"/>
        <v>Teqballová federácia SlovenskoaBteqball - bežné transfery</v>
      </c>
      <c r="N305" s="241" t="str">
        <f t="shared" si="24"/>
        <v>53007344aB</v>
      </c>
    </row>
    <row r="306" spans="1:14" x14ac:dyDescent="0.2">
      <c r="A306" s="251" t="s">
        <v>2582</v>
      </c>
      <c r="B306" s="247" t="str">
        <f>VLOOKUP(A306,Adr!A:B,2,FALSE())</f>
        <v>Teqballová federácia Slovensko</v>
      </c>
      <c r="C306" s="260" t="s">
        <v>3009</v>
      </c>
      <c r="D306" s="258">
        <v>8000</v>
      </c>
      <c r="E306" s="250">
        <v>0</v>
      </c>
      <c r="F306" s="251" t="s">
        <v>375</v>
      </c>
      <c r="G306" s="248" t="s">
        <v>355</v>
      </c>
      <c r="H306" s="248" t="s">
        <v>2673</v>
      </c>
      <c r="I306" s="252" t="str">
        <f t="shared" si="20"/>
        <v>53007344a</v>
      </c>
      <c r="J306" s="253" t="str">
        <f t="shared" si="21"/>
        <v>53007344026 02</v>
      </c>
      <c r="K306" s="254" t="s">
        <v>3008</v>
      </c>
      <c r="L306" s="253" t="str">
        <f t="shared" si="22"/>
        <v>53007344026 02K</v>
      </c>
      <c r="M306" s="254" t="str">
        <f t="shared" si="23"/>
        <v>Teqballová federácia SlovenskoaKteqball - kapitálové transfery</v>
      </c>
      <c r="N306" s="241" t="str">
        <f t="shared" si="24"/>
        <v>53007344aK</v>
      </c>
    </row>
    <row r="307" spans="1:14" x14ac:dyDescent="0.2">
      <c r="A307" s="255" t="s">
        <v>2590</v>
      </c>
      <c r="B307" s="247" t="str">
        <f>VLOOKUP(A307,Adr!A:B,2,FALSE())</f>
        <v>Združenie šípkarských organizácií</v>
      </c>
      <c r="C307" s="260" t="s">
        <v>3010</v>
      </c>
      <c r="D307" s="261">
        <v>77462</v>
      </c>
      <c r="E307" s="256">
        <v>0</v>
      </c>
      <c r="F307" s="251" t="s">
        <v>375</v>
      </c>
      <c r="G307" s="248" t="s">
        <v>355</v>
      </c>
      <c r="H307" s="248" t="s">
        <v>2631</v>
      </c>
      <c r="I307" s="252" t="str">
        <f t="shared" si="20"/>
        <v>35538015a</v>
      </c>
      <c r="J307" s="253" t="str">
        <f t="shared" si="21"/>
        <v>35538015026 02</v>
      </c>
      <c r="K307" s="254" t="s">
        <v>3011</v>
      </c>
      <c r="L307" s="253" t="str">
        <f t="shared" si="22"/>
        <v>35538015026 02B</v>
      </c>
      <c r="M307" s="254" t="str">
        <f t="shared" si="23"/>
        <v>Združenie šípkarských organizáciíaBšípky - bežné transfery</v>
      </c>
      <c r="N307" s="241" t="str">
        <f t="shared" si="24"/>
        <v>35538015aB</v>
      </c>
    </row>
    <row r="308" spans="1:14" x14ac:dyDescent="0.2">
      <c r="A308" s="220" t="s">
        <v>2597</v>
      </c>
      <c r="B308" s="247" t="str">
        <f>VLOOKUP(A308,Adr!A:B,2,FALSE())</f>
        <v>Zväz potápačov Slovenska</v>
      </c>
      <c r="C308" s="257" t="s">
        <v>3012</v>
      </c>
      <c r="D308" s="258">
        <v>96656</v>
      </c>
      <c r="E308" s="250">
        <v>0</v>
      </c>
      <c r="F308" s="251" t="s">
        <v>375</v>
      </c>
      <c r="G308" s="248" t="s">
        <v>355</v>
      </c>
      <c r="H308" s="248" t="s">
        <v>2631</v>
      </c>
      <c r="I308" s="252" t="str">
        <f t="shared" si="20"/>
        <v>00585319a</v>
      </c>
      <c r="J308" s="253" t="str">
        <f t="shared" si="21"/>
        <v>00585319026 02</v>
      </c>
      <c r="K308" s="254" t="s">
        <v>3013</v>
      </c>
      <c r="L308" s="253" t="str">
        <f t="shared" si="22"/>
        <v>00585319026 02B</v>
      </c>
      <c r="M308" s="254" t="str">
        <f t="shared" si="23"/>
        <v>Zväz potápačov SlovenskaaBpotápačské športy - bežné transfery</v>
      </c>
      <c r="N308" s="241" t="str">
        <f t="shared" si="24"/>
        <v>00585319aB</v>
      </c>
    </row>
    <row r="309" spans="1:14" x14ac:dyDescent="0.2">
      <c r="A309" s="251" t="s">
        <v>2597</v>
      </c>
      <c r="B309" s="247" t="str">
        <f>VLOOKUP(A309,Adr!A:B,2,FALSE())</f>
        <v>Zväz potápačov Slovenska</v>
      </c>
      <c r="C309" s="263" t="s">
        <v>3014</v>
      </c>
      <c r="D309" s="264">
        <v>35000</v>
      </c>
      <c r="E309" s="256">
        <v>0</v>
      </c>
      <c r="F309" s="251" t="s">
        <v>381</v>
      </c>
      <c r="G309" s="248" t="s">
        <v>357</v>
      </c>
      <c r="H309" s="248" t="s">
        <v>2631</v>
      </c>
      <c r="I309" s="252" t="str">
        <f t="shared" si="20"/>
        <v>00585319d</v>
      </c>
      <c r="J309" s="253" t="str">
        <f t="shared" si="21"/>
        <v>00585319026 03</v>
      </c>
      <c r="K309" s="254"/>
      <c r="L309" s="253" t="str">
        <f t="shared" si="22"/>
        <v>00585319026 03B</v>
      </c>
      <c r="M309" s="254" t="str">
        <f t="shared" si="23"/>
        <v>Zväz potápačov SlovenskadBHrašková Zuzana</v>
      </c>
      <c r="N309" s="241" t="str">
        <f t="shared" si="24"/>
        <v>00585319dB</v>
      </c>
    </row>
    <row r="310" spans="1:14" x14ac:dyDescent="0.2">
      <c r="A310" s="220" t="s">
        <v>2604</v>
      </c>
      <c r="B310" s="247" t="str">
        <f>VLOOKUP(A310,Adr!A:B,2,FALSE())</f>
        <v>Zväz slovenského kolieskového korčuľovania</v>
      </c>
      <c r="C310" s="257" t="s">
        <v>3015</v>
      </c>
      <c r="D310" s="258">
        <v>217770</v>
      </c>
      <c r="E310" s="250">
        <v>0</v>
      </c>
      <c r="F310" s="251" t="s">
        <v>375</v>
      </c>
      <c r="G310" s="248" t="s">
        <v>355</v>
      </c>
      <c r="H310" s="248" t="s">
        <v>2631</v>
      </c>
      <c r="I310" s="252" t="str">
        <f t="shared" si="20"/>
        <v>42132690a</v>
      </c>
      <c r="J310" s="253" t="str">
        <f t="shared" si="21"/>
        <v>42132690026 02</v>
      </c>
      <c r="K310" s="254" t="s">
        <v>3016</v>
      </c>
      <c r="L310" s="253" t="str">
        <f t="shared" si="22"/>
        <v>42132690026 02B</v>
      </c>
      <c r="M310" s="254" t="str">
        <f t="shared" si="23"/>
        <v>Zväz slovenského kolieskového korčuľovaniaaBkolieskové korčuľovanie - bežné transfery</v>
      </c>
      <c r="N310" s="241" t="str">
        <f t="shared" si="24"/>
        <v>42132690aB</v>
      </c>
    </row>
    <row r="311" spans="1:14" x14ac:dyDescent="0.2">
      <c r="A311" s="251" t="s">
        <v>2604</v>
      </c>
      <c r="B311" s="247" t="str">
        <f>VLOOKUP(A311,Adr!A:B,2,FALSE())</f>
        <v>Zväz slovenského kolieskového korčuľovania</v>
      </c>
      <c r="C311" s="257" t="s">
        <v>3017</v>
      </c>
      <c r="D311" s="258">
        <v>50000</v>
      </c>
      <c r="E311" s="256">
        <v>0</v>
      </c>
      <c r="F311" s="251" t="s">
        <v>381</v>
      </c>
      <c r="G311" s="248" t="s">
        <v>357</v>
      </c>
      <c r="H311" s="248" t="s">
        <v>2631</v>
      </c>
      <c r="I311" s="252" t="str">
        <f t="shared" si="20"/>
        <v>42132690d</v>
      </c>
      <c r="J311" s="253" t="str">
        <f t="shared" si="21"/>
        <v>42132690026 03</v>
      </c>
      <c r="K311" s="254"/>
      <c r="L311" s="253" t="str">
        <f t="shared" si="22"/>
        <v>42132690026 03B</v>
      </c>
      <c r="M311" s="254" t="str">
        <f t="shared" si="23"/>
        <v>Zväz slovenského kolieskového korčuľovaniadBTury Richard</v>
      </c>
      <c r="N311" s="241" t="str">
        <f t="shared" si="24"/>
        <v>42132690dB</v>
      </c>
    </row>
    <row r="312" spans="1:14" x14ac:dyDescent="0.2">
      <c r="A312" s="251" t="s">
        <v>2611</v>
      </c>
      <c r="B312" s="247" t="str">
        <f>VLOOKUP(A312,Adr!A:B,2,FALSE())</f>
        <v>Zväz slovenského lyžovania</v>
      </c>
      <c r="C312" s="260" t="s">
        <v>3018</v>
      </c>
      <c r="D312" s="261">
        <v>1783303</v>
      </c>
      <c r="E312" s="250">
        <v>0</v>
      </c>
      <c r="F312" s="251" t="s">
        <v>375</v>
      </c>
      <c r="G312" s="248" t="s">
        <v>355</v>
      </c>
      <c r="H312" s="248" t="s">
        <v>2631</v>
      </c>
      <c r="I312" s="252" t="str">
        <f t="shared" si="20"/>
        <v>50671669a</v>
      </c>
      <c r="J312" s="253" t="str">
        <f t="shared" si="21"/>
        <v>50671669026 02</v>
      </c>
      <c r="K312" s="254" t="s">
        <v>3019</v>
      </c>
      <c r="L312" s="253" t="str">
        <f t="shared" si="22"/>
        <v>50671669026 02B</v>
      </c>
      <c r="M312" s="254" t="str">
        <f t="shared" si="23"/>
        <v>Zväz slovenského lyžovaniaaBlyžovanie - bežné transfery</v>
      </c>
      <c r="N312" s="241" t="str">
        <f t="shared" si="24"/>
        <v>50671669aB</v>
      </c>
    </row>
    <row r="313" spans="1:14" x14ac:dyDescent="0.2">
      <c r="A313" s="259" t="s">
        <v>2611</v>
      </c>
      <c r="B313" s="247" t="str">
        <f>VLOOKUP(A313,Adr!A:B,2,FALSE())</f>
        <v>Zväz slovenského lyžovania</v>
      </c>
      <c r="C313" s="257" t="s">
        <v>3020</v>
      </c>
      <c r="D313" s="258">
        <v>100000</v>
      </c>
      <c r="E313" s="256">
        <v>0</v>
      </c>
      <c r="F313" s="251" t="s">
        <v>375</v>
      </c>
      <c r="G313" s="248" t="s">
        <v>355</v>
      </c>
      <c r="H313" s="248" t="s">
        <v>2673</v>
      </c>
      <c r="I313" s="252" t="str">
        <f t="shared" si="20"/>
        <v>50671669a</v>
      </c>
      <c r="J313" s="253" t="str">
        <f t="shared" si="21"/>
        <v>50671669026 02</v>
      </c>
      <c r="K313" s="254" t="s">
        <v>3019</v>
      </c>
      <c r="L313" s="253" t="str">
        <f t="shared" si="22"/>
        <v>50671669026 02K</v>
      </c>
      <c r="M313" s="254" t="str">
        <f t="shared" si="23"/>
        <v>Zväz slovenského lyžovaniaaKlyžovanie - kapitálové transfery</v>
      </c>
      <c r="N313" s="241" t="str">
        <f t="shared" si="24"/>
        <v>50671669aK</v>
      </c>
    </row>
    <row r="314" spans="1:14" x14ac:dyDescent="0.2">
      <c r="A314" s="259" t="s">
        <v>2611</v>
      </c>
      <c r="B314" s="247" t="str">
        <f>VLOOKUP(A314,Adr!A:B,2,FALSE())</f>
        <v>Zväz slovenského lyžovania</v>
      </c>
      <c r="C314" s="257" t="s">
        <v>3021</v>
      </c>
      <c r="D314" s="258">
        <v>128760</v>
      </c>
      <c r="E314" s="250">
        <v>0</v>
      </c>
      <c r="F314" s="251" t="s">
        <v>379</v>
      </c>
      <c r="G314" s="248" t="s">
        <v>357</v>
      </c>
      <c r="H314" s="248" t="s">
        <v>2631</v>
      </c>
      <c r="I314" s="252" t="str">
        <f t="shared" si="20"/>
        <v>50671669c</v>
      </c>
      <c r="J314" s="253" t="str">
        <f t="shared" si="21"/>
        <v>50671669026 03</v>
      </c>
      <c r="K314" s="254"/>
      <c r="L314" s="253" t="str">
        <f t="shared" si="22"/>
        <v>50671669026 03B</v>
      </c>
      <c r="M314" s="254" t="str">
        <f t="shared" si="23"/>
        <v>Zväz slovenského lyžovaniacBzabezpečenie a rozvoj športu lyžovanie zdravotne postihnutých športovcov</v>
      </c>
      <c r="N314" s="241" t="str">
        <f t="shared" si="24"/>
        <v>50671669cB</v>
      </c>
    </row>
    <row r="315" spans="1:14" x14ac:dyDescent="0.2">
      <c r="A315" s="255" t="s">
        <v>2611</v>
      </c>
      <c r="B315" s="247" t="str">
        <f>VLOOKUP(A315,Adr!A:B,2,FALSE())</f>
        <v>Zväz slovenského lyžovania</v>
      </c>
      <c r="C315" s="257" t="s">
        <v>3022</v>
      </c>
      <c r="D315" s="258">
        <v>45000</v>
      </c>
      <c r="E315" s="256">
        <v>0</v>
      </c>
      <c r="F315" s="251" t="s">
        <v>381</v>
      </c>
      <c r="G315" s="248" t="s">
        <v>357</v>
      </c>
      <c r="H315" s="248" t="s">
        <v>2631</v>
      </c>
      <c r="I315" s="252" t="str">
        <f t="shared" si="20"/>
        <v>50671669d</v>
      </c>
      <c r="J315" s="253" t="str">
        <f t="shared" si="21"/>
        <v>50671669026 03</v>
      </c>
      <c r="K315" s="254"/>
      <c r="L315" s="253" t="str">
        <f t="shared" si="22"/>
        <v>50671669026 03B</v>
      </c>
      <c r="M315" s="254" t="str">
        <f t="shared" si="23"/>
        <v>Zväz slovenského lyžovaniadBHaraus Miroslav + navádzač</v>
      </c>
      <c r="N315" s="241" t="str">
        <f t="shared" si="24"/>
        <v>50671669dB</v>
      </c>
    </row>
    <row r="316" spans="1:14" x14ac:dyDescent="0.2">
      <c r="A316" s="255" t="s">
        <v>2611</v>
      </c>
      <c r="B316" s="247" t="str">
        <f>VLOOKUP(A316,Adr!A:B,2,FALSE())</f>
        <v>Zväz slovenského lyžovania</v>
      </c>
      <c r="C316" s="257" t="s">
        <v>3023</v>
      </c>
      <c r="D316" s="258">
        <v>20000</v>
      </c>
      <c r="E316" s="250">
        <v>0</v>
      </c>
      <c r="F316" s="251" t="s">
        <v>381</v>
      </c>
      <c r="G316" s="248" t="s">
        <v>357</v>
      </c>
      <c r="H316" s="248" t="s">
        <v>2631</v>
      </c>
      <c r="I316" s="252" t="str">
        <f t="shared" si="20"/>
        <v>50671669d</v>
      </c>
      <c r="J316" s="253" t="str">
        <f t="shared" si="21"/>
        <v>50671669026 03</v>
      </c>
      <c r="K316" s="254"/>
      <c r="L316" s="253" t="str">
        <f t="shared" si="22"/>
        <v>50671669026 03B</v>
      </c>
      <c r="M316" s="254" t="str">
        <f t="shared" si="23"/>
        <v>Zväz slovenského lyžovaniadBJaroš Samuel</v>
      </c>
      <c r="N316" s="241" t="str">
        <f t="shared" si="24"/>
        <v>50671669dB</v>
      </c>
    </row>
    <row r="317" spans="1:14" x14ac:dyDescent="0.2">
      <c r="A317" s="255" t="s">
        <v>2611</v>
      </c>
      <c r="B317" s="247" t="str">
        <f>VLOOKUP(A317,Adr!A:B,2,FALSE())</f>
        <v>Zväz slovenského lyžovania</v>
      </c>
      <c r="C317" s="257" t="s">
        <v>3024</v>
      </c>
      <c r="D317" s="258">
        <v>10000</v>
      </c>
      <c r="E317" s="256">
        <v>0</v>
      </c>
      <c r="F317" s="251" t="s">
        <v>381</v>
      </c>
      <c r="G317" s="248" t="s">
        <v>357</v>
      </c>
      <c r="H317" s="248" t="s">
        <v>2631</v>
      </c>
      <c r="I317" s="252" t="str">
        <f t="shared" si="20"/>
        <v>50671669d</v>
      </c>
      <c r="J317" s="253" t="str">
        <f t="shared" si="21"/>
        <v>50671669026 03</v>
      </c>
      <c r="K317" s="254"/>
      <c r="L317" s="253" t="str">
        <f t="shared" si="22"/>
        <v>50671669026 03B</v>
      </c>
      <c r="M317" s="254" t="str">
        <f t="shared" si="23"/>
        <v>Zväz slovenského lyžovaniadBPitoňáková Sára</v>
      </c>
      <c r="N317" s="241" t="str">
        <f t="shared" si="24"/>
        <v>50671669dB</v>
      </c>
    </row>
    <row r="318" spans="1:14" x14ac:dyDescent="0.2">
      <c r="A318" s="251" t="s">
        <v>2611</v>
      </c>
      <c r="B318" s="247" t="str">
        <f>VLOOKUP(A318,Adr!A:B,2,FALSE())</f>
        <v>Zväz slovenského lyžovania</v>
      </c>
      <c r="C318" s="257" t="s">
        <v>3025</v>
      </c>
      <c r="D318" s="258">
        <v>75000</v>
      </c>
      <c r="E318" s="250">
        <v>0</v>
      </c>
      <c r="F318" s="251" t="s">
        <v>381</v>
      </c>
      <c r="G318" s="248" t="s">
        <v>357</v>
      </c>
      <c r="H318" s="248" t="s">
        <v>2631</v>
      </c>
      <c r="I318" s="252" t="str">
        <f t="shared" si="20"/>
        <v>50671669d</v>
      </c>
      <c r="J318" s="253" t="str">
        <f t="shared" si="21"/>
        <v>50671669026 03</v>
      </c>
      <c r="K318" s="254"/>
      <c r="L318" s="253" t="str">
        <f t="shared" si="22"/>
        <v>50671669026 03B</v>
      </c>
      <c r="M318" s="254" t="str">
        <f t="shared" si="23"/>
        <v>Zväz slovenského lyžovaniadBRexová Alexandra + navádzač</v>
      </c>
      <c r="N318" s="241" t="str">
        <f t="shared" si="24"/>
        <v>50671669dB</v>
      </c>
    </row>
    <row r="319" spans="1:14" x14ac:dyDescent="0.2">
      <c r="A319" s="255" t="s">
        <v>2611</v>
      </c>
      <c r="B319" s="247" t="str">
        <f>VLOOKUP(A319,Adr!A:B,2,FALSE())</f>
        <v>Zväz slovenského lyžovania</v>
      </c>
      <c r="C319" s="260" t="s">
        <v>3026</v>
      </c>
      <c r="D319" s="258">
        <v>10000</v>
      </c>
      <c r="E319" s="256">
        <v>0</v>
      </c>
      <c r="F319" s="251" t="s">
        <v>381</v>
      </c>
      <c r="G319" s="248" t="s">
        <v>357</v>
      </c>
      <c r="H319" s="248" t="s">
        <v>2631</v>
      </c>
      <c r="I319" s="252" t="str">
        <f t="shared" si="20"/>
        <v>50671669d</v>
      </c>
      <c r="J319" s="253" t="str">
        <f t="shared" si="21"/>
        <v>50671669026 03</v>
      </c>
      <c r="K319" s="254"/>
      <c r="L319" s="253" t="str">
        <f t="shared" si="22"/>
        <v>50671669026 03B</v>
      </c>
      <c r="M319" s="254" t="str">
        <f t="shared" si="23"/>
        <v>Zväz slovenského lyžovaniadBSakál Samuel</v>
      </c>
      <c r="N319" s="241" t="str">
        <f t="shared" si="24"/>
        <v>50671669dB</v>
      </c>
    </row>
    <row r="320" spans="1:14" x14ac:dyDescent="0.2">
      <c r="A320" s="251" t="s">
        <v>2611</v>
      </c>
      <c r="B320" s="247" t="str">
        <f>VLOOKUP(A320,Adr!A:B,2,FALSE())</f>
        <v>Zväz slovenského lyžovania</v>
      </c>
      <c r="C320" s="257" t="s">
        <v>3027</v>
      </c>
      <c r="D320" s="258">
        <v>70000</v>
      </c>
      <c r="E320" s="250">
        <v>0</v>
      </c>
      <c r="F320" s="251" t="s">
        <v>381</v>
      </c>
      <c r="G320" s="248" t="s">
        <v>357</v>
      </c>
      <c r="H320" s="248" t="s">
        <v>2631</v>
      </c>
      <c r="I320" s="252" t="str">
        <f t="shared" si="20"/>
        <v>50671669d</v>
      </c>
      <c r="J320" s="253" t="str">
        <f t="shared" si="21"/>
        <v>50671669026 03</v>
      </c>
      <c r="K320" s="254"/>
      <c r="L320" s="253" t="str">
        <f t="shared" si="22"/>
        <v>50671669026 03B</v>
      </c>
      <c r="M320" s="254" t="str">
        <f t="shared" si="23"/>
        <v>Zväz slovenského lyžovaniadBVlhová Petra</v>
      </c>
      <c r="N320" s="241" t="str">
        <f t="shared" si="24"/>
        <v>50671669dB</v>
      </c>
    </row>
    <row r="321" spans="1:14" x14ac:dyDescent="0.2">
      <c r="A321" s="259"/>
      <c r="B321" s="247" t="e">
        <f>VLOOKUP(A321,Adr!A:B,2,FALSE())</f>
        <v>#N/A</v>
      </c>
      <c r="C321" s="257"/>
      <c r="D321" s="258"/>
      <c r="E321" s="250"/>
      <c r="F321" s="251"/>
      <c r="G321" s="248"/>
      <c r="H321" s="248"/>
      <c r="I321" s="252" t="str">
        <f t="shared" si="20"/>
        <v/>
      </c>
      <c r="J321" s="253" t="str">
        <f t="shared" si="21"/>
        <v/>
      </c>
      <c r="K321" s="254"/>
      <c r="L321" s="253" t="str">
        <f t="shared" si="22"/>
        <v/>
      </c>
      <c r="M321" s="254" t="e">
        <f t="shared" si="23"/>
        <v>#N/A</v>
      </c>
      <c r="N321" s="241" t="str">
        <f t="shared" si="24"/>
        <v/>
      </c>
    </row>
    <row r="322" spans="1:14" x14ac:dyDescent="0.2">
      <c r="A322" s="251"/>
      <c r="B322" s="247" t="e">
        <f>VLOOKUP(A322,Adr!A:B,2,FALSE())</f>
        <v>#N/A</v>
      </c>
      <c r="C322" s="260"/>
      <c r="D322" s="261"/>
      <c r="E322" s="256"/>
      <c r="F322" s="251"/>
      <c r="G322" s="248"/>
      <c r="H322" s="248"/>
      <c r="I322" s="252" t="str">
        <f t="shared" ref="I322:I385" si="25">A322&amp;F322</f>
        <v/>
      </c>
      <c r="J322" s="253" t="str">
        <f t="shared" ref="J322:J385" si="26">A322&amp;G322</f>
        <v/>
      </c>
      <c r="K322" s="254"/>
      <c r="L322" s="253" t="str">
        <f t="shared" ref="L322:L385" si="27">A322&amp;G322&amp;H322</f>
        <v/>
      </c>
      <c r="M322" s="254" t="e">
        <f t="shared" ref="M322:M385" si="28">B322&amp;F322&amp;H322&amp;C322</f>
        <v>#N/A</v>
      </c>
      <c r="N322" s="241" t="str">
        <f t="shared" ref="N322:N385" si="29">+I322&amp;H322</f>
        <v/>
      </c>
    </row>
    <row r="323" spans="1:14" x14ac:dyDescent="0.2">
      <c r="A323" s="251"/>
      <c r="B323" s="247" t="e">
        <f>VLOOKUP(A323,Adr!A:B,2,FALSE())</f>
        <v>#N/A</v>
      </c>
      <c r="C323" s="260"/>
      <c r="D323" s="261"/>
      <c r="E323" s="250"/>
      <c r="F323" s="251"/>
      <c r="G323" s="248"/>
      <c r="H323" s="248"/>
      <c r="I323" s="252" t="str">
        <f t="shared" si="25"/>
        <v/>
      </c>
      <c r="J323" s="253" t="str">
        <f t="shared" si="26"/>
        <v/>
      </c>
      <c r="K323" s="254"/>
      <c r="L323" s="253" t="str">
        <f t="shared" si="27"/>
        <v/>
      </c>
      <c r="M323" s="254" t="e">
        <f t="shared" si="28"/>
        <v>#N/A</v>
      </c>
      <c r="N323" s="241" t="str">
        <f t="shared" si="29"/>
        <v/>
      </c>
    </row>
    <row r="324" spans="1:14" x14ac:dyDescent="0.2">
      <c r="A324" s="255"/>
      <c r="B324" s="247" t="e">
        <f>VLOOKUP(A324,Adr!A:B,2,FALSE())</f>
        <v>#N/A</v>
      </c>
      <c r="C324" s="257"/>
      <c r="D324" s="258"/>
      <c r="E324" s="256"/>
      <c r="F324" s="251"/>
      <c r="G324" s="248"/>
      <c r="H324" s="248"/>
      <c r="I324" s="252" t="str">
        <f t="shared" si="25"/>
        <v/>
      </c>
      <c r="J324" s="253" t="str">
        <f t="shared" si="26"/>
        <v/>
      </c>
      <c r="K324" s="254"/>
      <c r="L324" s="253" t="str">
        <f t="shared" si="27"/>
        <v/>
      </c>
      <c r="M324" s="254" t="e">
        <f t="shared" si="28"/>
        <v>#N/A</v>
      </c>
      <c r="N324" s="241" t="str">
        <f t="shared" si="29"/>
        <v/>
      </c>
    </row>
    <row r="325" spans="1:14" x14ac:dyDescent="0.2">
      <c r="A325" s="259"/>
      <c r="B325" s="247" t="e">
        <f>VLOOKUP(A325,Adr!A:B,2,FALSE())</f>
        <v>#N/A</v>
      </c>
      <c r="C325" s="257"/>
      <c r="D325" s="258"/>
      <c r="E325" s="250"/>
      <c r="F325" s="251"/>
      <c r="G325" s="248"/>
      <c r="H325" s="248"/>
      <c r="I325" s="252" t="str">
        <f t="shared" si="25"/>
        <v/>
      </c>
      <c r="J325" s="253" t="str">
        <f t="shared" si="26"/>
        <v/>
      </c>
      <c r="K325" s="254"/>
      <c r="L325" s="253" t="str">
        <f t="shared" si="27"/>
        <v/>
      </c>
      <c r="M325" s="254" t="e">
        <f t="shared" si="28"/>
        <v>#N/A</v>
      </c>
      <c r="N325" s="241" t="str">
        <f t="shared" si="29"/>
        <v/>
      </c>
    </row>
    <row r="326" spans="1:14" x14ac:dyDescent="0.2">
      <c r="A326" s="251"/>
      <c r="B326" s="247" t="e">
        <f>VLOOKUP(A326,Adr!A:B,2,FALSE())</f>
        <v>#N/A</v>
      </c>
      <c r="C326" s="257"/>
      <c r="D326" s="258"/>
      <c r="E326" s="256"/>
      <c r="F326" s="251"/>
      <c r="G326" s="248"/>
      <c r="H326" s="248"/>
      <c r="I326" s="252" t="str">
        <f t="shared" si="25"/>
        <v/>
      </c>
      <c r="J326" s="253" t="str">
        <f t="shared" si="26"/>
        <v/>
      </c>
      <c r="K326" s="254"/>
      <c r="L326" s="253" t="str">
        <f t="shared" si="27"/>
        <v/>
      </c>
      <c r="M326" s="254" t="e">
        <f t="shared" si="28"/>
        <v>#N/A</v>
      </c>
      <c r="N326" s="241" t="str">
        <f t="shared" si="29"/>
        <v/>
      </c>
    </row>
    <row r="327" spans="1:14" x14ac:dyDescent="0.2">
      <c r="A327" s="251"/>
      <c r="B327" s="247" t="e">
        <f>VLOOKUP(A327,Adr!A:B,2,FALSE())</f>
        <v>#N/A</v>
      </c>
      <c r="C327" s="263"/>
      <c r="D327" s="264"/>
      <c r="E327" s="250"/>
      <c r="F327" s="251"/>
      <c r="G327" s="248"/>
      <c r="H327" s="248"/>
      <c r="I327" s="252" t="str">
        <f t="shared" si="25"/>
        <v/>
      </c>
      <c r="J327" s="253" t="str">
        <f t="shared" si="26"/>
        <v/>
      </c>
      <c r="K327" s="254"/>
      <c r="L327" s="253" t="str">
        <f t="shared" si="27"/>
        <v/>
      </c>
      <c r="M327" s="254" t="e">
        <f t="shared" si="28"/>
        <v>#N/A</v>
      </c>
      <c r="N327" s="241" t="str">
        <f t="shared" si="29"/>
        <v/>
      </c>
    </row>
    <row r="328" spans="1:14" x14ac:dyDescent="0.2">
      <c r="A328" s="251"/>
      <c r="B328" s="247" t="e">
        <f>VLOOKUP(A328,Adr!A:B,2,FALSE())</f>
        <v>#N/A</v>
      </c>
      <c r="C328" s="260"/>
      <c r="D328" s="261"/>
      <c r="E328" s="256"/>
      <c r="F328" s="251"/>
      <c r="G328" s="248"/>
      <c r="H328" s="248"/>
      <c r="I328" s="252" t="str">
        <f t="shared" si="25"/>
        <v/>
      </c>
      <c r="J328" s="253" t="str">
        <f t="shared" si="26"/>
        <v/>
      </c>
      <c r="K328" s="254"/>
      <c r="L328" s="253" t="str">
        <f t="shared" si="27"/>
        <v/>
      </c>
      <c r="M328" s="254" t="e">
        <f t="shared" si="28"/>
        <v>#N/A</v>
      </c>
      <c r="N328" s="241" t="str">
        <f t="shared" si="29"/>
        <v/>
      </c>
    </row>
    <row r="329" spans="1:14" x14ac:dyDescent="0.2">
      <c r="A329" s="255"/>
      <c r="B329" s="247" t="e">
        <f>VLOOKUP(A329,Adr!A:B,2,FALSE())</f>
        <v>#N/A</v>
      </c>
      <c r="C329" s="257"/>
      <c r="D329" s="258"/>
      <c r="E329" s="250"/>
      <c r="F329" s="251"/>
      <c r="G329" s="248"/>
      <c r="H329" s="248"/>
      <c r="I329" s="252" t="str">
        <f t="shared" si="25"/>
        <v/>
      </c>
      <c r="J329" s="253" t="str">
        <f t="shared" si="26"/>
        <v/>
      </c>
      <c r="K329" s="254"/>
      <c r="L329" s="253" t="str">
        <f t="shared" si="27"/>
        <v/>
      </c>
      <c r="M329" s="254" t="e">
        <f t="shared" si="28"/>
        <v>#N/A</v>
      </c>
      <c r="N329" s="241" t="str">
        <f t="shared" si="29"/>
        <v/>
      </c>
    </row>
    <row r="330" spans="1:14" x14ac:dyDescent="0.2">
      <c r="A330" s="251"/>
      <c r="B330" s="247" t="e">
        <f>VLOOKUP(A330,Adr!A:B,2,FALSE())</f>
        <v>#N/A</v>
      </c>
      <c r="C330" s="260"/>
      <c r="D330" s="258"/>
      <c r="E330" s="256"/>
      <c r="F330" s="251"/>
      <c r="G330" s="248"/>
      <c r="H330" s="248"/>
      <c r="I330" s="252" t="str">
        <f t="shared" si="25"/>
        <v/>
      </c>
      <c r="J330" s="253" t="str">
        <f t="shared" si="26"/>
        <v/>
      </c>
      <c r="K330" s="254"/>
      <c r="L330" s="253" t="str">
        <f t="shared" si="27"/>
        <v/>
      </c>
      <c r="M330" s="254" t="e">
        <f t="shared" si="28"/>
        <v>#N/A</v>
      </c>
      <c r="N330" s="241" t="str">
        <f t="shared" si="29"/>
        <v/>
      </c>
    </row>
    <row r="331" spans="1:14" x14ac:dyDescent="0.2">
      <c r="A331" s="255"/>
      <c r="B331" s="247" t="e">
        <f>VLOOKUP(A331,Adr!A:B,2,FALSE())</f>
        <v>#N/A</v>
      </c>
      <c r="C331" s="262"/>
      <c r="D331" s="249"/>
      <c r="E331" s="250"/>
      <c r="F331" s="251"/>
      <c r="G331" s="248"/>
      <c r="H331" s="248"/>
      <c r="I331" s="252" t="str">
        <f t="shared" si="25"/>
        <v/>
      </c>
      <c r="J331" s="253" t="str">
        <f t="shared" si="26"/>
        <v/>
      </c>
      <c r="K331" s="254"/>
      <c r="L331" s="253" t="str">
        <f t="shared" si="27"/>
        <v/>
      </c>
      <c r="M331" s="254" t="e">
        <f t="shared" si="28"/>
        <v>#N/A</v>
      </c>
      <c r="N331" s="241" t="str">
        <f t="shared" si="29"/>
        <v/>
      </c>
    </row>
    <row r="332" spans="1:14" x14ac:dyDescent="0.2">
      <c r="A332" s="251"/>
      <c r="B332" s="247" t="e">
        <f>VLOOKUP(A332,Adr!A:B,2,FALSE())</f>
        <v>#N/A</v>
      </c>
      <c r="C332" s="257"/>
      <c r="D332" s="258"/>
      <c r="E332" s="256"/>
      <c r="F332" s="251"/>
      <c r="G332" s="248"/>
      <c r="H332" s="248"/>
      <c r="I332" s="252" t="str">
        <f t="shared" si="25"/>
        <v/>
      </c>
      <c r="J332" s="253" t="str">
        <f t="shared" si="26"/>
        <v/>
      </c>
      <c r="K332" s="254"/>
      <c r="L332" s="253" t="str">
        <f t="shared" si="27"/>
        <v/>
      </c>
      <c r="M332" s="254" t="e">
        <f t="shared" si="28"/>
        <v>#N/A</v>
      </c>
      <c r="N332" s="241" t="str">
        <f t="shared" si="29"/>
        <v/>
      </c>
    </row>
    <row r="333" spans="1:14" x14ac:dyDescent="0.2">
      <c r="A333" s="251"/>
      <c r="B333" s="247" t="e">
        <f>VLOOKUP(A333,Adr!A:B,2,FALSE())</f>
        <v>#N/A</v>
      </c>
      <c r="C333" s="260"/>
      <c r="D333" s="261"/>
      <c r="E333" s="250"/>
      <c r="F333" s="251"/>
      <c r="G333" s="248"/>
      <c r="H333" s="248"/>
      <c r="I333" s="252" t="str">
        <f t="shared" si="25"/>
        <v/>
      </c>
      <c r="J333" s="253" t="str">
        <f t="shared" si="26"/>
        <v/>
      </c>
      <c r="K333" s="254"/>
      <c r="L333" s="253" t="str">
        <f t="shared" si="27"/>
        <v/>
      </c>
      <c r="M333" s="254" t="e">
        <f t="shared" si="28"/>
        <v>#N/A</v>
      </c>
      <c r="N333" s="241" t="str">
        <f t="shared" si="29"/>
        <v/>
      </c>
    </row>
    <row r="334" spans="1:14" x14ac:dyDescent="0.2">
      <c r="A334" s="251"/>
      <c r="B334" s="247" t="e">
        <f>VLOOKUP(A334,Adr!A:B,2,FALSE())</f>
        <v>#N/A</v>
      </c>
      <c r="C334" s="260"/>
      <c r="D334" s="261"/>
      <c r="E334" s="256"/>
      <c r="F334" s="251"/>
      <c r="G334" s="248"/>
      <c r="H334" s="248"/>
      <c r="I334" s="252" t="str">
        <f t="shared" si="25"/>
        <v/>
      </c>
      <c r="J334" s="253" t="str">
        <f t="shared" si="26"/>
        <v/>
      </c>
      <c r="K334" s="254"/>
      <c r="L334" s="253" t="str">
        <f t="shared" si="27"/>
        <v/>
      </c>
      <c r="M334" s="254" t="e">
        <f t="shared" si="28"/>
        <v>#N/A</v>
      </c>
      <c r="N334" s="241" t="str">
        <f t="shared" si="29"/>
        <v/>
      </c>
    </row>
    <row r="335" spans="1:14" x14ac:dyDescent="0.2">
      <c r="A335" s="220"/>
      <c r="B335" s="247" t="e">
        <f>VLOOKUP(A335,Adr!A:B,2,FALSE())</f>
        <v>#N/A</v>
      </c>
      <c r="C335" s="257"/>
      <c r="D335" s="258"/>
      <c r="E335" s="256"/>
      <c r="F335" s="251"/>
      <c r="G335" s="248"/>
      <c r="H335" s="248"/>
      <c r="I335" s="252" t="str">
        <f t="shared" si="25"/>
        <v/>
      </c>
      <c r="J335" s="253" t="str">
        <f t="shared" si="26"/>
        <v/>
      </c>
      <c r="K335" s="254"/>
      <c r="L335" s="253" t="str">
        <f t="shared" si="27"/>
        <v/>
      </c>
      <c r="M335" s="254" t="e">
        <f t="shared" si="28"/>
        <v>#N/A</v>
      </c>
      <c r="N335" s="241" t="str">
        <f t="shared" si="29"/>
        <v/>
      </c>
    </row>
    <row r="336" spans="1:14" x14ac:dyDescent="0.2">
      <c r="A336" s="220"/>
      <c r="B336" s="247" t="e">
        <f>VLOOKUP(A336,Adr!A:B,2,FALSE())</f>
        <v>#N/A</v>
      </c>
      <c r="C336" s="257"/>
      <c r="D336" s="258"/>
      <c r="E336" s="250"/>
      <c r="F336" s="251"/>
      <c r="G336" s="248"/>
      <c r="H336" s="248"/>
      <c r="I336" s="252" t="str">
        <f t="shared" si="25"/>
        <v/>
      </c>
      <c r="J336" s="253" t="str">
        <f t="shared" si="26"/>
        <v/>
      </c>
      <c r="K336" s="254"/>
      <c r="L336" s="253" t="str">
        <f t="shared" si="27"/>
        <v/>
      </c>
      <c r="M336" s="254" t="e">
        <f t="shared" si="28"/>
        <v>#N/A</v>
      </c>
      <c r="N336" s="241" t="str">
        <f t="shared" si="29"/>
        <v/>
      </c>
    </row>
    <row r="337" spans="1:14" x14ac:dyDescent="0.2">
      <c r="A337" s="220"/>
      <c r="B337" s="247" t="e">
        <f>VLOOKUP(A337,Adr!A:B,2,FALSE())</f>
        <v>#N/A</v>
      </c>
      <c r="C337" s="260"/>
      <c r="D337" s="261"/>
      <c r="E337" s="256"/>
      <c r="F337" s="251"/>
      <c r="G337" s="248"/>
      <c r="H337" s="248"/>
      <c r="I337" s="252" t="str">
        <f t="shared" si="25"/>
        <v/>
      </c>
      <c r="J337" s="253" t="str">
        <f t="shared" si="26"/>
        <v/>
      </c>
      <c r="K337" s="254"/>
      <c r="L337" s="253" t="str">
        <f t="shared" si="27"/>
        <v/>
      </c>
      <c r="M337" s="254" t="e">
        <f t="shared" si="28"/>
        <v>#N/A</v>
      </c>
      <c r="N337" s="241" t="str">
        <f t="shared" si="29"/>
        <v/>
      </c>
    </row>
    <row r="338" spans="1:14" x14ac:dyDescent="0.2">
      <c r="A338" s="251"/>
      <c r="B338" s="247" t="e">
        <f>VLOOKUP(A338,Adr!A:B,2,FALSE())</f>
        <v>#N/A</v>
      </c>
      <c r="C338" s="257"/>
      <c r="D338" s="258"/>
      <c r="E338" s="250"/>
      <c r="F338" s="251"/>
      <c r="G338" s="248"/>
      <c r="H338" s="248"/>
      <c r="I338" s="252" t="str">
        <f t="shared" si="25"/>
        <v/>
      </c>
      <c r="J338" s="253" t="str">
        <f t="shared" si="26"/>
        <v/>
      </c>
      <c r="K338" s="254"/>
      <c r="L338" s="253" t="str">
        <f t="shared" si="27"/>
        <v/>
      </c>
      <c r="M338" s="254" t="e">
        <f t="shared" si="28"/>
        <v>#N/A</v>
      </c>
      <c r="N338" s="241" t="str">
        <f t="shared" si="29"/>
        <v/>
      </c>
    </row>
    <row r="339" spans="1:14" x14ac:dyDescent="0.2">
      <c r="A339" s="251"/>
      <c r="B339" s="247" t="e">
        <f>VLOOKUP(A339,Adr!A:B,2,FALSE())</f>
        <v>#N/A</v>
      </c>
      <c r="C339" s="257"/>
      <c r="D339" s="261"/>
      <c r="E339" s="250"/>
      <c r="F339" s="251"/>
      <c r="G339" s="248"/>
      <c r="H339" s="248"/>
      <c r="I339" s="252" t="str">
        <f t="shared" si="25"/>
        <v/>
      </c>
      <c r="J339" s="253" t="str">
        <f t="shared" si="26"/>
        <v/>
      </c>
      <c r="K339" s="254"/>
      <c r="L339" s="253" t="str">
        <f t="shared" si="27"/>
        <v/>
      </c>
      <c r="M339" s="254" t="e">
        <f t="shared" si="28"/>
        <v>#N/A</v>
      </c>
      <c r="N339" s="241" t="str">
        <f t="shared" si="29"/>
        <v/>
      </c>
    </row>
    <row r="340" spans="1:14" x14ac:dyDescent="0.2">
      <c r="A340" s="220"/>
      <c r="B340" s="247" t="e">
        <f>VLOOKUP(A340,Adr!A:B,2,FALSE())</f>
        <v>#N/A</v>
      </c>
      <c r="C340" s="260"/>
      <c r="D340" s="258"/>
      <c r="E340" s="256"/>
      <c r="F340" s="251"/>
      <c r="G340" s="248"/>
      <c r="H340" s="248"/>
      <c r="I340" s="252" t="str">
        <f t="shared" si="25"/>
        <v/>
      </c>
      <c r="J340" s="253" t="str">
        <f t="shared" si="26"/>
        <v/>
      </c>
      <c r="K340" s="254"/>
      <c r="L340" s="253" t="str">
        <f t="shared" si="27"/>
        <v/>
      </c>
      <c r="M340" s="254" t="e">
        <f t="shared" si="28"/>
        <v>#N/A</v>
      </c>
      <c r="N340" s="241" t="str">
        <f t="shared" si="29"/>
        <v/>
      </c>
    </row>
    <row r="341" spans="1:14" x14ac:dyDescent="0.2">
      <c r="A341" s="251"/>
      <c r="B341" s="247" t="e">
        <f>VLOOKUP(A341,Adr!A:B,2,FALSE())</f>
        <v>#N/A</v>
      </c>
      <c r="C341" s="262"/>
      <c r="D341" s="249"/>
      <c r="E341" s="256"/>
      <c r="F341" s="251"/>
      <c r="G341" s="248"/>
      <c r="H341" s="248"/>
      <c r="I341" s="252" t="str">
        <f t="shared" si="25"/>
        <v/>
      </c>
      <c r="J341" s="253" t="str">
        <f t="shared" si="26"/>
        <v/>
      </c>
      <c r="K341" s="254"/>
      <c r="L341" s="253" t="str">
        <f t="shared" si="27"/>
        <v/>
      </c>
      <c r="M341" s="254" t="e">
        <f t="shared" si="28"/>
        <v>#N/A</v>
      </c>
      <c r="N341" s="241" t="str">
        <f t="shared" si="29"/>
        <v/>
      </c>
    </row>
    <row r="342" spans="1:14" x14ac:dyDescent="0.2">
      <c r="A342" s="259"/>
      <c r="B342" s="247" t="e">
        <f>VLOOKUP(A342,Adr!A:B,2,FALSE())</f>
        <v>#N/A</v>
      </c>
      <c r="C342" s="257"/>
      <c r="D342" s="258"/>
      <c r="E342" s="250"/>
      <c r="F342" s="251"/>
      <c r="G342" s="248"/>
      <c r="H342" s="248"/>
      <c r="I342" s="252" t="str">
        <f t="shared" si="25"/>
        <v/>
      </c>
      <c r="J342" s="253" t="str">
        <f t="shared" si="26"/>
        <v/>
      </c>
      <c r="K342" s="254"/>
      <c r="L342" s="253" t="str">
        <f t="shared" si="27"/>
        <v/>
      </c>
      <c r="M342" s="254" t="e">
        <f t="shared" si="28"/>
        <v>#N/A</v>
      </c>
      <c r="N342" s="241" t="str">
        <f t="shared" si="29"/>
        <v/>
      </c>
    </row>
    <row r="343" spans="1:14" x14ac:dyDescent="0.2">
      <c r="A343" s="259"/>
      <c r="B343" s="247" t="e">
        <f>VLOOKUP(A343,Adr!A:B,2,FALSE())</f>
        <v>#N/A</v>
      </c>
      <c r="C343" s="260"/>
      <c r="D343" s="258"/>
      <c r="E343" s="256"/>
      <c r="F343" s="251"/>
      <c r="G343" s="248"/>
      <c r="H343" s="248"/>
      <c r="I343" s="252" t="str">
        <f t="shared" si="25"/>
        <v/>
      </c>
      <c r="J343" s="253" t="str">
        <f t="shared" si="26"/>
        <v/>
      </c>
      <c r="K343" s="254"/>
      <c r="L343" s="253" t="str">
        <f t="shared" si="27"/>
        <v/>
      </c>
      <c r="M343" s="254" t="e">
        <f t="shared" si="28"/>
        <v>#N/A</v>
      </c>
      <c r="N343" s="241" t="str">
        <f t="shared" si="29"/>
        <v/>
      </c>
    </row>
    <row r="344" spans="1:14" x14ac:dyDescent="0.2">
      <c r="A344" s="255"/>
      <c r="B344" s="247" t="e">
        <f>VLOOKUP(A344,Adr!A:B,2,FALSE())</f>
        <v>#N/A</v>
      </c>
      <c r="C344" s="260"/>
      <c r="D344" s="249"/>
      <c r="E344" s="250"/>
      <c r="F344" s="251"/>
      <c r="G344" s="248"/>
      <c r="H344" s="248"/>
      <c r="I344" s="252" t="str">
        <f t="shared" si="25"/>
        <v/>
      </c>
      <c r="J344" s="253" t="str">
        <f t="shared" si="26"/>
        <v/>
      </c>
      <c r="K344" s="254"/>
      <c r="L344" s="253" t="str">
        <f t="shared" si="27"/>
        <v/>
      </c>
      <c r="M344" s="254" t="e">
        <f t="shared" si="28"/>
        <v>#N/A</v>
      </c>
      <c r="N344" s="241" t="str">
        <f t="shared" si="29"/>
        <v/>
      </c>
    </row>
    <row r="345" spans="1:14" x14ac:dyDescent="0.2">
      <c r="A345" s="251"/>
      <c r="B345" s="247" t="e">
        <f>VLOOKUP(A345,Adr!A:B,2,FALSE())</f>
        <v>#N/A</v>
      </c>
      <c r="C345" s="260"/>
      <c r="D345" s="261"/>
      <c r="E345" s="256"/>
      <c r="F345" s="251"/>
      <c r="G345" s="248"/>
      <c r="H345" s="248"/>
      <c r="I345" s="252" t="str">
        <f t="shared" si="25"/>
        <v/>
      </c>
      <c r="J345" s="253" t="str">
        <f t="shared" si="26"/>
        <v/>
      </c>
      <c r="K345" s="254"/>
      <c r="L345" s="253" t="str">
        <f t="shared" si="27"/>
        <v/>
      </c>
      <c r="M345" s="254" t="e">
        <f t="shared" si="28"/>
        <v>#N/A</v>
      </c>
      <c r="N345" s="241" t="str">
        <f t="shared" si="29"/>
        <v/>
      </c>
    </row>
    <row r="346" spans="1:14" x14ac:dyDescent="0.2">
      <c r="A346" s="220"/>
      <c r="B346" s="247" t="e">
        <f>VLOOKUP(A346,Adr!A:B,2,FALSE())</f>
        <v>#N/A</v>
      </c>
      <c r="C346" s="248"/>
      <c r="D346" s="249"/>
      <c r="E346" s="250"/>
      <c r="F346" s="251"/>
      <c r="G346" s="248"/>
      <c r="H346" s="248"/>
      <c r="I346" s="252" t="str">
        <f t="shared" si="25"/>
        <v/>
      </c>
      <c r="J346" s="253" t="str">
        <f t="shared" si="26"/>
        <v/>
      </c>
      <c r="K346" s="254"/>
      <c r="L346" s="253" t="str">
        <f t="shared" si="27"/>
        <v/>
      </c>
      <c r="M346" s="254" t="e">
        <f t="shared" si="28"/>
        <v>#N/A</v>
      </c>
      <c r="N346" s="241" t="str">
        <f t="shared" si="29"/>
        <v/>
      </c>
    </row>
    <row r="347" spans="1:14" x14ac:dyDescent="0.2">
      <c r="A347" s="251"/>
      <c r="B347" s="247" t="e">
        <f>VLOOKUP(A347,Adr!A:B,2,FALSE())</f>
        <v>#N/A</v>
      </c>
      <c r="C347" s="260"/>
      <c r="D347" s="258"/>
      <c r="E347" s="256"/>
      <c r="F347" s="251"/>
      <c r="G347" s="248"/>
      <c r="H347" s="248"/>
      <c r="I347" s="252" t="str">
        <f t="shared" si="25"/>
        <v/>
      </c>
      <c r="J347" s="253" t="str">
        <f t="shared" si="26"/>
        <v/>
      </c>
      <c r="K347" s="254"/>
      <c r="L347" s="253" t="str">
        <f t="shared" si="27"/>
        <v/>
      </c>
      <c r="M347" s="254" t="e">
        <f t="shared" si="28"/>
        <v>#N/A</v>
      </c>
      <c r="N347" s="241" t="str">
        <f t="shared" si="29"/>
        <v/>
      </c>
    </row>
    <row r="348" spans="1:14" x14ac:dyDescent="0.2">
      <c r="A348" s="259"/>
      <c r="B348" s="247" t="e">
        <f>VLOOKUP(A348,Adr!A:B,2,FALSE())</f>
        <v>#N/A</v>
      </c>
      <c r="C348" s="257"/>
      <c r="D348" s="258"/>
      <c r="E348" s="250"/>
      <c r="F348" s="251"/>
      <c r="G348" s="248"/>
      <c r="H348" s="248"/>
      <c r="I348" s="252" t="str">
        <f t="shared" si="25"/>
        <v/>
      </c>
      <c r="J348" s="253" t="str">
        <f t="shared" si="26"/>
        <v/>
      </c>
      <c r="K348" s="254"/>
      <c r="L348" s="253" t="str">
        <f t="shared" si="27"/>
        <v/>
      </c>
      <c r="M348" s="254" t="e">
        <f t="shared" si="28"/>
        <v>#N/A</v>
      </c>
      <c r="N348" s="241" t="str">
        <f t="shared" si="29"/>
        <v/>
      </c>
    </row>
    <row r="349" spans="1:14" x14ac:dyDescent="0.2">
      <c r="A349" s="251"/>
      <c r="B349" s="247" t="e">
        <f>VLOOKUP(A349,Adr!A:B,2,FALSE())</f>
        <v>#N/A</v>
      </c>
      <c r="C349" s="260"/>
      <c r="D349" s="261"/>
      <c r="E349" s="256"/>
      <c r="F349" s="251"/>
      <c r="G349" s="248"/>
      <c r="H349" s="248"/>
      <c r="I349" s="252" t="str">
        <f t="shared" si="25"/>
        <v/>
      </c>
      <c r="J349" s="253" t="str">
        <f t="shared" si="26"/>
        <v/>
      </c>
      <c r="K349" s="254"/>
      <c r="L349" s="253" t="str">
        <f t="shared" si="27"/>
        <v/>
      </c>
      <c r="M349" s="254" t="e">
        <f t="shared" si="28"/>
        <v>#N/A</v>
      </c>
      <c r="N349" s="241" t="str">
        <f t="shared" si="29"/>
        <v/>
      </c>
    </row>
    <row r="350" spans="1:14" x14ac:dyDescent="0.2">
      <c r="A350" s="259"/>
      <c r="B350" s="247" t="e">
        <f>VLOOKUP(A350,Adr!A:B,2,FALSE())</f>
        <v>#N/A</v>
      </c>
      <c r="C350" s="257"/>
      <c r="D350" s="258"/>
      <c r="E350" s="256"/>
      <c r="F350" s="251"/>
      <c r="G350" s="248"/>
      <c r="H350" s="248"/>
      <c r="I350" s="252" t="str">
        <f t="shared" si="25"/>
        <v/>
      </c>
      <c r="J350" s="253" t="str">
        <f t="shared" si="26"/>
        <v/>
      </c>
      <c r="K350" s="254"/>
      <c r="L350" s="253" t="str">
        <f t="shared" si="27"/>
        <v/>
      </c>
      <c r="M350" s="254" t="e">
        <f t="shared" si="28"/>
        <v>#N/A</v>
      </c>
      <c r="N350" s="241" t="str">
        <f t="shared" si="29"/>
        <v/>
      </c>
    </row>
    <row r="351" spans="1:14" x14ac:dyDescent="0.2">
      <c r="A351" s="220"/>
      <c r="B351" s="247" t="e">
        <f>VLOOKUP(A351,Adr!A:B,2,FALSE())</f>
        <v>#N/A</v>
      </c>
      <c r="C351" s="257"/>
      <c r="D351" s="258"/>
      <c r="E351" s="250"/>
      <c r="F351" s="251"/>
      <c r="G351" s="248"/>
      <c r="H351" s="248"/>
      <c r="I351" s="252" t="str">
        <f t="shared" si="25"/>
        <v/>
      </c>
      <c r="J351" s="253" t="str">
        <f t="shared" si="26"/>
        <v/>
      </c>
      <c r="K351" s="254"/>
      <c r="L351" s="253" t="str">
        <f t="shared" si="27"/>
        <v/>
      </c>
      <c r="M351" s="254" t="e">
        <f t="shared" si="28"/>
        <v>#N/A</v>
      </c>
      <c r="N351" s="241" t="str">
        <f t="shared" si="29"/>
        <v/>
      </c>
    </row>
    <row r="352" spans="1:14" x14ac:dyDescent="0.2">
      <c r="A352" s="251"/>
      <c r="B352" s="247" t="e">
        <f>VLOOKUP(A352,Adr!A:B,2,FALSE())</f>
        <v>#N/A</v>
      </c>
      <c r="C352" s="257"/>
      <c r="D352" s="258"/>
      <c r="E352" s="250"/>
      <c r="F352" s="251"/>
      <c r="G352" s="248"/>
      <c r="H352" s="248"/>
      <c r="I352" s="252" t="str">
        <f t="shared" si="25"/>
        <v/>
      </c>
      <c r="J352" s="253" t="str">
        <f t="shared" si="26"/>
        <v/>
      </c>
      <c r="K352" s="254"/>
      <c r="L352" s="253" t="str">
        <f t="shared" si="27"/>
        <v/>
      </c>
      <c r="M352" s="254" t="e">
        <f t="shared" si="28"/>
        <v>#N/A</v>
      </c>
      <c r="N352" s="241" t="str">
        <f t="shared" si="29"/>
        <v/>
      </c>
    </row>
    <row r="353" spans="1:14" x14ac:dyDescent="0.2">
      <c r="A353" s="251"/>
      <c r="B353" s="247" t="e">
        <f>VLOOKUP(A353,Adr!A:B,2,FALSE())</f>
        <v>#N/A</v>
      </c>
      <c r="C353" s="260"/>
      <c r="D353" s="261"/>
      <c r="E353" s="250"/>
      <c r="F353" s="251"/>
      <c r="G353" s="248"/>
      <c r="H353" s="248"/>
      <c r="I353" s="252" t="str">
        <f t="shared" si="25"/>
        <v/>
      </c>
      <c r="J353" s="253" t="str">
        <f t="shared" si="26"/>
        <v/>
      </c>
      <c r="K353" s="254"/>
      <c r="L353" s="253" t="str">
        <f t="shared" si="27"/>
        <v/>
      </c>
      <c r="M353" s="254" t="e">
        <f t="shared" si="28"/>
        <v>#N/A</v>
      </c>
      <c r="N353" s="241" t="str">
        <f t="shared" si="29"/>
        <v/>
      </c>
    </row>
    <row r="354" spans="1:14" x14ac:dyDescent="0.2">
      <c r="A354" s="220"/>
      <c r="B354" s="247" t="e">
        <f>VLOOKUP(A354,Adr!A:B,2,FALSE())</f>
        <v>#N/A</v>
      </c>
      <c r="C354" s="260"/>
      <c r="D354" s="258"/>
      <c r="E354" s="256"/>
      <c r="F354" s="251"/>
      <c r="G354" s="248"/>
      <c r="H354" s="248"/>
      <c r="I354" s="252" t="str">
        <f t="shared" si="25"/>
        <v/>
      </c>
      <c r="J354" s="253" t="str">
        <f t="shared" si="26"/>
        <v/>
      </c>
      <c r="K354" s="254"/>
      <c r="L354" s="253" t="str">
        <f t="shared" si="27"/>
        <v/>
      </c>
      <c r="M354" s="254" t="e">
        <f t="shared" si="28"/>
        <v>#N/A</v>
      </c>
      <c r="N354" s="241" t="str">
        <f t="shared" si="29"/>
        <v/>
      </c>
    </row>
    <row r="355" spans="1:14" x14ac:dyDescent="0.2">
      <c r="A355" s="220"/>
      <c r="B355" s="247" t="e">
        <f>VLOOKUP(A355,Adr!A:B,2,FALSE())</f>
        <v>#N/A</v>
      </c>
      <c r="C355" s="257"/>
      <c r="D355" s="258"/>
      <c r="E355" s="250"/>
      <c r="F355" s="251"/>
      <c r="G355" s="248"/>
      <c r="H355" s="248"/>
      <c r="I355" s="252" t="str">
        <f t="shared" si="25"/>
        <v/>
      </c>
      <c r="J355" s="253" t="str">
        <f t="shared" si="26"/>
        <v/>
      </c>
      <c r="K355" s="254"/>
      <c r="L355" s="253" t="str">
        <f t="shared" si="27"/>
        <v/>
      </c>
      <c r="M355" s="254" t="e">
        <f t="shared" si="28"/>
        <v>#N/A</v>
      </c>
      <c r="N355" s="241" t="str">
        <f t="shared" si="29"/>
        <v/>
      </c>
    </row>
    <row r="356" spans="1:14" x14ac:dyDescent="0.2">
      <c r="A356" s="255"/>
      <c r="B356" s="247" t="e">
        <f>VLOOKUP(A356,Adr!A:B,2,FALSE())</f>
        <v>#N/A</v>
      </c>
      <c r="C356" s="260"/>
      <c r="D356" s="249"/>
      <c r="E356" s="250"/>
      <c r="F356" s="251"/>
      <c r="G356" s="248"/>
      <c r="H356" s="248"/>
      <c r="I356" s="252" t="str">
        <f t="shared" si="25"/>
        <v/>
      </c>
      <c r="J356" s="253" t="str">
        <f t="shared" si="26"/>
        <v/>
      </c>
      <c r="K356" s="254"/>
      <c r="L356" s="253" t="str">
        <f t="shared" si="27"/>
        <v/>
      </c>
      <c r="M356" s="254" t="e">
        <f t="shared" si="28"/>
        <v>#N/A</v>
      </c>
      <c r="N356" s="241" t="str">
        <f t="shared" si="29"/>
        <v/>
      </c>
    </row>
    <row r="357" spans="1:14" x14ac:dyDescent="0.2">
      <c r="A357" s="255"/>
      <c r="B357" s="247" t="e">
        <f>VLOOKUP(A357,Adr!A:B,2,FALSE())</f>
        <v>#N/A</v>
      </c>
      <c r="C357" s="257"/>
      <c r="D357" s="261"/>
      <c r="E357" s="256"/>
      <c r="F357" s="251"/>
      <c r="G357" s="248"/>
      <c r="H357" s="248"/>
      <c r="I357" s="252" t="str">
        <f t="shared" si="25"/>
        <v/>
      </c>
      <c r="J357" s="253" t="str">
        <f t="shared" si="26"/>
        <v/>
      </c>
      <c r="K357" s="254"/>
      <c r="L357" s="253" t="str">
        <f t="shared" si="27"/>
        <v/>
      </c>
      <c r="M357" s="254" t="e">
        <f t="shared" si="28"/>
        <v>#N/A</v>
      </c>
      <c r="N357" s="241" t="str">
        <f t="shared" si="29"/>
        <v/>
      </c>
    </row>
    <row r="358" spans="1:14" x14ac:dyDescent="0.2">
      <c r="A358" s="251"/>
      <c r="B358" s="247" t="e">
        <f>VLOOKUP(A358,Adr!A:B,2,FALSE())</f>
        <v>#N/A</v>
      </c>
      <c r="C358" s="248"/>
      <c r="D358" s="249"/>
      <c r="E358" s="250"/>
      <c r="F358" s="251"/>
      <c r="G358" s="248"/>
      <c r="H358" s="248"/>
      <c r="I358" s="252" t="str">
        <f t="shared" si="25"/>
        <v/>
      </c>
      <c r="J358" s="253" t="str">
        <f t="shared" si="26"/>
        <v/>
      </c>
      <c r="K358" s="254"/>
      <c r="L358" s="253" t="str">
        <f t="shared" si="27"/>
        <v/>
      </c>
      <c r="M358" s="254" t="e">
        <f t="shared" si="28"/>
        <v>#N/A</v>
      </c>
      <c r="N358" s="241" t="str">
        <f t="shared" si="29"/>
        <v/>
      </c>
    </row>
    <row r="359" spans="1:14" x14ac:dyDescent="0.2">
      <c r="A359" s="251"/>
      <c r="B359" s="247" t="e">
        <f>VLOOKUP(A359,Adr!A:B,2,FALSE())</f>
        <v>#N/A</v>
      </c>
      <c r="C359" s="257"/>
      <c r="D359" s="258"/>
      <c r="E359" s="256"/>
      <c r="F359" s="251"/>
      <c r="G359" s="248"/>
      <c r="H359" s="248"/>
      <c r="I359" s="252" t="str">
        <f t="shared" si="25"/>
        <v/>
      </c>
      <c r="J359" s="253" t="str">
        <f t="shared" si="26"/>
        <v/>
      </c>
      <c r="K359" s="254"/>
      <c r="L359" s="253" t="str">
        <f t="shared" si="27"/>
        <v/>
      </c>
      <c r="M359" s="254" t="e">
        <f t="shared" si="28"/>
        <v>#N/A</v>
      </c>
      <c r="N359" s="241" t="str">
        <f t="shared" si="29"/>
        <v/>
      </c>
    </row>
    <row r="360" spans="1:14" x14ac:dyDescent="0.2">
      <c r="A360" s="255"/>
      <c r="B360" s="247" t="e">
        <f>VLOOKUP(A360,Adr!A:B,2,FALSE())</f>
        <v>#N/A</v>
      </c>
      <c r="C360" s="260"/>
      <c r="D360" s="258"/>
      <c r="E360" s="250"/>
      <c r="F360" s="251"/>
      <c r="G360" s="248"/>
      <c r="H360" s="248"/>
      <c r="I360" s="252" t="str">
        <f t="shared" si="25"/>
        <v/>
      </c>
      <c r="J360" s="253" t="str">
        <f t="shared" si="26"/>
        <v/>
      </c>
      <c r="K360" s="254"/>
      <c r="L360" s="253" t="str">
        <f t="shared" si="27"/>
        <v/>
      </c>
      <c r="M360" s="254" t="e">
        <f t="shared" si="28"/>
        <v>#N/A</v>
      </c>
      <c r="N360" s="241" t="str">
        <f t="shared" si="29"/>
        <v/>
      </c>
    </row>
    <row r="361" spans="1:14" x14ac:dyDescent="0.2">
      <c r="A361" s="255"/>
      <c r="B361" s="247" t="e">
        <f>VLOOKUP(A361,Adr!A:B,2,FALSE())</f>
        <v>#N/A</v>
      </c>
      <c r="C361" s="248"/>
      <c r="D361" s="249"/>
      <c r="E361" s="256"/>
      <c r="F361" s="251"/>
      <c r="G361" s="248"/>
      <c r="H361" s="248"/>
      <c r="I361" s="252" t="str">
        <f t="shared" si="25"/>
        <v/>
      </c>
      <c r="J361" s="253" t="str">
        <f t="shared" si="26"/>
        <v/>
      </c>
      <c r="K361" s="254"/>
      <c r="L361" s="253" t="str">
        <f t="shared" si="27"/>
        <v/>
      </c>
      <c r="M361" s="254" t="e">
        <f t="shared" si="28"/>
        <v>#N/A</v>
      </c>
      <c r="N361" s="241" t="str">
        <f t="shared" si="29"/>
        <v/>
      </c>
    </row>
    <row r="362" spans="1:14" x14ac:dyDescent="0.2">
      <c r="A362" s="228"/>
      <c r="B362" s="247" t="e">
        <f>VLOOKUP(A362,Adr!A:B,2,FALSE())</f>
        <v>#N/A</v>
      </c>
      <c r="C362" s="257"/>
      <c r="D362" s="249"/>
      <c r="E362" s="250"/>
      <c r="F362" s="251"/>
      <c r="G362" s="248"/>
      <c r="H362" s="248"/>
      <c r="I362" s="252" t="str">
        <f t="shared" si="25"/>
        <v/>
      </c>
      <c r="J362" s="253" t="str">
        <f t="shared" si="26"/>
        <v/>
      </c>
      <c r="K362" s="254"/>
      <c r="L362" s="253" t="str">
        <f t="shared" si="27"/>
        <v/>
      </c>
      <c r="M362" s="254" t="e">
        <f t="shared" si="28"/>
        <v>#N/A</v>
      </c>
      <c r="N362" s="241" t="str">
        <f t="shared" si="29"/>
        <v/>
      </c>
    </row>
    <row r="363" spans="1:14" x14ac:dyDescent="0.2">
      <c r="A363" s="251"/>
      <c r="B363" s="247" t="e">
        <f>VLOOKUP(A363,Adr!A:B,2,FALSE())</f>
        <v>#N/A</v>
      </c>
      <c r="C363" s="257"/>
      <c r="D363" s="258"/>
      <c r="E363" s="256"/>
      <c r="F363" s="251"/>
      <c r="G363" s="248"/>
      <c r="H363" s="248"/>
      <c r="I363" s="252" t="str">
        <f t="shared" si="25"/>
        <v/>
      </c>
      <c r="J363" s="253" t="str">
        <f t="shared" si="26"/>
        <v/>
      </c>
      <c r="K363" s="254"/>
      <c r="L363" s="253" t="str">
        <f t="shared" si="27"/>
        <v/>
      </c>
      <c r="M363" s="254" t="e">
        <f t="shared" si="28"/>
        <v>#N/A</v>
      </c>
      <c r="N363" s="241" t="str">
        <f t="shared" si="29"/>
        <v/>
      </c>
    </row>
    <row r="364" spans="1:14" x14ac:dyDescent="0.2">
      <c r="A364" s="251"/>
      <c r="B364" s="247" t="e">
        <f>VLOOKUP(A364,Adr!A:B,2,FALSE())</f>
        <v>#N/A</v>
      </c>
      <c r="C364" s="260"/>
      <c r="D364" s="261"/>
      <c r="E364" s="256"/>
      <c r="F364" s="251"/>
      <c r="G364" s="248"/>
      <c r="H364" s="248"/>
      <c r="I364" s="252" t="str">
        <f t="shared" si="25"/>
        <v/>
      </c>
      <c r="J364" s="253" t="str">
        <f t="shared" si="26"/>
        <v/>
      </c>
      <c r="K364" s="254"/>
      <c r="L364" s="253" t="str">
        <f t="shared" si="27"/>
        <v/>
      </c>
      <c r="M364" s="254" t="e">
        <f t="shared" si="28"/>
        <v>#N/A</v>
      </c>
      <c r="N364" s="241" t="str">
        <f t="shared" si="29"/>
        <v/>
      </c>
    </row>
    <row r="365" spans="1:14" x14ac:dyDescent="0.2">
      <c r="A365" s="255"/>
      <c r="B365" s="247" t="e">
        <f>VLOOKUP(A365,Adr!A:B,2,FALSE())</f>
        <v>#N/A</v>
      </c>
      <c r="C365" s="260"/>
      <c r="D365" s="258"/>
      <c r="E365" s="250"/>
      <c r="F365" s="251"/>
      <c r="G365" s="248"/>
      <c r="H365" s="248"/>
      <c r="I365" s="252" t="str">
        <f t="shared" si="25"/>
        <v/>
      </c>
      <c r="J365" s="253" t="str">
        <f t="shared" si="26"/>
        <v/>
      </c>
      <c r="K365" s="254"/>
      <c r="L365" s="253" t="str">
        <f t="shared" si="27"/>
        <v/>
      </c>
      <c r="M365" s="254" t="e">
        <f t="shared" si="28"/>
        <v>#N/A</v>
      </c>
      <c r="N365" s="241" t="str">
        <f t="shared" si="29"/>
        <v/>
      </c>
    </row>
    <row r="366" spans="1:14" x14ac:dyDescent="0.2">
      <c r="A366" s="255"/>
      <c r="B366" s="247" t="e">
        <f>VLOOKUP(A366,Adr!A:B,2,FALSE())</f>
        <v>#N/A</v>
      </c>
      <c r="C366" s="260"/>
      <c r="D366" s="258"/>
      <c r="E366" s="256"/>
      <c r="F366" s="251"/>
      <c r="G366" s="248"/>
      <c r="H366" s="248"/>
      <c r="I366" s="252" t="str">
        <f t="shared" si="25"/>
        <v/>
      </c>
      <c r="J366" s="253" t="str">
        <f t="shared" si="26"/>
        <v/>
      </c>
      <c r="K366" s="254"/>
      <c r="L366" s="253" t="str">
        <f t="shared" si="27"/>
        <v/>
      </c>
      <c r="M366" s="254" t="e">
        <f t="shared" si="28"/>
        <v>#N/A</v>
      </c>
      <c r="N366" s="241" t="str">
        <f t="shared" si="29"/>
        <v/>
      </c>
    </row>
    <row r="367" spans="1:14" x14ac:dyDescent="0.2">
      <c r="A367" s="259"/>
      <c r="B367" s="247" t="e">
        <f>VLOOKUP(A367,Adr!A:B,2,FALSE())</f>
        <v>#N/A</v>
      </c>
      <c r="C367" s="257"/>
      <c r="D367" s="258"/>
      <c r="E367" s="250"/>
      <c r="F367" s="251"/>
      <c r="G367" s="248"/>
      <c r="H367" s="248"/>
      <c r="I367" s="252" t="str">
        <f t="shared" si="25"/>
        <v/>
      </c>
      <c r="J367" s="253" t="str">
        <f t="shared" si="26"/>
        <v/>
      </c>
      <c r="K367" s="254"/>
      <c r="L367" s="253" t="str">
        <f t="shared" si="27"/>
        <v/>
      </c>
      <c r="M367" s="254" t="e">
        <f t="shared" si="28"/>
        <v>#N/A</v>
      </c>
      <c r="N367" s="241" t="str">
        <f t="shared" si="29"/>
        <v/>
      </c>
    </row>
    <row r="368" spans="1:14" x14ac:dyDescent="0.2">
      <c r="A368" s="255"/>
      <c r="B368" s="247" t="e">
        <f>VLOOKUP(A368,Adr!A:B,2,FALSE())</f>
        <v>#N/A</v>
      </c>
      <c r="C368" s="257"/>
      <c r="D368" s="258"/>
      <c r="E368" s="250"/>
      <c r="F368" s="251"/>
      <c r="G368" s="248"/>
      <c r="H368" s="248"/>
      <c r="I368" s="252" t="str">
        <f t="shared" si="25"/>
        <v/>
      </c>
      <c r="J368" s="253" t="str">
        <f t="shared" si="26"/>
        <v/>
      </c>
      <c r="K368" s="254"/>
      <c r="L368" s="253" t="str">
        <f t="shared" si="27"/>
        <v/>
      </c>
      <c r="M368" s="254" t="e">
        <f t="shared" si="28"/>
        <v>#N/A</v>
      </c>
      <c r="N368" s="241" t="str">
        <f t="shared" si="29"/>
        <v/>
      </c>
    </row>
    <row r="369" spans="1:14" x14ac:dyDescent="0.2">
      <c r="A369" s="255"/>
      <c r="B369" s="247" t="e">
        <f>VLOOKUP(A369,Adr!A:B,2,FALSE())</f>
        <v>#N/A</v>
      </c>
      <c r="C369" s="260"/>
      <c r="D369" s="258"/>
      <c r="E369" s="256"/>
      <c r="F369" s="251"/>
      <c r="G369" s="248"/>
      <c r="H369" s="248"/>
      <c r="I369" s="252" t="str">
        <f t="shared" si="25"/>
        <v/>
      </c>
      <c r="J369" s="253" t="str">
        <f t="shared" si="26"/>
        <v/>
      </c>
      <c r="K369" s="254"/>
      <c r="L369" s="253" t="str">
        <f t="shared" si="27"/>
        <v/>
      </c>
      <c r="M369" s="254" t="e">
        <f t="shared" si="28"/>
        <v>#N/A</v>
      </c>
      <c r="N369" s="241" t="str">
        <f t="shared" si="29"/>
        <v/>
      </c>
    </row>
    <row r="370" spans="1:14" x14ac:dyDescent="0.2">
      <c r="A370" s="220"/>
      <c r="B370" s="247" t="e">
        <f>VLOOKUP(A370,Adr!A:B,2,FALSE())</f>
        <v>#N/A</v>
      </c>
      <c r="C370" s="257"/>
      <c r="D370" s="258"/>
      <c r="E370" s="250"/>
      <c r="F370" s="251"/>
      <c r="G370" s="248"/>
      <c r="H370" s="248"/>
      <c r="I370" s="252" t="str">
        <f t="shared" si="25"/>
        <v/>
      </c>
      <c r="J370" s="253" t="str">
        <f t="shared" si="26"/>
        <v/>
      </c>
      <c r="K370" s="254"/>
      <c r="L370" s="253" t="str">
        <f t="shared" si="27"/>
        <v/>
      </c>
      <c r="M370" s="254" t="e">
        <f t="shared" si="28"/>
        <v>#N/A</v>
      </c>
      <c r="N370" s="241" t="str">
        <f t="shared" si="29"/>
        <v/>
      </c>
    </row>
    <row r="371" spans="1:14" x14ac:dyDescent="0.2">
      <c r="A371" s="251"/>
      <c r="B371" s="247" t="e">
        <f>VLOOKUP(A371,Adr!A:B,2,FALSE())</f>
        <v>#N/A</v>
      </c>
      <c r="C371" s="260"/>
      <c r="D371" s="261"/>
      <c r="E371" s="250"/>
      <c r="F371" s="251"/>
      <c r="G371" s="248"/>
      <c r="H371" s="248"/>
      <c r="I371" s="252" t="str">
        <f t="shared" si="25"/>
        <v/>
      </c>
      <c r="J371" s="253" t="str">
        <f t="shared" si="26"/>
        <v/>
      </c>
      <c r="K371" s="254"/>
      <c r="L371" s="253" t="str">
        <f t="shared" si="27"/>
        <v/>
      </c>
      <c r="M371" s="254" t="e">
        <f t="shared" si="28"/>
        <v>#N/A</v>
      </c>
      <c r="N371" s="241" t="str">
        <f t="shared" si="29"/>
        <v/>
      </c>
    </row>
    <row r="372" spans="1:14" x14ac:dyDescent="0.2">
      <c r="A372" s="251"/>
      <c r="B372" s="247" t="e">
        <f>VLOOKUP(A372,Adr!A:B,2,FALSE())</f>
        <v>#N/A</v>
      </c>
      <c r="C372" s="257"/>
      <c r="D372" s="261"/>
      <c r="E372" s="256"/>
      <c r="F372" s="251"/>
      <c r="G372" s="248"/>
      <c r="H372" s="248"/>
      <c r="I372" s="252" t="str">
        <f t="shared" si="25"/>
        <v/>
      </c>
      <c r="J372" s="253" t="str">
        <f t="shared" si="26"/>
        <v/>
      </c>
      <c r="K372" s="254"/>
      <c r="L372" s="253" t="str">
        <f t="shared" si="27"/>
        <v/>
      </c>
      <c r="M372" s="254" t="e">
        <f t="shared" si="28"/>
        <v>#N/A</v>
      </c>
      <c r="N372" s="241" t="str">
        <f t="shared" si="29"/>
        <v/>
      </c>
    </row>
    <row r="373" spans="1:14" x14ac:dyDescent="0.2">
      <c r="A373" s="251"/>
      <c r="B373" s="247" t="e">
        <f>VLOOKUP(A373,Adr!A:B,2,FALSE())</f>
        <v>#N/A</v>
      </c>
      <c r="C373" s="260"/>
      <c r="D373" s="261"/>
      <c r="E373" s="250"/>
      <c r="F373" s="251"/>
      <c r="G373" s="248"/>
      <c r="H373" s="248"/>
      <c r="I373" s="252" t="str">
        <f t="shared" si="25"/>
        <v/>
      </c>
      <c r="J373" s="253" t="str">
        <f t="shared" si="26"/>
        <v/>
      </c>
      <c r="K373" s="254"/>
      <c r="L373" s="253" t="str">
        <f t="shared" si="27"/>
        <v/>
      </c>
      <c r="M373" s="254" t="e">
        <f t="shared" si="28"/>
        <v>#N/A</v>
      </c>
      <c r="N373" s="241" t="str">
        <f t="shared" si="29"/>
        <v/>
      </c>
    </row>
    <row r="374" spans="1:14" x14ac:dyDescent="0.2">
      <c r="A374" s="251"/>
      <c r="B374" s="247" t="e">
        <f>VLOOKUP(A374,Adr!A:B,2,FALSE())</f>
        <v>#N/A</v>
      </c>
      <c r="C374" s="257"/>
      <c r="D374" s="258"/>
      <c r="E374" s="256"/>
      <c r="F374" s="251"/>
      <c r="G374" s="248"/>
      <c r="H374" s="248"/>
      <c r="I374" s="252" t="str">
        <f t="shared" si="25"/>
        <v/>
      </c>
      <c r="J374" s="253" t="str">
        <f t="shared" si="26"/>
        <v/>
      </c>
      <c r="K374" s="254"/>
      <c r="L374" s="253" t="str">
        <f t="shared" si="27"/>
        <v/>
      </c>
      <c r="M374" s="254" t="e">
        <f t="shared" si="28"/>
        <v>#N/A</v>
      </c>
      <c r="N374" s="241" t="str">
        <f t="shared" si="29"/>
        <v/>
      </c>
    </row>
    <row r="375" spans="1:14" x14ac:dyDescent="0.2">
      <c r="A375" s="255"/>
      <c r="B375" s="247" t="e">
        <f>VLOOKUP(A375,Adr!A:B,2,FALSE())</f>
        <v>#N/A</v>
      </c>
      <c r="C375" s="262"/>
      <c r="D375" s="249"/>
      <c r="E375" s="250"/>
      <c r="F375" s="251"/>
      <c r="G375" s="248"/>
      <c r="H375" s="248"/>
      <c r="I375" s="252" t="str">
        <f t="shared" si="25"/>
        <v/>
      </c>
      <c r="J375" s="253" t="str">
        <f t="shared" si="26"/>
        <v/>
      </c>
      <c r="K375" s="254"/>
      <c r="L375" s="253" t="str">
        <f t="shared" si="27"/>
        <v/>
      </c>
      <c r="M375" s="254" t="e">
        <f t="shared" si="28"/>
        <v>#N/A</v>
      </c>
      <c r="N375" s="241" t="str">
        <f t="shared" si="29"/>
        <v/>
      </c>
    </row>
    <row r="376" spans="1:14" x14ac:dyDescent="0.2">
      <c r="A376" s="255"/>
      <c r="B376" s="247" t="e">
        <f>VLOOKUP(A376,Adr!A:B,2,FALSE())</f>
        <v>#N/A</v>
      </c>
      <c r="C376" s="257"/>
      <c r="D376" s="258"/>
      <c r="E376" s="250"/>
      <c r="F376" s="251"/>
      <c r="G376" s="248"/>
      <c r="H376" s="248"/>
      <c r="I376" s="252" t="str">
        <f t="shared" si="25"/>
        <v/>
      </c>
      <c r="J376" s="253" t="str">
        <f t="shared" si="26"/>
        <v/>
      </c>
      <c r="K376" s="254"/>
      <c r="L376" s="253" t="str">
        <f t="shared" si="27"/>
        <v/>
      </c>
      <c r="M376" s="254" t="e">
        <f t="shared" si="28"/>
        <v>#N/A</v>
      </c>
      <c r="N376" s="241" t="str">
        <f t="shared" si="29"/>
        <v/>
      </c>
    </row>
    <row r="377" spans="1:14" x14ac:dyDescent="0.2">
      <c r="A377" s="251"/>
      <c r="B377" s="247" t="e">
        <f>VLOOKUP(A377,Adr!A:B,2,FALSE())</f>
        <v>#N/A</v>
      </c>
      <c r="C377" s="260"/>
      <c r="D377" s="261"/>
      <c r="E377" s="256"/>
      <c r="F377" s="251"/>
      <c r="G377" s="248"/>
      <c r="H377" s="248"/>
      <c r="I377" s="252" t="str">
        <f t="shared" si="25"/>
        <v/>
      </c>
      <c r="J377" s="253" t="str">
        <f t="shared" si="26"/>
        <v/>
      </c>
      <c r="K377" s="254"/>
      <c r="L377" s="253" t="str">
        <f t="shared" si="27"/>
        <v/>
      </c>
      <c r="M377" s="254" t="e">
        <f t="shared" si="28"/>
        <v>#N/A</v>
      </c>
      <c r="N377" s="241" t="str">
        <f t="shared" si="29"/>
        <v/>
      </c>
    </row>
    <row r="378" spans="1:14" x14ac:dyDescent="0.2">
      <c r="A378" s="255"/>
      <c r="B378" s="247" t="e">
        <f>VLOOKUP(A378,Adr!A:B,2,FALSE())</f>
        <v>#N/A</v>
      </c>
      <c r="C378" s="260"/>
      <c r="D378" s="249"/>
      <c r="E378" s="250"/>
      <c r="F378" s="251"/>
      <c r="G378" s="248"/>
      <c r="H378" s="248"/>
      <c r="I378" s="252" t="str">
        <f t="shared" si="25"/>
        <v/>
      </c>
      <c r="J378" s="253" t="str">
        <f t="shared" si="26"/>
        <v/>
      </c>
      <c r="K378" s="254"/>
      <c r="L378" s="253" t="str">
        <f t="shared" si="27"/>
        <v/>
      </c>
      <c r="M378" s="254" t="e">
        <f t="shared" si="28"/>
        <v>#N/A</v>
      </c>
      <c r="N378" s="241" t="str">
        <f t="shared" si="29"/>
        <v/>
      </c>
    </row>
    <row r="379" spans="1:14" x14ac:dyDescent="0.2">
      <c r="A379" s="255"/>
      <c r="B379" s="247" t="e">
        <f>VLOOKUP(A379,Adr!A:B,2,FALSE())</f>
        <v>#N/A</v>
      </c>
      <c r="C379" s="260"/>
      <c r="D379" s="261"/>
      <c r="E379" s="256"/>
      <c r="F379" s="251"/>
      <c r="G379" s="248"/>
      <c r="H379" s="248"/>
      <c r="I379" s="252" t="str">
        <f t="shared" si="25"/>
        <v/>
      </c>
      <c r="J379" s="253" t="str">
        <f t="shared" si="26"/>
        <v/>
      </c>
      <c r="K379" s="254"/>
      <c r="L379" s="253" t="str">
        <f t="shared" si="27"/>
        <v/>
      </c>
      <c r="M379" s="254" t="e">
        <f t="shared" si="28"/>
        <v>#N/A</v>
      </c>
      <c r="N379" s="241" t="str">
        <f t="shared" si="29"/>
        <v/>
      </c>
    </row>
    <row r="380" spans="1:14" x14ac:dyDescent="0.2">
      <c r="A380" s="251"/>
      <c r="B380" s="247" t="e">
        <f>VLOOKUP(A380,Adr!A:B,2,FALSE())</f>
        <v>#N/A</v>
      </c>
      <c r="C380" s="263"/>
      <c r="D380" s="264"/>
      <c r="E380" s="250"/>
      <c r="F380" s="251"/>
      <c r="G380" s="248"/>
      <c r="H380" s="248"/>
      <c r="I380" s="252" t="str">
        <f t="shared" si="25"/>
        <v/>
      </c>
      <c r="J380" s="253" t="str">
        <f t="shared" si="26"/>
        <v/>
      </c>
      <c r="K380" s="254"/>
      <c r="L380" s="253" t="str">
        <f t="shared" si="27"/>
        <v/>
      </c>
      <c r="M380" s="254" t="e">
        <f t="shared" si="28"/>
        <v>#N/A</v>
      </c>
      <c r="N380" s="241" t="str">
        <f t="shared" si="29"/>
        <v/>
      </c>
    </row>
    <row r="381" spans="1:14" x14ac:dyDescent="0.2">
      <c r="A381" s="255"/>
      <c r="B381" s="247" t="e">
        <f>VLOOKUP(A381,Adr!A:B,2,FALSE())</f>
        <v>#N/A</v>
      </c>
      <c r="C381" s="257"/>
      <c r="D381" s="258"/>
      <c r="E381" s="256"/>
      <c r="F381" s="251"/>
      <c r="G381" s="248"/>
      <c r="H381" s="248"/>
      <c r="I381" s="252" t="str">
        <f t="shared" si="25"/>
        <v/>
      </c>
      <c r="J381" s="253" t="str">
        <f t="shared" si="26"/>
        <v/>
      </c>
      <c r="K381" s="254"/>
      <c r="L381" s="253" t="str">
        <f t="shared" si="27"/>
        <v/>
      </c>
      <c r="M381" s="254" t="e">
        <f t="shared" si="28"/>
        <v>#N/A</v>
      </c>
      <c r="N381" s="241" t="str">
        <f t="shared" si="29"/>
        <v/>
      </c>
    </row>
    <row r="382" spans="1:14" x14ac:dyDescent="0.2">
      <c r="A382" s="255"/>
      <c r="B382" s="247" t="e">
        <f>VLOOKUP(A382,Adr!A:B,2,FALSE())</f>
        <v>#N/A</v>
      </c>
      <c r="C382" s="260"/>
      <c r="D382" s="261"/>
      <c r="E382" s="250"/>
      <c r="F382" s="251"/>
      <c r="G382" s="248"/>
      <c r="H382" s="248"/>
      <c r="I382" s="252" t="str">
        <f t="shared" si="25"/>
        <v/>
      </c>
      <c r="J382" s="253" t="str">
        <f t="shared" si="26"/>
        <v/>
      </c>
      <c r="K382" s="254"/>
      <c r="L382" s="253" t="str">
        <f t="shared" si="27"/>
        <v/>
      </c>
      <c r="M382" s="254" t="e">
        <f t="shared" si="28"/>
        <v>#N/A</v>
      </c>
      <c r="N382" s="241" t="str">
        <f t="shared" si="29"/>
        <v/>
      </c>
    </row>
    <row r="383" spans="1:14" x14ac:dyDescent="0.2">
      <c r="A383" s="220"/>
      <c r="B383" s="247" t="e">
        <f>VLOOKUP(A383,Adr!A:B,2,FALSE())</f>
        <v>#N/A</v>
      </c>
      <c r="C383" s="260"/>
      <c r="D383" s="258"/>
      <c r="E383" s="256"/>
      <c r="F383" s="251"/>
      <c r="G383" s="248"/>
      <c r="H383" s="248"/>
      <c r="I383" s="252" t="str">
        <f t="shared" si="25"/>
        <v/>
      </c>
      <c r="J383" s="253" t="str">
        <f t="shared" si="26"/>
        <v/>
      </c>
      <c r="K383" s="254"/>
      <c r="L383" s="253" t="str">
        <f t="shared" si="27"/>
        <v/>
      </c>
      <c r="M383" s="254" t="e">
        <f t="shared" si="28"/>
        <v>#N/A</v>
      </c>
      <c r="N383" s="241" t="str">
        <f t="shared" si="29"/>
        <v/>
      </c>
    </row>
    <row r="384" spans="1:14" x14ac:dyDescent="0.2">
      <c r="A384" s="259"/>
      <c r="B384" s="247" t="e">
        <f>VLOOKUP(A384,Adr!A:B,2,FALSE())</f>
        <v>#N/A</v>
      </c>
      <c r="C384" s="257"/>
      <c r="D384" s="258"/>
      <c r="E384" s="256"/>
      <c r="F384" s="251"/>
      <c r="G384" s="248"/>
      <c r="H384" s="248"/>
      <c r="I384" s="252" t="str">
        <f t="shared" si="25"/>
        <v/>
      </c>
      <c r="J384" s="253" t="str">
        <f t="shared" si="26"/>
        <v/>
      </c>
      <c r="K384" s="254"/>
      <c r="L384" s="253" t="str">
        <f t="shared" si="27"/>
        <v/>
      </c>
      <c r="M384" s="254" t="e">
        <f t="shared" si="28"/>
        <v>#N/A</v>
      </c>
      <c r="N384" s="241" t="str">
        <f t="shared" si="29"/>
        <v/>
      </c>
    </row>
    <row r="385" spans="1:14" x14ac:dyDescent="0.2">
      <c r="A385" s="251"/>
      <c r="B385" s="247" t="e">
        <f>VLOOKUP(A385,Adr!A:B,2,FALSE())</f>
        <v>#N/A</v>
      </c>
      <c r="C385" s="260"/>
      <c r="D385" s="261"/>
      <c r="E385" s="256"/>
      <c r="F385" s="251"/>
      <c r="G385" s="248"/>
      <c r="H385" s="248"/>
      <c r="I385" s="252" t="str">
        <f t="shared" si="25"/>
        <v/>
      </c>
      <c r="J385" s="253" t="str">
        <f t="shared" si="26"/>
        <v/>
      </c>
      <c r="K385" s="254"/>
      <c r="L385" s="253" t="str">
        <f t="shared" si="27"/>
        <v/>
      </c>
      <c r="M385" s="254" t="e">
        <f t="shared" si="28"/>
        <v>#N/A</v>
      </c>
      <c r="N385" s="241" t="str">
        <f t="shared" si="29"/>
        <v/>
      </c>
    </row>
    <row r="386" spans="1:14" x14ac:dyDescent="0.2">
      <c r="A386" s="220"/>
      <c r="B386" s="247" t="e">
        <f>VLOOKUP(A386,Adr!A:B,2,FALSE())</f>
        <v>#N/A</v>
      </c>
      <c r="C386" s="248"/>
      <c r="D386" s="249"/>
      <c r="E386" s="256"/>
      <c r="F386" s="251"/>
      <c r="G386" s="248"/>
      <c r="H386" s="248"/>
      <c r="I386" s="252" t="str">
        <f t="shared" ref="I386:I449" si="30">A386&amp;F386</f>
        <v/>
      </c>
      <c r="J386" s="253" t="str">
        <f t="shared" ref="J386:J449" si="31">A386&amp;G386</f>
        <v/>
      </c>
      <c r="K386" s="254"/>
      <c r="L386" s="253" t="str">
        <f t="shared" ref="L386:L449" si="32">A386&amp;G386&amp;H386</f>
        <v/>
      </c>
      <c r="M386" s="254" t="e">
        <f t="shared" ref="M386:M449" si="33">B386&amp;F386&amp;H386&amp;C386</f>
        <v>#N/A</v>
      </c>
      <c r="N386" s="241" t="str">
        <f t="shared" ref="N386:N449" si="34">+I386&amp;H386</f>
        <v/>
      </c>
    </row>
    <row r="387" spans="1:14" x14ac:dyDescent="0.2">
      <c r="A387" s="251"/>
      <c r="B387" s="247" t="e">
        <f>VLOOKUP(A387,Adr!A:B,2,FALSE())</f>
        <v>#N/A</v>
      </c>
      <c r="C387" s="263"/>
      <c r="D387" s="264"/>
      <c r="E387" s="250"/>
      <c r="F387" s="251"/>
      <c r="G387" s="248"/>
      <c r="H387" s="248"/>
      <c r="I387" s="252" t="str">
        <f t="shared" si="30"/>
        <v/>
      </c>
      <c r="J387" s="253" t="str">
        <f t="shared" si="31"/>
        <v/>
      </c>
      <c r="K387" s="254"/>
      <c r="L387" s="253" t="str">
        <f t="shared" si="32"/>
        <v/>
      </c>
      <c r="M387" s="254" t="e">
        <f t="shared" si="33"/>
        <v>#N/A</v>
      </c>
      <c r="N387" s="241" t="str">
        <f t="shared" si="34"/>
        <v/>
      </c>
    </row>
    <row r="388" spans="1:14" x14ac:dyDescent="0.2">
      <c r="A388" s="255"/>
      <c r="B388" s="247" t="e">
        <f>VLOOKUP(A388,Adr!A:B,2,FALSE())</f>
        <v>#N/A</v>
      </c>
      <c r="C388" s="257"/>
      <c r="D388" s="258"/>
      <c r="E388" s="250"/>
      <c r="F388" s="251"/>
      <c r="G388" s="248"/>
      <c r="H388" s="248"/>
      <c r="I388" s="252" t="str">
        <f t="shared" si="30"/>
        <v/>
      </c>
      <c r="J388" s="253" t="str">
        <f t="shared" si="31"/>
        <v/>
      </c>
      <c r="K388" s="254"/>
      <c r="L388" s="253" t="str">
        <f t="shared" si="32"/>
        <v/>
      </c>
      <c r="M388" s="254" t="e">
        <f t="shared" si="33"/>
        <v>#N/A</v>
      </c>
      <c r="N388" s="241" t="str">
        <f t="shared" si="34"/>
        <v/>
      </c>
    </row>
    <row r="389" spans="1:14" x14ac:dyDescent="0.2">
      <c r="A389" s="251"/>
      <c r="B389" s="247" t="e">
        <f>VLOOKUP(A389,Adr!A:B,2,FALSE())</f>
        <v>#N/A</v>
      </c>
      <c r="C389" s="260"/>
      <c r="D389" s="261"/>
      <c r="E389" s="256"/>
      <c r="F389" s="251"/>
      <c r="G389" s="248"/>
      <c r="H389" s="248"/>
      <c r="I389" s="252" t="str">
        <f t="shared" si="30"/>
        <v/>
      </c>
      <c r="J389" s="253" t="str">
        <f t="shared" si="31"/>
        <v/>
      </c>
      <c r="K389" s="254"/>
      <c r="L389" s="253" t="str">
        <f t="shared" si="32"/>
        <v/>
      </c>
      <c r="M389" s="254" t="e">
        <f t="shared" si="33"/>
        <v>#N/A</v>
      </c>
      <c r="N389" s="241" t="str">
        <f t="shared" si="34"/>
        <v/>
      </c>
    </row>
    <row r="390" spans="1:14" x14ac:dyDescent="0.2">
      <c r="A390" s="255"/>
      <c r="B390" s="247" t="e">
        <f>VLOOKUP(A390,Adr!A:B,2,FALSE())</f>
        <v>#N/A</v>
      </c>
      <c r="C390" s="248"/>
      <c r="D390" s="249"/>
      <c r="E390" s="250"/>
      <c r="F390" s="251"/>
      <c r="G390" s="248"/>
      <c r="H390" s="248"/>
      <c r="I390" s="252" t="str">
        <f t="shared" si="30"/>
        <v/>
      </c>
      <c r="J390" s="253" t="str">
        <f t="shared" si="31"/>
        <v/>
      </c>
      <c r="K390" s="254"/>
      <c r="L390" s="253" t="str">
        <f t="shared" si="32"/>
        <v/>
      </c>
      <c r="M390" s="254" t="e">
        <f t="shared" si="33"/>
        <v>#N/A</v>
      </c>
      <c r="N390" s="241" t="str">
        <f t="shared" si="34"/>
        <v/>
      </c>
    </row>
    <row r="391" spans="1:14" x14ac:dyDescent="0.2">
      <c r="A391" s="251"/>
      <c r="B391" s="247" t="e">
        <f>VLOOKUP(A391,Adr!A:B,2,FALSE())</f>
        <v>#N/A</v>
      </c>
      <c r="C391" s="260"/>
      <c r="D391" s="261"/>
      <c r="E391" s="256"/>
      <c r="F391" s="251"/>
      <c r="G391" s="248"/>
      <c r="H391" s="248"/>
      <c r="I391" s="252" t="str">
        <f t="shared" si="30"/>
        <v/>
      </c>
      <c r="J391" s="253" t="str">
        <f t="shared" si="31"/>
        <v/>
      </c>
      <c r="K391" s="254"/>
      <c r="L391" s="253" t="str">
        <f t="shared" si="32"/>
        <v/>
      </c>
      <c r="M391" s="254" t="e">
        <f t="shared" si="33"/>
        <v>#N/A</v>
      </c>
      <c r="N391" s="241" t="str">
        <f t="shared" si="34"/>
        <v/>
      </c>
    </row>
    <row r="392" spans="1:14" x14ac:dyDescent="0.2">
      <c r="A392" s="220"/>
      <c r="B392" s="247" t="e">
        <f>VLOOKUP(A392,Adr!A:B,2,FALSE())</f>
        <v>#N/A</v>
      </c>
      <c r="C392" s="257"/>
      <c r="D392" s="258"/>
      <c r="E392" s="256"/>
      <c r="F392" s="251"/>
      <c r="G392" s="248"/>
      <c r="H392" s="248"/>
      <c r="I392" s="252" t="str">
        <f t="shared" si="30"/>
        <v/>
      </c>
      <c r="J392" s="253" t="str">
        <f t="shared" si="31"/>
        <v/>
      </c>
      <c r="K392" s="254"/>
      <c r="L392" s="253" t="str">
        <f t="shared" si="32"/>
        <v/>
      </c>
      <c r="M392" s="254" t="e">
        <f t="shared" si="33"/>
        <v>#N/A</v>
      </c>
      <c r="N392" s="241" t="str">
        <f t="shared" si="34"/>
        <v/>
      </c>
    </row>
    <row r="393" spans="1:14" x14ac:dyDescent="0.2">
      <c r="A393" s="220"/>
      <c r="B393" s="247" t="e">
        <f>VLOOKUP(A393,Adr!A:B,2,FALSE())</f>
        <v>#N/A</v>
      </c>
      <c r="C393" s="260"/>
      <c r="D393" s="258"/>
      <c r="E393" s="250"/>
      <c r="F393" s="251"/>
      <c r="G393" s="248"/>
      <c r="H393" s="248"/>
      <c r="I393" s="252" t="str">
        <f t="shared" si="30"/>
        <v/>
      </c>
      <c r="J393" s="253" t="str">
        <f t="shared" si="31"/>
        <v/>
      </c>
      <c r="K393" s="254"/>
      <c r="L393" s="253" t="str">
        <f t="shared" si="32"/>
        <v/>
      </c>
      <c r="M393" s="254" t="e">
        <f t="shared" si="33"/>
        <v>#N/A</v>
      </c>
      <c r="N393" s="241" t="str">
        <f t="shared" si="34"/>
        <v/>
      </c>
    </row>
    <row r="394" spans="1:14" x14ac:dyDescent="0.2">
      <c r="A394" s="255"/>
      <c r="B394" s="247" t="e">
        <f>VLOOKUP(A394,Adr!A:B,2,FALSE())</f>
        <v>#N/A</v>
      </c>
      <c r="C394" s="257"/>
      <c r="D394" s="258"/>
      <c r="E394" s="250"/>
      <c r="F394" s="251"/>
      <c r="G394" s="248"/>
      <c r="H394" s="248"/>
      <c r="I394" s="252" t="str">
        <f t="shared" si="30"/>
        <v/>
      </c>
      <c r="J394" s="253" t="str">
        <f t="shared" si="31"/>
        <v/>
      </c>
      <c r="K394" s="254"/>
      <c r="L394" s="253" t="str">
        <f t="shared" si="32"/>
        <v/>
      </c>
      <c r="M394" s="254" t="e">
        <f t="shared" si="33"/>
        <v>#N/A</v>
      </c>
      <c r="N394" s="241" t="str">
        <f t="shared" si="34"/>
        <v/>
      </c>
    </row>
    <row r="395" spans="1:14" x14ac:dyDescent="0.2">
      <c r="A395" s="251"/>
      <c r="B395" s="247" t="e">
        <f>VLOOKUP(A395,Adr!A:B,2,FALSE())</f>
        <v>#N/A</v>
      </c>
      <c r="C395" s="263"/>
      <c r="D395" s="264"/>
      <c r="E395" s="250"/>
      <c r="F395" s="251"/>
      <c r="G395" s="248"/>
      <c r="H395" s="248"/>
      <c r="I395" s="252" t="str">
        <f t="shared" si="30"/>
        <v/>
      </c>
      <c r="J395" s="253" t="str">
        <f t="shared" si="31"/>
        <v/>
      </c>
      <c r="K395" s="254"/>
      <c r="L395" s="253" t="str">
        <f t="shared" si="32"/>
        <v/>
      </c>
      <c r="M395" s="254" t="e">
        <f t="shared" si="33"/>
        <v>#N/A</v>
      </c>
      <c r="N395" s="241" t="str">
        <f t="shared" si="34"/>
        <v/>
      </c>
    </row>
    <row r="396" spans="1:14" x14ac:dyDescent="0.2">
      <c r="A396" s="220"/>
      <c r="B396" s="247" t="e">
        <f>VLOOKUP(A396,Adr!A:B,2,FALSE())</f>
        <v>#N/A</v>
      </c>
      <c r="C396" s="248"/>
      <c r="D396" s="249"/>
      <c r="E396" s="256"/>
      <c r="F396" s="251"/>
      <c r="G396" s="248"/>
      <c r="H396" s="248"/>
      <c r="I396" s="252" t="str">
        <f t="shared" si="30"/>
        <v/>
      </c>
      <c r="J396" s="253" t="str">
        <f t="shared" si="31"/>
        <v/>
      </c>
      <c r="K396" s="254"/>
      <c r="L396" s="253" t="str">
        <f t="shared" si="32"/>
        <v/>
      </c>
      <c r="M396" s="254" t="e">
        <f t="shared" si="33"/>
        <v>#N/A</v>
      </c>
      <c r="N396" s="241" t="str">
        <f t="shared" si="34"/>
        <v/>
      </c>
    </row>
    <row r="397" spans="1:14" x14ac:dyDescent="0.2">
      <c r="A397" s="220"/>
      <c r="B397" s="247" t="e">
        <f>VLOOKUP(A397,Adr!A:B,2,FALSE())</f>
        <v>#N/A</v>
      </c>
      <c r="C397" s="260"/>
      <c r="D397" s="261"/>
      <c r="E397" s="256"/>
      <c r="F397" s="251"/>
      <c r="G397" s="248"/>
      <c r="H397" s="248"/>
      <c r="I397" s="252" t="str">
        <f t="shared" si="30"/>
        <v/>
      </c>
      <c r="J397" s="253" t="str">
        <f t="shared" si="31"/>
        <v/>
      </c>
      <c r="K397" s="254"/>
      <c r="L397" s="253" t="str">
        <f t="shared" si="32"/>
        <v/>
      </c>
      <c r="M397" s="254" t="e">
        <f t="shared" si="33"/>
        <v>#N/A</v>
      </c>
      <c r="N397" s="241" t="str">
        <f t="shared" si="34"/>
        <v/>
      </c>
    </row>
    <row r="398" spans="1:14" x14ac:dyDescent="0.2">
      <c r="A398" s="255"/>
      <c r="B398" s="247" t="e">
        <f>VLOOKUP(A398,Adr!A:B,2,FALSE())</f>
        <v>#N/A</v>
      </c>
      <c r="C398" s="257"/>
      <c r="D398" s="258"/>
      <c r="E398" s="256"/>
      <c r="F398" s="251"/>
      <c r="G398" s="248"/>
      <c r="H398" s="248"/>
      <c r="I398" s="252" t="str">
        <f t="shared" si="30"/>
        <v/>
      </c>
      <c r="J398" s="253" t="str">
        <f t="shared" si="31"/>
        <v/>
      </c>
      <c r="K398" s="254"/>
      <c r="L398" s="253" t="str">
        <f t="shared" si="32"/>
        <v/>
      </c>
      <c r="M398" s="254" t="e">
        <f t="shared" si="33"/>
        <v>#N/A</v>
      </c>
      <c r="N398" s="241" t="str">
        <f t="shared" si="34"/>
        <v/>
      </c>
    </row>
    <row r="399" spans="1:14" x14ac:dyDescent="0.2">
      <c r="A399" s="259"/>
      <c r="B399" s="247" t="e">
        <f>VLOOKUP(A399,Adr!A:B,2,FALSE())</f>
        <v>#N/A</v>
      </c>
      <c r="C399" s="257"/>
      <c r="D399" s="258"/>
      <c r="E399" s="250"/>
      <c r="F399" s="251"/>
      <c r="G399" s="248"/>
      <c r="H399" s="248"/>
      <c r="I399" s="252" t="str">
        <f t="shared" si="30"/>
        <v/>
      </c>
      <c r="J399" s="253" t="str">
        <f t="shared" si="31"/>
        <v/>
      </c>
      <c r="K399" s="254"/>
      <c r="L399" s="253" t="str">
        <f t="shared" si="32"/>
        <v/>
      </c>
      <c r="M399" s="254" t="e">
        <f t="shared" si="33"/>
        <v>#N/A</v>
      </c>
      <c r="N399" s="241" t="str">
        <f t="shared" si="34"/>
        <v/>
      </c>
    </row>
    <row r="400" spans="1:14" x14ac:dyDescent="0.2">
      <c r="A400" s="251"/>
      <c r="B400" s="247" t="e">
        <f>VLOOKUP(A400,Adr!A:B,2,FALSE())</f>
        <v>#N/A</v>
      </c>
      <c r="C400" s="260"/>
      <c r="D400" s="261"/>
      <c r="E400" s="256"/>
      <c r="F400" s="251"/>
      <c r="G400" s="248"/>
      <c r="H400" s="248"/>
      <c r="I400" s="252" t="str">
        <f t="shared" si="30"/>
        <v/>
      </c>
      <c r="J400" s="253" t="str">
        <f t="shared" si="31"/>
        <v/>
      </c>
      <c r="K400" s="254"/>
      <c r="L400" s="253" t="str">
        <f t="shared" si="32"/>
        <v/>
      </c>
      <c r="M400" s="254" t="e">
        <f t="shared" si="33"/>
        <v>#N/A</v>
      </c>
      <c r="N400" s="241" t="str">
        <f t="shared" si="34"/>
        <v/>
      </c>
    </row>
    <row r="401" spans="1:14" x14ac:dyDescent="0.2">
      <c r="A401" s="255"/>
      <c r="B401" s="247" t="e">
        <f>VLOOKUP(A401,Adr!A:B,2,FALSE())</f>
        <v>#N/A</v>
      </c>
      <c r="C401" s="257"/>
      <c r="D401" s="258"/>
      <c r="E401" s="256"/>
      <c r="F401" s="251"/>
      <c r="G401" s="248"/>
      <c r="H401" s="248"/>
      <c r="I401" s="252" t="str">
        <f t="shared" si="30"/>
        <v/>
      </c>
      <c r="J401" s="253" t="str">
        <f t="shared" si="31"/>
        <v/>
      </c>
      <c r="K401" s="254"/>
      <c r="L401" s="253" t="str">
        <f t="shared" si="32"/>
        <v/>
      </c>
      <c r="M401" s="254" t="e">
        <f t="shared" si="33"/>
        <v>#N/A</v>
      </c>
      <c r="N401" s="241" t="str">
        <f t="shared" si="34"/>
        <v/>
      </c>
    </row>
    <row r="402" spans="1:14" x14ac:dyDescent="0.2">
      <c r="A402" s="255"/>
      <c r="B402" s="247" t="e">
        <f>VLOOKUP(A402,Adr!A:B,2,FALSE())</f>
        <v>#N/A</v>
      </c>
      <c r="C402" s="257"/>
      <c r="D402" s="258"/>
      <c r="E402" s="250"/>
      <c r="F402" s="251"/>
      <c r="G402" s="248"/>
      <c r="H402" s="248"/>
      <c r="I402" s="252" t="str">
        <f t="shared" si="30"/>
        <v/>
      </c>
      <c r="J402" s="253" t="str">
        <f t="shared" si="31"/>
        <v/>
      </c>
      <c r="K402" s="254"/>
      <c r="L402" s="253" t="str">
        <f t="shared" si="32"/>
        <v/>
      </c>
      <c r="M402" s="254" t="e">
        <f t="shared" si="33"/>
        <v>#N/A</v>
      </c>
      <c r="N402" s="241" t="str">
        <f t="shared" si="34"/>
        <v/>
      </c>
    </row>
    <row r="403" spans="1:14" x14ac:dyDescent="0.2">
      <c r="A403" s="255"/>
      <c r="B403" s="247" t="e">
        <f>VLOOKUP(A403,Adr!A:B,2,FALSE())</f>
        <v>#N/A</v>
      </c>
      <c r="C403" s="260"/>
      <c r="D403" s="258"/>
      <c r="E403" s="256"/>
      <c r="F403" s="251"/>
      <c r="G403" s="248"/>
      <c r="H403" s="248"/>
      <c r="I403" s="252" t="str">
        <f t="shared" si="30"/>
        <v/>
      </c>
      <c r="J403" s="253" t="str">
        <f t="shared" si="31"/>
        <v/>
      </c>
      <c r="K403" s="254"/>
      <c r="L403" s="253" t="str">
        <f t="shared" si="32"/>
        <v/>
      </c>
      <c r="M403" s="254" t="e">
        <f t="shared" si="33"/>
        <v>#N/A</v>
      </c>
      <c r="N403" s="241" t="str">
        <f t="shared" si="34"/>
        <v/>
      </c>
    </row>
    <row r="404" spans="1:14" x14ac:dyDescent="0.2">
      <c r="A404" s="251"/>
      <c r="B404" s="247" t="e">
        <f>VLOOKUP(A404,Adr!A:B,2,FALSE())</f>
        <v>#N/A</v>
      </c>
      <c r="C404" s="260"/>
      <c r="D404" s="261"/>
      <c r="E404" s="250"/>
      <c r="F404" s="251"/>
      <c r="G404" s="248"/>
      <c r="H404" s="248"/>
      <c r="I404" s="252" t="str">
        <f t="shared" si="30"/>
        <v/>
      </c>
      <c r="J404" s="253" t="str">
        <f t="shared" si="31"/>
        <v/>
      </c>
      <c r="K404" s="254"/>
      <c r="L404" s="253" t="str">
        <f t="shared" si="32"/>
        <v/>
      </c>
      <c r="M404" s="254" t="e">
        <f t="shared" si="33"/>
        <v>#N/A</v>
      </c>
      <c r="N404" s="241" t="str">
        <f t="shared" si="34"/>
        <v/>
      </c>
    </row>
    <row r="405" spans="1:14" x14ac:dyDescent="0.2">
      <c r="A405" s="255"/>
      <c r="B405" s="247" t="e">
        <f>VLOOKUP(A405,Adr!A:B,2,FALSE())</f>
        <v>#N/A</v>
      </c>
      <c r="C405" s="248"/>
      <c r="D405" s="249"/>
      <c r="E405" s="256"/>
      <c r="F405" s="251"/>
      <c r="G405" s="248"/>
      <c r="H405" s="248"/>
      <c r="I405" s="252" t="str">
        <f t="shared" si="30"/>
        <v/>
      </c>
      <c r="J405" s="253" t="str">
        <f t="shared" si="31"/>
        <v/>
      </c>
      <c r="K405" s="254"/>
      <c r="L405" s="253" t="str">
        <f t="shared" si="32"/>
        <v/>
      </c>
      <c r="M405" s="254" t="e">
        <f t="shared" si="33"/>
        <v>#N/A</v>
      </c>
      <c r="N405" s="241" t="str">
        <f t="shared" si="34"/>
        <v/>
      </c>
    </row>
    <row r="406" spans="1:14" x14ac:dyDescent="0.2">
      <c r="A406" s="251"/>
      <c r="B406" s="247" t="e">
        <f>VLOOKUP(A406,Adr!A:B,2,FALSE())</f>
        <v>#N/A</v>
      </c>
      <c r="C406" s="260"/>
      <c r="D406" s="261"/>
      <c r="E406" s="250"/>
      <c r="F406" s="251"/>
      <c r="G406" s="248"/>
      <c r="H406" s="248"/>
      <c r="I406" s="252" t="str">
        <f t="shared" si="30"/>
        <v/>
      </c>
      <c r="J406" s="253" t="str">
        <f t="shared" si="31"/>
        <v/>
      </c>
      <c r="K406" s="254"/>
      <c r="L406" s="253" t="str">
        <f t="shared" si="32"/>
        <v/>
      </c>
      <c r="M406" s="254" t="e">
        <f t="shared" si="33"/>
        <v>#N/A</v>
      </c>
      <c r="N406" s="241" t="str">
        <f t="shared" si="34"/>
        <v/>
      </c>
    </row>
    <row r="407" spans="1:14" x14ac:dyDescent="0.2">
      <c r="A407" s="251"/>
      <c r="B407" s="247" t="e">
        <f>VLOOKUP(A407,Adr!A:B,2,FALSE())</f>
        <v>#N/A</v>
      </c>
      <c r="C407" s="260"/>
      <c r="D407" s="261"/>
      <c r="E407" s="256"/>
      <c r="F407" s="251"/>
      <c r="G407" s="248"/>
      <c r="H407" s="248"/>
      <c r="I407" s="252" t="str">
        <f t="shared" si="30"/>
        <v/>
      </c>
      <c r="J407" s="253" t="str">
        <f t="shared" si="31"/>
        <v/>
      </c>
      <c r="K407" s="254"/>
      <c r="L407" s="253" t="str">
        <f t="shared" si="32"/>
        <v/>
      </c>
      <c r="M407" s="254" t="e">
        <f t="shared" si="33"/>
        <v>#N/A</v>
      </c>
      <c r="N407" s="241" t="str">
        <f t="shared" si="34"/>
        <v/>
      </c>
    </row>
    <row r="408" spans="1:14" x14ac:dyDescent="0.2">
      <c r="A408" s="251"/>
      <c r="B408" s="247" t="e">
        <f>VLOOKUP(A408,Adr!A:B,2,FALSE())</f>
        <v>#N/A</v>
      </c>
      <c r="C408" s="260"/>
      <c r="D408" s="261"/>
      <c r="E408" s="256"/>
      <c r="F408" s="251"/>
      <c r="G408" s="248"/>
      <c r="H408" s="248"/>
      <c r="I408" s="252" t="str">
        <f t="shared" si="30"/>
        <v/>
      </c>
      <c r="J408" s="253" t="str">
        <f t="shared" si="31"/>
        <v/>
      </c>
      <c r="K408" s="254"/>
      <c r="L408" s="253" t="str">
        <f t="shared" si="32"/>
        <v/>
      </c>
      <c r="M408" s="254" t="e">
        <f t="shared" si="33"/>
        <v>#N/A</v>
      </c>
      <c r="N408" s="241" t="str">
        <f t="shared" si="34"/>
        <v/>
      </c>
    </row>
    <row r="409" spans="1:14" x14ac:dyDescent="0.2">
      <c r="A409" s="220"/>
      <c r="B409" s="247" t="e">
        <f>VLOOKUP(A409,Adr!A:B,2,FALSE())</f>
        <v>#N/A</v>
      </c>
      <c r="C409" s="248"/>
      <c r="D409" s="249"/>
      <c r="E409" s="250"/>
      <c r="F409" s="251"/>
      <c r="G409" s="248"/>
      <c r="H409" s="248"/>
      <c r="I409" s="252" t="str">
        <f t="shared" si="30"/>
        <v/>
      </c>
      <c r="J409" s="253" t="str">
        <f t="shared" si="31"/>
        <v/>
      </c>
      <c r="K409" s="254"/>
      <c r="L409" s="253" t="str">
        <f t="shared" si="32"/>
        <v/>
      </c>
      <c r="M409" s="254" t="e">
        <f t="shared" si="33"/>
        <v>#N/A</v>
      </c>
      <c r="N409" s="241" t="str">
        <f t="shared" si="34"/>
        <v/>
      </c>
    </row>
    <row r="410" spans="1:14" x14ac:dyDescent="0.2">
      <c r="A410" s="255"/>
      <c r="B410" s="247" t="e">
        <f>VLOOKUP(A410,Adr!A:B,2,FALSE())</f>
        <v>#N/A</v>
      </c>
      <c r="C410" s="257"/>
      <c r="D410" s="258"/>
      <c r="E410" s="250"/>
      <c r="F410" s="251"/>
      <c r="G410" s="248"/>
      <c r="H410" s="248"/>
      <c r="I410" s="252" t="str">
        <f t="shared" si="30"/>
        <v/>
      </c>
      <c r="J410" s="253" t="str">
        <f t="shared" si="31"/>
        <v/>
      </c>
      <c r="K410" s="254"/>
      <c r="L410" s="253" t="str">
        <f t="shared" si="32"/>
        <v/>
      </c>
      <c r="M410" s="254" t="e">
        <f t="shared" si="33"/>
        <v>#N/A</v>
      </c>
      <c r="N410" s="241" t="str">
        <f t="shared" si="34"/>
        <v/>
      </c>
    </row>
    <row r="411" spans="1:14" x14ac:dyDescent="0.2">
      <c r="A411" s="255"/>
      <c r="B411" s="247" t="e">
        <f>VLOOKUP(A411,Adr!A:B,2,FALSE())</f>
        <v>#N/A</v>
      </c>
      <c r="C411" s="263"/>
      <c r="D411" s="264"/>
      <c r="E411" s="250"/>
      <c r="F411" s="251"/>
      <c r="G411" s="248"/>
      <c r="H411" s="248"/>
      <c r="I411" s="252" t="str">
        <f t="shared" si="30"/>
        <v/>
      </c>
      <c r="J411" s="253" t="str">
        <f t="shared" si="31"/>
        <v/>
      </c>
      <c r="K411" s="254"/>
      <c r="L411" s="253" t="str">
        <f t="shared" si="32"/>
        <v/>
      </c>
      <c r="M411" s="254" t="e">
        <f t="shared" si="33"/>
        <v>#N/A</v>
      </c>
      <c r="N411" s="241" t="str">
        <f t="shared" si="34"/>
        <v/>
      </c>
    </row>
    <row r="412" spans="1:14" x14ac:dyDescent="0.2">
      <c r="A412" s="251"/>
      <c r="B412" s="247" t="e">
        <f>VLOOKUP(A412,Adr!A:B,2,FALSE())</f>
        <v>#N/A</v>
      </c>
      <c r="C412" s="248"/>
      <c r="D412" s="249"/>
      <c r="E412" s="256"/>
      <c r="F412" s="251"/>
      <c r="G412" s="248"/>
      <c r="H412" s="248"/>
      <c r="I412" s="252" t="str">
        <f t="shared" si="30"/>
        <v/>
      </c>
      <c r="J412" s="253" t="str">
        <f t="shared" si="31"/>
        <v/>
      </c>
      <c r="K412" s="254"/>
      <c r="L412" s="253" t="str">
        <f t="shared" si="32"/>
        <v/>
      </c>
      <c r="M412" s="254" t="e">
        <f t="shared" si="33"/>
        <v>#N/A</v>
      </c>
      <c r="N412" s="241" t="str">
        <f t="shared" si="34"/>
        <v/>
      </c>
    </row>
    <row r="413" spans="1:14" x14ac:dyDescent="0.2">
      <c r="A413" s="251"/>
      <c r="B413" s="247" t="e">
        <f>VLOOKUP(A413,Adr!A:B,2,FALSE())</f>
        <v>#N/A</v>
      </c>
      <c r="C413" s="260"/>
      <c r="D413" s="261"/>
      <c r="E413" s="250"/>
      <c r="F413" s="251"/>
      <c r="G413" s="248"/>
      <c r="H413" s="248"/>
      <c r="I413" s="252" t="str">
        <f t="shared" si="30"/>
        <v/>
      </c>
      <c r="J413" s="253" t="str">
        <f t="shared" si="31"/>
        <v/>
      </c>
      <c r="K413" s="254"/>
      <c r="L413" s="253" t="str">
        <f t="shared" si="32"/>
        <v/>
      </c>
      <c r="M413" s="254" t="e">
        <f t="shared" si="33"/>
        <v>#N/A</v>
      </c>
      <c r="N413" s="241" t="str">
        <f t="shared" si="34"/>
        <v/>
      </c>
    </row>
    <row r="414" spans="1:14" x14ac:dyDescent="0.2">
      <c r="A414" s="255"/>
      <c r="B414" s="247" t="e">
        <f>VLOOKUP(A414,Adr!A:B,2,FALSE())</f>
        <v>#N/A</v>
      </c>
      <c r="C414" s="248"/>
      <c r="D414" s="249"/>
      <c r="E414" s="256"/>
      <c r="F414" s="251"/>
      <c r="G414" s="248"/>
      <c r="H414" s="248"/>
      <c r="I414" s="252" t="str">
        <f t="shared" si="30"/>
        <v/>
      </c>
      <c r="J414" s="253" t="str">
        <f t="shared" si="31"/>
        <v/>
      </c>
      <c r="K414" s="254"/>
      <c r="L414" s="253" t="str">
        <f t="shared" si="32"/>
        <v/>
      </c>
      <c r="M414" s="254" t="e">
        <f t="shared" si="33"/>
        <v>#N/A</v>
      </c>
      <c r="N414" s="241" t="str">
        <f t="shared" si="34"/>
        <v/>
      </c>
    </row>
    <row r="415" spans="1:14" x14ac:dyDescent="0.2">
      <c r="A415" s="251"/>
      <c r="B415" s="247" t="e">
        <f>VLOOKUP(A415,Adr!A:B,2,FALSE())</f>
        <v>#N/A</v>
      </c>
      <c r="C415" s="263"/>
      <c r="D415" s="264"/>
      <c r="E415" s="256"/>
      <c r="F415" s="251"/>
      <c r="G415" s="248"/>
      <c r="H415" s="248"/>
      <c r="I415" s="252" t="str">
        <f t="shared" si="30"/>
        <v/>
      </c>
      <c r="J415" s="253" t="str">
        <f t="shared" si="31"/>
        <v/>
      </c>
      <c r="K415" s="254"/>
      <c r="L415" s="253" t="str">
        <f t="shared" si="32"/>
        <v/>
      </c>
      <c r="M415" s="254" t="e">
        <f t="shared" si="33"/>
        <v>#N/A</v>
      </c>
      <c r="N415" s="241" t="str">
        <f t="shared" si="34"/>
        <v/>
      </c>
    </row>
    <row r="416" spans="1:14" x14ac:dyDescent="0.2">
      <c r="A416" s="255"/>
      <c r="B416" s="247" t="e">
        <f>VLOOKUP(A416,Adr!A:B,2,FALSE())</f>
        <v>#N/A</v>
      </c>
      <c r="C416" s="257"/>
      <c r="D416" s="258"/>
      <c r="E416" s="256"/>
      <c r="F416" s="251"/>
      <c r="G416" s="248"/>
      <c r="H416" s="248"/>
      <c r="I416" s="252" t="str">
        <f t="shared" si="30"/>
        <v/>
      </c>
      <c r="J416" s="253" t="str">
        <f t="shared" si="31"/>
        <v/>
      </c>
      <c r="K416" s="254"/>
      <c r="L416" s="253" t="str">
        <f t="shared" si="32"/>
        <v/>
      </c>
      <c r="M416" s="254" t="e">
        <f t="shared" si="33"/>
        <v>#N/A</v>
      </c>
      <c r="N416" s="241" t="str">
        <f t="shared" si="34"/>
        <v/>
      </c>
    </row>
    <row r="417" spans="1:14" x14ac:dyDescent="0.2">
      <c r="A417" s="251"/>
      <c r="B417" s="247" t="e">
        <f>VLOOKUP(A417,Adr!A:B,2,FALSE())</f>
        <v>#N/A</v>
      </c>
      <c r="C417" s="257"/>
      <c r="D417" s="258"/>
      <c r="E417" s="250"/>
      <c r="F417" s="251"/>
      <c r="G417" s="248"/>
      <c r="H417" s="248"/>
      <c r="I417" s="252" t="str">
        <f t="shared" si="30"/>
        <v/>
      </c>
      <c r="J417" s="253" t="str">
        <f t="shared" si="31"/>
        <v/>
      </c>
      <c r="K417" s="254"/>
      <c r="L417" s="253" t="str">
        <f t="shared" si="32"/>
        <v/>
      </c>
      <c r="M417" s="254" t="e">
        <f t="shared" si="33"/>
        <v>#N/A</v>
      </c>
      <c r="N417" s="241" t="str">
        <f t="shared" si="34"/>
        <v/>
      </c>
    </row>
    <row r="418" spans="1:14" x14ac:dyDescent="0.2">
      <c r="A418" s="251"/>
      <c r="B418" s="247" t="e">
        <f>VLOOKUP(A418,Adr!A:B,2,FALSE())</f>
        <v>#N/A</v>
      </c>
      <c r="C418" s="257"/>
      <c r="D418" s="258"/>
      <c r="E418" s="256"/>
      <c r="F418" s="251"/>
      <c r="G418" s="248"/>
      <c r="H418" s="248"/>
      <c r="I418" s="252" t="str">
        <f t="shared" si="30"/>
        <v/>
      </c>
      <c r="J418" s="253" t="str">
        <f t="shared" si="31"/>
        <v/>
      </c>
      <c r="K418" s="254"/>
      <c r="L418" s="253" t="str">
        <f t="shared" si="32"/>
        <v/>
      </c>
      <c r="M418" s="254" t="e">
        <f t="shared" si="33"/>
        <v>#N/A</v>
      </c>
      <c r="N418" s="241" t="str">
        <f t="shared" si="34"/>
        <v/>
      </c>
    </row>
    <row r="419" spans="1:14" x14ac:dyDescent="0.2">
      <c r="A419" s="251"/>
      <c r="B419" s="247" t="e">
        <f>VLOOKUP(A419,Adr!A:B,2,FALSE())</f>
        <v>#N/A</v>
      </c>
      <c r="C419" s="263"/>
      <c r="D419" s="264"/>
      <c r="E419" s="250"/>
      <c r="F419" s="251"/>
      <c r="G419" s="248"/>
      <c r="H419" s="248"/>
      <c r="I419" s="252" t="str">
        <f t="shared" si="30"/>
        <v/>
      </c>
      <c r="J419" s="253" t="str">
        <f t="shared" si="31"/>
        <v/>
      </c>
      <c r="K419" s="254"/>
      <c r="L419" s="253" t="str">
        <f t="shared" si="32"/>
        <v/>
      </c>
      <c r="M419" s="254" t="e">
        <f t="shared" si="33"/>
        <v>#N/A</v>
      </c>
      <c r="N419" s="241" t="str">
        <f t="shared" si="34"/>
        <v/>
      </c>
    </row>
    <row r="420" spans="1:14" x14ac:dyDescent="0.2">
      <c r="A420" s="251"/>
      <c r="B420" s="247" t="e">
        <f>VLOOKUP(A420,Adr!A:B,2,FALSE())</f>
        <v>#N/A</v>
      </c>
      <c r="C420" s="257"/>
      <c r="D420" s="258"/>
      <c r="E420" s="250"/>
      <c r="F420" s="251"/>
      <c r="G420" s="248"/>
      <c r="H420" s="248"/>
      <c r="I420" s="252" t="str">
        <f t="shared" si="30"/>
        <v/>
      </c>
      <c r="J420" s="253" t="str">
        <f t="shared" si="31"/>
        <v/>
      </c>
      <c r="K420" s="254"/>
      <c r="L420" s="253" t="str">
        <f t="shared" si="32"/>
        <v/>
      </c>
      <c r="M420" s="254" t="e">
        <f t="shared" si="33"/>
        <v>#N/A</v>
      </c>
      <c r="N420" s="241" t="str">
        <f t="shared" si="34"/>
        <v/>
      </c>
    </row>
    <row r="421" spans="1:14" x14ac:dyDescent="0.2">
      <c r="A421" s="220"/>
      <c r="B421" s="247" t="e">
        <f>VLOOKUP(A421,Adr!A:B,2,FALSE())</f>
        <v>#N/A</v>
      </c>
      <c r="C421" s="248"/>
      <c r="D421" s="249"/>
      <c r="E421" s="250"/>
      <c r="F421" s="251"/>
      <c r="G421" s="248"/>
      <c r="H421" s="248"/>
      <c r="I421" s="252" t="str">
        <f t="shared" si="30"/>
        <v/>
      </c>
      <c r="J421" s="253" t="str">
        <f t="shared" si="31"/>
        <v/>
      </c>
      <c r="K421" s="254"/>
      <c r="L421" s="253" t="str">
        <f t="shared" si="32"/>
        <v/>
      </c>
      <c r="M421" s="254" t="e">
        <f t="shared" si="33"/>
        <v>#N/A</v>
      </c>
      <c r="N421" s="241" t="str">
        <f t="shared" si="34"/>
        <v/>
      </c>
    </row>
    <row r="422" spans="1:14" x14ac:dyDescent="0.2">
      <c r="A422" s="255"/>
      <c r="B422" s="247" t="e">
        <f>VLOOKUP(A422,Adr!A:B,2,FALSE())</f>
        <v>#N/A</v>
      </c>
      <c r="C422" s="257"/>
      <c r="D422" s="261"/>
      <c r="E422" s="250"/>
      <c r="F422" s="251"/>
      <c r="G422" s="248"/>
      <c r="H422" s="248"/>
      <c r="I422" s="252" t="str">
        <f t="shared" si="30"/>
        <v/>
      </c>
      <c r="J422" s="253" t="str">
        <f t="shared" si="31"/>
        <v/>
      </c>
      <c r="K422" s="254"/>
      <c r="L422" s="253" t="str">
        <f t="shared" si="32"/>
        <v/>
      </c>
      <c r="M422" s="254" t="e">
        <f t="shared" si="33"/>
        <v>#N/A</v>
      </c>
      <c r="N422" s="241" t="str">
        <f t="shared" si="34"/>
        <v/>
      </c>
    </row>
    <row r="423" spans="1:14" x14ac:dyDescent="0.2">
      <c r="A423" s="259"/>
      <c r="B423" s="247" t="e">
        <f>VLOOKUP(A423,Adr!A:B,2,FALSE())</f>
        <v>#N/A</v>
      </c>
      <c r="C423" s="257"/>
      <c r="D423" s="258"/>
      <c r="E423" s="256"/>
      <c r="F423" s="251"/>
      <c r="G423" s="248"/>
      <c r="H423" s="248"/>
      <c r="I423" s="252" t="str">
        <f t="shared" si="30"/>
        <v/>
      </c>
      <c r="J423" s="253" t="str">
        <f t="shared" si="31"/>
        <v/>
      </c>
      <c r="K423" s="254"/>
      <c r="L423" s="253" t="str">
        <f t="shared" si="32"/>
        <v/>
      </c>
      <c r="M423" s="254" t="e">
        <f t="shared" si="33"/>
        <v>#N/A</v>
      </c>
      <c r="N423" s="241" t="str">
        <f t="shared" si="34"/>
        <v/>
      </c>
    </row>
    <row r="424" spans="1:14" x14ac:dyDescent="0.2">
      <c r="A424" s="259"/>
      <c r="B424" s="247" t="e">
        <f>VLOOKUP(A424,Adr!A:B,2,FALSE())</f>
        <v>#N/A</v>
      </c>
      <c r="C424" s="257"/>
      <c r="D424" s="258"/>
      <c r="E424" s="256"/>
      <c r="F424" s="251"/>
      <c r="G424" s="248"/>
      <c r="H424" s="248"/>
      <c r="I424" s="252" t="str">
        <f t="shared" si="30"/>
        <v/>
      </c>
      <c r="J424" s="253" t="str">
        <f t="shared" si="31"/>
        <v/>
      </c>
      <c r="K424" s="254"/>
      <c r="L424" s="253" t="str">
        <f t="shared" si="32"/>
        <v/>
      </c>
      <c r="M424" s="254" t="e">
        <f t="shared" si="33"/>
        <v>#N/A</v>
      </c>
      <c r="N424" s="241" t="str">
        <f t="shared" si="34"/>
        <v/>
      </c>
    </row>
    <row r="425" spans="1:14" x14ac:dyDescent="0.2">
      <c r="A425" s="255"/>
      <c r="B425" s="247" t="e">
        <f>VLOOKUP(A425,Adr!A:B,2,FALSE())</f>
        <v>#N/A</v>
      </c>
      <c r="C425" s="257"/>
      <c r="D425" s="258"/>
      <c r="E425" s="256"/>
      <c r="F425" s="251"/>
      <c r="G425" s="248"/>
      <c r="H425" s="248"/>
      <c r="I425" s="252" t="str">
        <f t="shared" si="30"/>
        <v/>
      </c>
      <c r="J425" s="253" t="str">
        <f t="shared" si="31"/>
        <v/>
      </c>
      <c r="K425" s="254"/>
      <c r="L425" s="253" t="str">
        <f t="shared" si="32"/>
        <v/>
      </c>
      <c r="M425" s="254" t="e">
        <f t="shared" si="33"/>
        <v>#N/A</v>
      </c>
      <c r="N425" s="241" t="str">
        <f t="shared" si="34"/>
        <v/>
      </c>
    </row>
    <row r="426" spans="1:14" x14ac:dyDescent="0.2">
      <c r="A426" s="255"/>
      <c r="B426" s="247" t="e">
        <f>VLOOKUP(A426,Adr!A:B,2,FALSE())</f>
        <v>#N/A</v>
      </c>
      <c r="C426" s="248"/>
      <c r="D426" s="249"/>
      <c r="E426" s="250"/>
      <c r="F426" s="251"/>
      <c r="G426" s="248"/>
      <c r="H426" s="248"/>
      <c r="I426" s="252" t="str">
        <f t="shared" si="30"/>
        <v/>
      </c>
      <c r="J426" s="253" t="str">
        <f t="shared" si="31"/>
        <v/>
      </c>
      <c r="K426" s="254"/>
      <c r="L426" s="253" t="str">
        <f t="shared" si="32"/>
        <v/>
      </c>
      <c r="M426" s="254" t="e">
        <f t="shared" si="33"/>
        <v>#N/A</v>
      </c>
      <c r="N426" s="241" t="str">
        <f t="shared" si="34"/>
        <v/>
      </c>
    </row>
    <row r="427" spans="1:14" x14ac:dyDescent="0.2">
      <c r="A427" s="255"/>
      <c r="B427" s="247" t="e">
        <f>VLOOKUP(A427,Adr!A:B,2,FALSE())</f>
        <v>#N/A</v>
      </c>
      <c r="C427" s="263"/>
      <c r="D427" s="264"/>
      <c r="E427" s="250"/>
      <c r="F427" s="251"/>
      <c r="G427" s="248"/>
      <c r="H427" s="248"/>
      <c r="I427" s="252" t="str">
        <f t="shared" si="30"/>
        <v/>
      </c>
      <c r="J427" s="253" t="str">
        <f t="shared" si="31"/>
        <v/>
      </c>
      <c r="K427" s="254"/>
      <c r="L427" s="253" t="str">
        <f t="shared" si="32"/>
        <v/>
      </c>
      <c r="M427" s="254" t="e">
        <f t="shared" si="33"/>
        <v>#N/A</v>
      </c>
      <c r="N427" s="241" t="str">
        <f t="shared" si="34"/>
        <v/>
      </c>
    </row>
    <row r="428" spans="1:14" x14ac:dyDescent="0.2">
      <c r="A428" s="251"/>
      <c r="B428" s="247" t="e">
        <f>VLOOKUP(A428,Adr!A:B,2,FALSE())</f>
        <v>#N/A</v>
      </c>
      <c r="C428" s="260"/>
      <c r="D428" s="261"/>
      <c r="E428" s="256"/>
      <c r="F428" s="251"/>
      <c r="G428" s="248"/>
      <c r="H428" s="248"/>
      <c r="I428" s="252" t="str">
        <f t="shared" si="30"/>
        <v/>
      </c>
      <c r="J428" s="253" t="str">
        <f t="shared" si="31"/>
        <v/>
      </c>
      <c r="K428" s="254"/>
      <c r="L428" s="253" t="str">
        <f t="shared" si="32"/>
        <v/>
      </c>
      <c r="M428" s="254" t="e">
        <f t="shared" si="33"/>
        <v>#N/A</v>
      </c>
      <c r="N428" s="241" t="str">
        <f t="shared" si="34"/>
        <v/>
      </c>
    </row>
    <row r="429" spans="1:14" x14ac:dyDescent="0.2">
      <c r="A429" s="255"/>
      <c r="B429" s="247" t="e">
        <f>VLOOKUP(A429,Adr!A:B,2,FALSE())</f>
        <v>#N/A</v>
      </c>
      <c r="C429" s="260"/>
      <c r="D429" s="261"/>
      <c r="E429" s="256"/>
      <c r="F429" s="251"/>
      <c r="G429" s="248"/>
      <c r="H429" s="248"/>
      <c r="I429" s="252" t="str">
        <f t="shared" si="30"/>
        <v/>
      </c>
      <c r="J429" s="253" t="str">
        <f t="shared" si="31"/>
        <v/>
      </c>
      <c r="K429" s="254"/>
      <c r="L429" s="253" t="str">
        <f t="shared" si="32"/>
        <v/>
      </c>
      <c r="M429" s="254" t="e">
        <f t="shared" si="33"/>
        <v>#N/A</v>
      </c>
      <c r="N429" s="241" t="str">
        <f t="shared" si="34"/>
        <v/>
      </c>
    </row>
    <row r="430" spans="1:14" x14ac:dyDescent="0.2">
      <c r="A430" s="220"/>
      <c r="B430" s="247" t="e">
        <f>VLOOKUP(A430,Adr!A:B,2,FALSE())</f>
        <v>#N/A</v>
      </c>
      <c r="C430" s="257"/>
      <c r="D430" s="258"/>
      <c r="E430" s="256"/>
      <c r="F430" s="251"/>
      <c r="G430" s="248"/>
      <c r="H430" s="248"/>
      <c r="I430" s="252" t="str">
        <f t="shared" si="30"/>
        <v/>
      </c>
      <c r="J430" s="253" t="str">
        <f t="shared" si="31"/>
        <v/>
      </c>
      <c r="K430" s="254"/>
      <c r="L430" s="253" t="str">
        <f t="shared" si="32"/>
        <v/>
      </c>
      <c r="M430" s="254" t="e">
        <f t="shared" si="33"/>
        <v>#N/A</v>
      </c>
      <c r="N430" s="241" t="str">
        <f t="shared" si="34"/>
        <v/>
      </c>
    </row>
    <row r="431" spans="1:14" x14ac:dyDescent="0.2">
      <c r="A431" s="251"/>
      <c r="B431" s="247" t="e">
        <f>VLOOKUP(A431,Adr!A:B,2,FALSE())</f>
        <v>#N/A</v>
      </c>
      <c r="C431" s="260"/>
      <c r="D431" s="261"/>
      <c r="E431" s="250"/>
      <c r="F431" s="251"/>
      <c r="G431" s="248"/>
      <c r="H431" s="248"/>
      <c r="I431" s="252" t="str">
        <f t="shared" si="30"/>
        <v/>
      </c>
      <c r="J431" s="253" t="str">
        <f t="shared" si="31"/>
        <v/>
      </c>
      <c r="K431" s="254"/>
      <c r="L431" s="253" t="str">
        <f t="shared" si="32"/>
        <v/>
      </c>
      <c r="M431" s="254" t="e">
        <f t="shared" si="33"/>
        <v>#N/A</v>
      </c>
      <c r="N431" s="241" t="str">
        <f t="shared" si="34"/>
        <v/>
      </c>
    </row>
    <row r="432" spans="1:14" x14ac:dyDescent="0.2">
      <c r="A432" s="220"/>
      <c r="B432" s="247" t="e">
        <f>VLOOKUP(A432,Adr!A:B,2,FALSE())</f>
        <v>#N/A</v>
      </c>
      <c r="C432" s="257"/>
      <c r="D432" s="258"/>
      <c r="E432" s="256"/>
      <c r="F432" s="251"/>
      <c r="G432" s="248"/>
      <c r="H432" s="248"/>
      <c r="I432" s="252" t="str">
        <f t="shared" si="30"/>
        <v/>
      </c>
      <c r="J432" s="253" t="str">
        <f t="shared" si="31"/>
        <v/>
      </c>
      <c r="K432" s="254"/>
      <c r="L432" s="253" t="str">
        <f t="shared" si="32"/>
        <v/>
      </c>
      <c r="M432" s="254" t="e">
        <f t="shared" si="33"/>
        <v>#N/A</v>
      </c>
      <c r="N432" s="241" t="str">
        <f t="shared" si="34"/>
        <v/>
      </c>
    </row>
    <row r="433" spans="1:14" x14ac:dyDescent="0.2">
      <c r="A433" s="251"/>
      <c r="B433" s="247" t="e">
        <f>VLOOKUP(A433,Adr!A:B,2,FALSE())</f>
        <v>#N/A</v>
      </c>
      <c r="C433" s="263"/>
      <c r="D433" s="264"/>
      <c r="E433" s="256"/>
      <c r="F433" s="251"/>
      <c r="G433" s="248"/>
      <c r="H433" s="248"/>
      <c r="I433" s="252" t="str">
        <f t="shared" si="30"/>
        <v/>
      </c>
      <c r="J433" s="253" t="str">
        <f t="shared" si="31"/>
        <v/>
      </c>
      <c r="K433" s="254"/>
      <c r="L433" s="253" t="str">
        <f t="shared" si="32"/>
        <v/>
      </c>
      <c r="M433" s="254" t="e">
        <f t="shared" si="33"/>
        <v>#N/A</v>
      </c>
      <c r="N433" s="241" t="str">
        <f t="shared" si="34"/>
        <v/>
      </c>
    </row>
    <row r="434" spans="1:14" x14ac:dyDescent="0.2">
      <c r="A434" s="220"/>
      <c r="B434" s="247" t="e">
        <f>VLOOKUP(A434,Adr!A:B,2,FALSE())</f>
        <v>#N/A</v>
      </c>
      <c r="C434" s="257"/>
      <c r="D434" s="258"/>
      <c r="E434" s="256"/>
      <c r="F434" s="251"/>
      <c r="G434" s="248"/>
      <c r="H434" s="248"/>
      <c r="I434" s="252" t="str">
        <f t="shared" si="30"/>
        <v/>
      </c>
      <c r="J434" s="253" t="str">
        <f t="shared" si="31"/>
        <v/>
      </c>
      <c r="K434" s="254"/>
      <c r="L434" s="253" t="str">
        <f t="shared" si="32"/>
        <v/>
      </c>
      <c r="M434" s="254" t="e">
        <f t="shared" si="33"/>
        <v>#N/A</v>
      </c>
      <c r="N434" s="241" t="str">
        <f t="shared" si="34"/>
        <v/>
      </c>
    </row>
    <row r="435" spans="1:14" x14ac:dyDescent="0.2">
      <c r="A435" s="251"/>
      <c r="B435" s="247" t="e">
        <f>VLOOKUP(A435,Adr!A:B,2,FALSE())</f>
        <v>#N/A</v>
      </c>
      <c r="C435" s="263"/>
      <c r="D435" s="264"/>
      <c r="E435" s="250"/>
      <c r="F435" s="251"/>
      <c r="G435" s="248"/>
      <c r="H435" s="248"/>
      <c r="I435" s="252" t="str">
        <f t="shared" si="30"/>
        <v/>
      </c>
      <c r="J435" s="253" t="str">
        <f t="shared" si="31"/>
        <v/>
      </c>
      <c r="K435" s="254"/>
      <c r="L435" s="253" t="str">
        <f t="shared" si="32"/>
        <v/>
      </c>
      <c r="M435" s="254" t="e">
        <f t="shared" si="33"/>
        <v>#N/A</v>
      </c>
      <c r="N435" s="241" t="str">
        <f t="shared" si="34"/>
        <v/>
      </c>
    </row>
    <row r="436" spans="1:14" x14ac:dyDescent="0.2">
      <c r="A436" s="220"/>
      <c r="B436" s="247" t="e">
        <f>VLOOKUP(A436,Adr!A:B,2,FALSE())</f>
        <v>#N/A</v>
      </c>
      <c r="C436" s="257"/>
      <c r="D436" s="258"/>
      <c r="E436" s="250"/>
      <c r="F436" s="251"/>
      <c r="G436" s="248"/>
      <c r="H436" s="248"/>
      <c r="I436" s="252" t="str">
        <f t="shared" si="30"/>
        <v/>
      </c>
      <c r="J436" s="253" t="str">
        <f t="shared" si="31"/>
        <v/>
      </c>
      <c r="K436" s="254"/>
      <c r="L436" s="253" t="str">
        <f t="shared" si="32"/>
        <v/>
      </c>
      <c r="M436" s="254" t="e">
        <f t="shared" si="33"/>
        <v>#N/A</v>
      </c>
      <c r="N436" s="241" t="str">
        <f t="shared" si="34"/>
        <v/>
      </c>
    </row>
    <row r="437" spans="1:14" x14ac:dyDescent="0.2">
      <c r="A437" s="251"/>
      <c r="B437" s="247" t="e">
        <f>VLOOKUP(A437,Adr!A:B,2,FALSE())</f>
        <v>#N/A</v>
      </c>
      <c r="C437" s="263"/>
      <c r="D437" s="264"/>
      <c r="E437" s="250"/>
      <c r="F437" s="251"/>
      <c r="G437" s="248"/>
      <c r="H437" s="248"/>
      <c r="I437" s="252" t="str">
        <f t="shared" si="30"/>
        <v/>
      </c>
      <c r="J437" s="253" t="str">
        <f t="shared" si="31"/>
        <v/>
      </c>
      <c r="K437" s="254"/>
      <c r="L437" s="253" t="str">
        <f t="shared" si="32"/>
        <v/>
      </c>
      <c r="M437" s="254" t="e">
        <f t="shared" si="33"/>
        <v>#N/A</v>
      </c>
      <c r="N437" s="241" t="str">
        <f t="shared" si="34"/>
        <v/>
      </c>
    </row>
    <row r="438" spans="1:14" x14ac:dyDescent="0.2">
      <c r="A438" s="251"/>
      <c r="B438" s="247" t="e">
        <f>VLOOKUP(A438,Adr!A:B,2,FALSE())</f>
        <v>#N/A</v>
      </c>
      <c r="C438" s="263"/>
      <c r="D438" s="264"/>
      <c r="E438" s="256"/>
      <c r="F438" s="251"/>
      <c r="G438" s="248"/>
      <c r="H438" s="248"/>
      <c r="I438" s="252" t="str">
        <f t="shared" si="30"/>
        <v/>
      </c>
      <c r="J438" s="253" t="str">
        <f t="shared" si="31"/>
        <v/>
      </c>
      <c r="K438" s="254"/>
      <c r="L438" s="253" t="str">
        <f t="shared" si="32"/>
        <v/>
      </c>
      <c r="M438" s="254" t="e">
        <f t="shared" si="33"/>
        <v>#N/A</v>
      </c>
      <c r="N438" s="241" t="str">
        <f t="shared" si="34"/>
        <v/>
      </c>
    </row>
    <row r="439" spans="1:14" x14ac:dyDescent="0.2">
      <c r="A439" s="220"/>
      <c r="B439" s="247" t="e">
        <f>VLOOKUP(A439,Adr!A:B,2,FALSE())</f>
        <v>#N/A</v>
      </c>
      <c r="C439" s="257"/>
      <c r="D439" s="258"/>
      <c r="E439" s="256"/>
      <c r="F439" s="251"/>
      <c r="G439" s="248"/>
      <c r="H439" s="248"/>
      <c r="I439" s="252" t="str">
        <f t="shared" si="30"/>
        <v/>
      </c>
      <c r="J439" s="253" t="str">
        <f t="shared" si="31"/>
        <v/>
      </c>
      <c r="K439" s="254"/>
      <c r="L439" s="253" t="str">
        <f t="shared" si="32"/>
        <v/>
      </c>
      <c r="M439" s="254" t="e">
        <f t="shared" si="33"/>
        <v>#N/A</v>
      </c>
      <c r="N439" s="241" t="str">
        <f t="shared" si="34"/>
        <v/>
      </c>
    </row>
    <row r="440" spans="1:14" x14ac:dyDescent="0.2">
      <c r="A440" s="220"/>
      <c r="B440" s="247" t="e">
        <f>VLOOKUP(A440,Adr!A:B,2,FALSE())</f>
        <v>#N/A</v>
      </c>
      <c r="C440" s="257"/>
      <c r="D440" s="258"/>
      <c r="E440" s="250"/>
      <c r="F440" s="251"/>
      <c r="G440" s="248"/>
      <c r="H440" s="248"/>
      <c r="I440" s="252" t="str">
        <f t="shared" si="30"/>
        <v/>
      </c>
      <c r="J440" s="253" t="str">
        <f t="shared" si="31"/>
        <v/>
      </c>
      <c r="K440" s="254"/>
      <c r="L440" s="253" t="str">
        <f t="shared" si="32"/>
        <v/>
      </c>
      <c r="M440" s="254" t="e">
        <f t="shared" si="33"/>
        <v>#N/A</v>
      </c>
      <c r="N440" s="241" t="str">
        <f t="shared" si="34"/>
        <v/>
      </c>
    </row>
    <row r="441" spans="1:14" x14ac:dyDescent="0.2">
      <c r="A441" s="251"/>
      <c r="B441" s="247" t="e">
        <f>VLOOKUP(A441,Adr!A:B,2,FALSE())</f>
        <v>#N/A</v>
      </c>
      <c r="C441" s="260"/>
      <c r="D441" s="261"/>
      <c r="E441" s="250"/>
      <c r="F441" s="251"/>
      <c r="G441" s="248"/>
      <c r="H441" s="248"/>
      <c r="I441" s="252" t="str">
        <f t="shared" si="30"/>
        <v/>
      </c>
      <c r="J441" s="253" t="str">
        <f t="shared" si="31"/>
        <v/>
      </c>
      <c r="K441" s="254"/>
      <c r="L441" s="253" t="str">
        <f t="shared" si="32"/>
        <v/>
      </c>
      <c r="M441" s="254" t="e">
        <f t="shared" si="33"/>
        <v>#N/A</v>
      </c>
      <c r="N441" s="241" t="str">
        <f t="shared" si="34"/>
        <v/>
      </c>
    </row>
    <row r="442" spans="1:14" x14ac:dyDescent="0.2">
      <c r="A442" s="220"/>
      <c r="B442" s="247" t="e">
        <f>VLOOKUP(A442,Adr!A:B,2,FALSE())</f>
        <v>#N/A</v>
      </c>
      <c r="C442" s="257"/>
      <c r="D442" s="258"/>
      <c r="E442" s="256"/>
      <c r="F442" s="251"/>
      <c r="G442" s="248"/>
      <c r="H442" s="248"/>
      <c r="I442" s="252" t="str">
        <f t="shared" si="30"/>
        <v/>
      </c>
      <c r="J442" s="253" t="str">
        <f t="shared" si="31"/>
        <v/>
      </c>
      <c r="K442" s="254"/>
      <c r="L442" s="253" t="str">
        <f t="shared" si="32"/>
        <v/>
      </c>
      <c r="M442" s="254" t="e">
        <f t="shared" si="33"/>
        <v>#N/A</v>
      </c>
      <c r="N442" s="241" t="str">
        <f t="shared" si="34"/>
        <v/>
      </c>
    </row>
    <row r="443" spans="1:14" x14ac:dyDescent="0.2">
      <c r="A443" s="251"/>
      <c r="B443" s="247" t="e">
        <f>VLOOKUP(A443,Adr!A:B,2,FALSE())</f>
        <v>#N/A</v>
      </c>
      <c r="C443" s="260"/>
      <c r="D443" s="261"/>
      <c r="E443" s="256"/>
      <c r="F443" s="251"/>
      <c r="G443" s="248"/>
      <c r="H443" s="248"/>
      <c r="I443" s="252" t="str">
        <f t="shared" si="30"/>
        <v/>
      </c>
      <c r="J443" s="253" t="str">
        <f t="shared" si="31"/>
        <v/>
      </c>
      <c r="K443" s="254"/>
      <c r="L443" s="253" t="str">
        <f t="shared" si="32"/>
        <v/>
      </c>
      <c r="M443" s="254" t="e">
        <f t="shared" si="33"/>
        <v>#N/A</v>
      </c>
      <c r="N443" s="241" t="str">
        <f t="shared" si="34"/>
        <v/>
      </c>
    </row>
    <row r="444" spans="1:14" x14ac:dyDescent="0.2">
      <c r="A444" s="259"/>
      <c r="B444" s="247" t="e">
        <f>VLOOKUP(A444,Adr!A:B,2,FALSE())</f>
        <v>#N/A</v>
      </c>
      <c r="C444" s="257"/>
      <c r="D444" s="258"/>
      <c r="E444" s="250"/>
      <c r="F444" s="251"/>
      <c r="G444" s="248"/>
      <c r="H444" s="248"/>
      <c r="I444" s="252" t="str">
        <f t="shared" si="30"/>
        <v/>
      </c>
      <c r="J444" s="253" t="str">
        <f t="shared" si="31"/>
        <v/>
      </c>
      <c r="K444" s="254"/>
      <c r="L444" s="253" t="str">
        <f t="shared" si="32"/>
        <v/>
      </c>
      <c r="M444" s="254" t="e">
        <f t="shared" si="33"/>
        <v>#N/A</v>
      </c>
      <c r="N444" s="241" t="str">
        <f t="shared" si="34"/>
        <v/>
      </c>
    </row>
    <row r="445" spans="1:14" x14ac:dyDescent="0.2">
      <c r="A445" s="220"/>
      <c r="B445" s="247" t="e">
        <f>VLOOKUP(A445,Adr!A:B,2,FALSE())</f>
        <v>#N/A</v>
      </c>
      <c r="C445" s="257"/>
      <c r="D445" s="261"/>
      <c r="E445" s="250"/>
      <c r="F445" s="251"/>
      <c r="G445" s="248"/>
      <c r="H445" s="248"/>
      <c r="I445" s="252" t="str">
        <f t="shared" si="30"/>
        <v/>
      </c>
      <c r="J445" s="253" t="str">
        <f t="shared" si="31"/>
        <v/>
      </c>
      <c r="K445" s="254"/>
      <c r="L445" s="253" t="str">
        <f t="shared" si="32"/>
        <v/>
      </c>
      <c r="M445" s="254" t="e">
        <f t="shared" si="33"/>
        <v>#N/A</v>
      </c>
      <c r="N445" s="241" t="str">
        <f t="shared" si="34"/>
        <v/>
      </c>
    </row>
    <row r="446" spans="1:14" x14ac:dyDescent="0.2">
      <c r="A446" s="251"/>
      <c r="B446" s="247" t="e">
        <f>VLOOKUP(A446,Adr!A:B,2,FALSE())</f>
        <v>#N/A</v>
      </c>
      <c r="C446" s="260"/>
      <c r="D446" s="258"/>
      <c r="E446" s="250"/>
      <c r="F446" s="251"/>
      <c r="G446" s="248"/>
      <c r="H446" s="248"/>
      <c r="I446" s="252" t="str">
        <f t="shared" si="30"/>
        <v/>
      </c>
      <c r="J446" s="253" t="str">
        <f t="shared" si="31"/>
        <v/>
      </c>
      <c r="K446" s="254"/>
      <c r="L446" s="253" t="str">
        <f t="shared" si="32"/>
        <v/>
      </c>
      <c r="M446" s="254" t="e">
        <f t="shared" si="33"/>
        <v>#N/A</v>
      </c>
      <c r="N446" s="241" t="str">
        <f t="shared" si="34"/>
        <v/>
      </c>
    </row>
    <row r="447" spans="1:14" x14ac:dyDescent="0.2">
      <c r="A447" s="251"/>
      <c r="B447" s="247" t="e">
        <f>VLOOKUP(A447,Adr!A:B,2,FALSE())</f>
        <v>#N/A</v>
      </c>
      <c r="C447" s="263"/>
      <c r="D447" s="264"/>
      <c r="E447" s="250"/>
      <c r="F447" s="251"/>
      <c r="G447" s="248"/>
      <c r="H447" s="248"/>
      <c r="I447" s="252" t="str">
        <f t="shared" si="30"/>
        <v/>
      </c>
      <c r="J447" s="253" t="str">
        <f t="shared" si="31"/>
        <v/>
      </c>
      <c r="K447" s="254"/>
      <c r="L447" s="253" t="str">
        <f t="shared" si="32"/>
        <v/>
      </c>
      <c r="M447" s="254" t="e">
        <f t="shared" si="33"/>
        <v>#N/A</v>
      </c>
      <c r="N447" s="241" t="str">
        <f t="shared" si="34"/>
        <v/>
      </c>
    </row>
    <row r="448" spans="1:14" x14ac:dyDescent="0.2">
      <c r="A448" s="251"/>
      <c r="B448" s="247" t="e">
        <f>VLOOKUP(A448,Adr!A:B,2,FALSE())</f>
        <v>#N/A</v>
      </c>
      <c r="C448" s="260"/>
      <c r="D448" s="261"/>
      <c r="E448" s="250"/>
      <c r="F448" s="251"/>
      <c r="G448" s="248"/>
      <c r="H448" s="248"/>
      <c r="I448" s="252" t="str">
        <f t="shared" si="30"/>
        <v/>
      </c>
      <c r="J448" s="253" t="str">
        <f t="shared" si="31"/>
        <v/>
      </c>
      <c r="K448" s="254"/>
      <c r="L448" s="253" t="str">
        <f t="shared" si="32"/>
        <v/>
      </c>
      <c r="M448" s="254" t="e">
        <f t="shared" si="33"/>
        <v>#N/A</v>
      </c>
      <c r="N448" s="241" t="str">
        <f t="shared" si="34"/>
        <v/>
      </c>
    </row>
    <row r="449" spans="1:14" x14ac:dyDescent="0.2">
      <c r="A449" s="220"/>
      <c r="B449" s="247" t="e">
        <f>VLOOKUP(A449,Adr!A:B,2,FALSE())</f>
        <v>#N/A</v>
      </c>
      <c r="C449" s="257"/>
      <c r="D449" s="258"/>
      <c r="E449" s="250"/>
      <c r="F449" s="251"/>
      <c r="G449" s="248"/>
      <c r="H449" s="248"/>
      <c r="I449" s="252" t="str">
        <f t="shared" si="30"/>
        <v/>
      </c>
      <c r="J449" s="253" t="str">
        <f t="shared" si="31"/>
        <v/>
      </c>
      <c r="K449" s="254"/>
      <c r="L449" s="253" t="str">
        <f t="shared" si="32"/>
        <v/>
      </c>
      <c r="M449" s="254" t="e">
        <f t="shared" si="33"/>
        <v>#N/A</v>
      </c>
      <c r="N449" s="241" t="str">
        <f t="shared" si="34"/>
        <v/>
      </c>
    </row>
    <row r="450" spans="1:14" x14ac:dyDescent="0.2">
      <c r="A450" s="251"/>
      <c r="B450" s="247" t="e">
        <f>VLOOKUP(A450,Adr!A:B,2,FALSE())</f>
        <v>#N/A</v>
      </c>
      <c r="C450" s="260"/>
      <c r="D450" s="261"/>
      <c r="E450" s="256"/>
      <c r="F450" s="251"/>
      <c r="G450" s="248"/>
      <c r="H450" s="248"/>
      <c r="I450" s="252" t="str">
        <f t="shared" ref="I450:I513" si="35">A450&amp;F450</f>
        <v/>
      </c>
      <c r="J450" s="253" t="str">
        <f t="shared" ref="J450:J512" si="36">A450&amp;G450</f>
        <v/>
      </c>
      <c r="K450" s="254"/>
      <c r="L450" s="253" t="str">
        <f t="shared" ref="L450:L513" si="37">A450&amp;G450&amp;H450</f>
        <v/>
      </c>
      <c r="M450" s="254" t="e">
        <f t="shared" ref="M450:M513" si="38">B450&amp;F450&amp;H450&amp;C450</f>
        <v>#N/A</v>
      </c>
      <c r="N450" s="241" t="str">
        <f t="shared" ref="N450:N455" si="39">+I450&amp;H450</f>
        <v/>
      </c>
    </row>
    <row r="451" spans="1:14" x14ac:dyDescent="0.2">
      <c r="A451" s="251"/>
      <c r="B451" s="247" t="e">
        <f>VLOOKUP(A451,Adr!A:B,2,FALSE())</f>
        <v>#N/A</v>
      </c>
      <c r="C451" s="257"/>
      <c r="D451" s="258"/>
      <c r="E451" s="250"/>
      <c r="F451" s="251"/>
      <c r="G451" s="248"/>
      <c r="H451" s="248"/>
      <c r="I451" s="252" t="str">
        <f t="shared" si="35"/>
        <v/>
      </c>
      <c r="J451" s="253" t="str">
        <f t="shared" si="36"/>
        <v/>
      </c>
      <c r="K451" s="254"/>
      <c r="L451" s="253" t="str">
        <f t="shared" si="37"/>
        <v/>
      </c>
      <c r="M451" s="254" t="e">
        <f t="shared" si="38"/>
        <v>#N/A</v>
      </c>
      <c r="N451" s="241" t="str">
        <f t="shared" si="39"/>
        <v/>
      </c>
    </row>
    <row r="452" spans="1:14" x14ac:dyDescent="0.2">
      <c r="A452" s="251"/>
      <c r="B452" s="247" t="e">
        <f>VLOOKUP(A452,Adr!A:B,2,FALSE())</f>
        <v>#N/A</v>
      </c>
      <c r="C452" s="257"/>
      <c r="D452" s="258"/>
      <c r="E452" s="256"/>
      <c r="F452" s="251"/>
      <c r="G452" s="248"/>
      <c r="H452" s="248"/>
      <c r="I452" s="252" t="str">
        <f t="shared" si="35"/>
        <v/>
      </c>
      <c r="J452" s="253" t="str">
        <f t="shared" si="36"/>
        <v/>
      </c>
      <c r="K452" s="254"/>
      <c r="L452" s="253" t="str">
        <f t="shared" si="37"/>
        <v/>
      </c>
      <c r="M452" s="254" t="e">
        <f t="shared" si="38"/>
        <v>#N/A</v>
      </c>
      <c r="N452" s="241" t="str">
        <f t="shared" si="39"/>
        <v/>
      </c>
    </row>
    <row r="453" spans="1:14" x14ac:dyDescent="0.2">
      <c r="A453" s="251"/>
      <c r="B453" s="247" t="e">
        <f>VLOOKUP(A453,Adr!A:B,2,FALSE())</f>
        <v>#N/A</v>
      </c>
      <c r="C453" s="257"/>
      <c r="D453" s="258"/>
      <c r="E453" s="250"/>
      <c r="F453" s="251"/>
      <c r="G453" s="248"/>
      <c r="H453" s="248"/>
      <c r="I453" s="252" t="str">
        <f t="shared" si="35"/>
        <v/>
      </c>
      <c r="J453" s="253" t="str">
        <f t="shared" si="36"/>
        <v/>
      </c>
      <c r="K453" s="254"/>
      <c r="L453" s="253" t="str">
        <f t="shared" si="37"/>
        <v/>
      </c>
      <c r="M453" s="254" t="e">
        <f t="shared" si="38"/>
        <v>#N/A</v>
      </c>
      <c r="N453" s="241" t="str">
        <f t="shared" si="39"/>
        <v/>
      </c>
    </row>
    <row r="454" spans="1:14" x14ac:dyDescent="0.2">
      <c r="A454" s="259"/>
      <c r="B454" s="247" t="e">
        <f>VLOOKUP(A454,Adr!A:B,2,FALSE())</f>
        <v>#N/A</v>
      </c>
      <c r="C454" s="257"/>
      <c r="D454" s="258"/>
      <c r="E454" s="256"/>
      <c r="F454" s="251"/>
      <c r="G454" s="248"/>
      <c r="H454" s="248"/>
      <c r="I454" s="252" t="str">
        <f t="shared" si="35"/>
        <v/>
      </c>
      <c r="J454" s="253" t="str">
        <f t="shared" si="36"/>
        <v/>
      </c>
      <c r="K454" s="254"/>
      <c r="L454" s="253" t="str">
        <f t="shared" si="37"/>
        <v/>
      </c>
      <c r="M454" s="254" t="e">
        <f t="shared" si="38"/>
        <v>#N/A</v>
      </c>
      <c r="N454" s="241" t="str">
        <f t="shared" si="39"/>
        <v/>
      </c>
    </row>
    <row r="455" spans="1:14" x14ac:dyDescent="0.2">
      <c r="A455" s="251"/>
      <c r="B455" s="247" t="e">
        <f>VLOOKUP(A455,Adr!A:B,2,FALSE())</f>
        <v>#N/A</v>
      </c>
      <c r="C455" s="263"/>
      <c r="D455" s="264"/>
      <c r="E455" s="250"/>
      <c r="F455" s="251"/>
      <c r="G455" s="248"/>
      <c r="H455" s="248"/>
      <c r="I455" s="252" t="str">
        <f t="shared" si="35"/>
        <v/>
      </c>
      <c r="J455" s="253" t="str">
        <f t="shared" si="36"/>
        <v/>
      </c>
      <c r="K455" s="254"/>
      <c r="L455" s="253" t="str">
        <f t="shared" si="37"/>
        <v/>
      </c>
      <c r="M455" s="254" t="e">
        <f t="shared" si="38"/>
        <v>#N/A</v>
      </c>
      <c r="N455" s="241" t="str">
        <f t="shared" si="39"/>
        <v/>
      </c>
    </row>
    <row r="456" spans="1:14" x14ac:dyDescent="0.2">
      <c r="A456" s="255"/>
      <c r="B456" s="247" t="e">
        <f>VLOOKUP(A456,Adr!A:B,2,FALSE())</f>
        <v>#N/A</v>
      </c>
      <c r="C456" s="257"/>
      <c r="D456" s="258"/>
      <c r="E456" s="256"/>
      <c r="F456" s="251"/>
      <c r="G456" s="248"/>
      <c r="H456" s="248"/>
      <c r="I456" s="252" t="str">
        <f t="shared" si="35"/>
        <v/>
      </c>
      <c r="J456" s="253" t="str">
        <f t="shared" si="36"/>
        <v/>
      </c>
      <c r="K456" s="254"/>
      <c r="L456" s="253" t="str">
        <f t="shared" si="37"/>
        <v/>
      </c>
      <c r="M456" s="254" t="e">
        <f t="shared" si="38"/>
        <v>#N/A</v>
      </c>
    </row>
    <row r="457" spans="1:14" x14ac:dyDescent="0.2">
      <c r="A457" s="255"/>
      <c r="B457" s="247" t="e">
        <f>VLOOKUP(A457,Adr!A:B,2,FALSE())</f>
        <v>#N/A</v>
      </c>
      <c r="C457" s="257"/>
      <c r="D457" s="258"/>
      <c r="E457" s="250"/>
      <c r="F457" s="251"/>
      <c r="G457" s="248"/>
      <c r="H457" s="248"/>
      <c r="I457" s="252" t="str">
        <f t="shared" si="35"/>
        <v/>
      </c>
      <c r="J457" s="253" t="str">
        <f t="shared" si="36"/>
        <v/>
      </c>
      <c r="K457" s="254"/>
      <c r="L457" s="253" t="str">
        <f t="shared" si="37"/>
        <v/>
      </c>
      <c r="M457" s="254" t="e">
        <f t="shared" si="38"/>
        <v>#N/A</v>
      </c>
      <c r="N457" s="241" t="str">
        <f t="shared" ref="N457:N520" si="40">+I457&amp;H457</f>
        <v/>
      </c>
    </row>
    <row r="458" spans="1:14" x14ac:dyDescent="0.2">
      <c r="A458" s="251"/>
      <c r="B458" s="247" t="e">
        <f>VLOOKUP(A458,Adr!A:B,2,FALSE())</f>
        <v>#N/A</v>
      </c>
      <c r="C458" s="260"/>
      <c r="D458" s="261"/>
      <c r="E458" s="256"/>
      <c r="F458" s="251"/>
      <c r="G458" s="248"/>
      <c r="H458" s="248"/>
      <c r="I458" s="252" t="str">
        <f t="shared" si="35"/>
        <v/>
      </c>
      <c r="J458" s="253" t="str">
        <f t="shared" si="36"/>
        <v/>
      </c>
      <c r="K458" s="254"/>
      <c r="L458" s="253" t="str">
        <f t="shared" si="37"/>
        <v/>
      </c>
      <c r="M458" s="254" t="e">
        <f t="shared" si="38"/>
        <v>#N/A</v>
      </c>
      <c r="N458" s="241" t="str">
        <f t="shared" si="40"/>
        <v/>
      </c>
    </row>
    <row r="459" spans="1:14" x14ac:dyDescent="0.2">
      <c r="A459" s="251"/>
      <c r="B459" s="247" t="e">
        <f>VLOOKUP(A459,Adr!A:B,2,FALSE())</f>
        <v>#N/A</v>
      </c>
      <c r="C459" s="260"/>
      <c r="D459" s="261"/>
      <c r="E459" s="250"/>
      <c r="F459" s="251"/>
      <c r="G459" s="248"/>
      <c r="H459" s="248"/>
      <c r="I459" s="252" t="str">
        <f t="shared" si="35"/>
        <v/>
      </c>
      <c r="J459" s="253" t="str">
        <f t="shared" si="36"/>
        <v/>
      </c>
      <c r="K459" s="254"/>
      <c r="L459" s="253" t="str">
        <f t="shared" si="37"/>
        <v/>
      </c>
      <c r="M459" s="254" t="e">
        <f t="shared" si="38"/>
        <v>#N/A</v>
      </c>
      <c r="N459" s="241" t="str">
        <f t="shared" si="40"/>
        <v/>
      </c>
    </row>
    <row r="460" spans="1:14" x14ac:dyDescent="0.2">
      <c r="A460" s="259"/>
      <c r="B460" s="247" t="e">
        <f>VLOOKUP(A460,Adr!A:B,2,FALSE())</f>
        <v>#N/A</v>
      </c>
      <c r="C460" s="257"/>
      <c r="D460" s="258"/>
      <c r="E460" s="256"/>
      <c r="F460" s="251"/>
      <c r="G460" s="248"/>
      <c r="H460" s="248"/>
      <c r="I460" s="252" t="str">
        <f t="shared" si="35"/>
        <v/>
      </c>
      <c r="J460" s="253" t="str">
        <f t="shared" si="36"/>
        <v/>
      </c>
      <c r="K460" s="254"/>
      <c r="L460" s="253" t="str">
        <f t="shared" si="37"/>
        <v/>
      </c>
      <c r="M460" s="254" t="e">
        <f t="shared" si="38"/>
        <v>#N/A</v>
      </c>
      <c r="N460" s="241" t="str">
        <f t="shared" si="40"/>
        <v/>
      </c>
    </row>
    <row r="461" spans="1:14" x14ac:dyDescent="0.2">
      <c r="A461" s="251"/>
      <c r="B461" s="247" t="e">
        <f>VLOOKUP(A461,Adr!A:B,2,FALSE())</f>
        <v>#N/A</v>
      </c>
      <c r="C461" s="260"/>
      <c r="D461" s="261"/>
      <c r="E461" s="250"/>
      <c r="F461" s="251"/>
      <c r="G461" s="248"/>
      <c r="H461" s="248"/>
      <c r="I461" s="252" t="str">
        <f t="shared" si="35"/>
        <v/>
      </c>
      <c r="J461" s="253" t="str">
        <f t="shared" si="36"/>
        <v/>
      </c>
      <c r="K461" s="254"/>
      <c r="L461" s="253" t="str">
        <f t="shared" si="37"/>
        <v/>
      </c>
      <c r="M461" s="254" t="e">
        <f t="shared" si="38"/>
        <v>#N/A</v>
      </c>
      <c r="N461" s="241" t="str">
        <f t="shared" si="40"/>
        <v/>
      </c>
    </row>
    <row r="462" spans="1:14" x14ac:dyDescent="0.2">
      <c r="A462" s="251"/>
      <c r="B462" s="247" t="e">
        <f>VLOOKUP(A462,Adr!A:B,2,FALSE())</f>
        <v>#N/A</v>
      </c>
      <c r="C462" s="260"/>
      <c r="D462" s="261"/>
      <c r="E462" s="256"/>
      <c r="F462" s="251"/>
      <c r="G462" s="248"/>
      <c r="H462" s="248"/>
      <c r="I462" s="252" t="str">
        <f t="shared" si="35"/>
        <v/>
      </c>
      <c r="J462" s="253" t="str">
        <f t="shared" si="36"/>
        <v/>
      </c>
      <c r="K462" s="254"/>
      <c r="L462" s="253" t="str">
        <f t="shared" si="37"/>
        <v/>
      </c>
      <c r="M462" s="254" t="e">
        <f t="shared" si="38"/>
        <v>#N/A</v>
      </c>
      <c r="N462" s="241" t="str">
        <f t="shared" si="40"/>
        <v/>
      </c>
    </row>
    <row r="463" spans="1:14" x14ac:dyDescent="0.2">
      <c r="A463" s="251"/>
      <c r="B463" s="247" t="e">
        <f>VLOOKUP(A463,Adr!A:B,2,FALSE())</f>
        <v>#N/A</v>
      </c>
      <c r="C463" s="257"/>
      <c r="D463" s="258"/>
      <c r="E463" s="250"/>
      <c r="F463" s="251"/>
      <c r="G463" s="248"/>
      <c r="H463" s="248"/>
      <c r="I463" s="252" t="str">
        <f t="shared" si="35"/>
        <v/>
      </c>
      <c r="J463" s="253" t="str">
        <f t="shared" si="36"/>
        <v/>
      </c>
      <c r="K463" s="254"/>
      <c r="L463" s="253" t="str">
        <f t="shared" si="37"/>
        <v/>
      </c>
      <c r="M463" s="254" t="e">
        <f t="shared" si="38"/>
        <v>#N/A</v>
      </c>
      <c r="N463" s="241" t="str">
        <f t="shared" si="40"/>
        <v/>
      </c>
    </row>
    <row r="464" spans="1:14" x14ac:dyDescent="0.2">
      <c r="A464" s="251"/>
      <c r="B464" s="247" t="e">
        <f>VLOOKUP(A464,Adr!A:B,2,FALSE())</f>
        <v>#N/A</v>
      </c>
      <c r="C464" s="257"/>
      <c r="D464" s="258"/>
      <c r="E464" s="256"/>
      <c r="F464" s="251"/>
      <c r="G464" s="248"/>
      <c r="H464" s="248"/>
      <c r="I464" s="252" t="str">
        <f t="shared" si="35"/>
        <v/>
      </c>
      <c r="J464" s="253" t="str">
        <f t="shared" si="36"/>
        <v/>
      </c>
      <c r="K464" s="254"/>
      <c r="L464" s="253" t="str">
        <f t="shared" si="37"/>
        <v/>
      </c>
      <c r="M464" s="254" t="e">
        <f t="shared" si="38"/>
        <v>#N/A</v>
      </c>
      <c r="N464" s="241" t="str">
        <f t="shared" si="40"/>
        <v/>
      </c>
    </row>
    <row r="465" spans="1:14" x14ac:dyDescent="0.2">
      <c r="A465" s="220"/>
      <c r="B465" s="247" t="e">
        <f>VLOOKUP(A465,Adr!A:B,2,FALSE())</f>
        <v>#N/A</v>
      </c>
      <c r="C465" s="257"/>
      <c r="D465" s="258"/>
      <c r="E465" s="250"/>
      <c r="F465" s="251"/>
      <c r="G465" s="248"/>
      <c r="H465" s="248"/>
      <c r="I465" s="252" t="str">
        <f t="shared" si="35"/>
        <v/>
      </c>
      <c r="J465" s="253" t="str">
        <f t="shared" si="36"/>
        <v/>
      </c>
      <c r="K465" s="254"/>
      <c r="L465" s="253" t="str">
        <f t="shared" si="37"/>
        <v/>
      </c>
      <c r="M465" s="254" t="e">
        <f t="shared" si="38"/>
        <v>#N/A</v>
      </c>
      <c r="N465" s="241" t="str">
        <f t="shared" si="40"/>
        <v/>
      </c>
    </row>
    <row r="466" spans="1:14" x14ac:dyDescent="0.2">
      <c r="A466" s="251"/>
      <c r="B466" s="247" t="e">
        <f>VLOOKUP(A466,Adr!A:B,2,FALSE())</f>
        <v>#N/A</v>
      </c>
      <c r="C466" s="263"/>
      <c r="D466" s="264"/>
      <c r="E466" s="256"/>
      <c r="F466" s="251"/>
      <c r="G466" s="248"/>
      <c r="H466" s="248"/>
      <c r="I466" s="252" t="str">
        <f t="shared" si="35"/>
        <v/>
      </c>
      <c r="J466" s="253" t="str">
        <f t="shared" si="36"/>
        <v/>
      </c>
      <c r="K466" s="254"/>
      <c r="L466" s="253" t="str">
        <f t="shared" si="37"/>
        <v/>
      </c>
      <c r="M466" s="254" t="e">
        <f t="shared" si="38"/>
        <v>#N/A</v>
      </c>
      <c r="N466" s="241" t="str">
        <f t="shared" si="40"/>
        <v/>
      </c>
    </row>
    <row r="467" spans="1:14" x14ac:dyDescent="0.2">
      <c r="A467" s="220"/>
      <c r="B467" s="247" t="e">
        <f>VLOOKUP(A467,Adr!A:B,2,FALSE())</f>
        <v>#N/A</v>
      </c>
      <c r="C467" s="260"/>
      <c r="D467" s="261"/>
      <c r="E467" s="256"/>
      <c r="F467" s="251"/>
      <c r="G467" s="248"/>
      <c r="H467" s="248"/>
      <c r="I467" s="252" t="str">
        <f t="shared" si="35"/>
        <v/>
      </c>
      <c r="J467" s="253" t="str">
        <f t="shared" si="36"/>
        <v/>
      </c>
      <c r="K467" s="254"/>
      <c r="L467" s="253" t="str">
        <f t="shared" si="37"/>
        <v/>
      </c>
      <c r="M467" s="254" t="e">
        <f t="shared" si="38"/>
        <v>#N/A</v>
      </c>
      <c r="N467" s="241" t="str">
        <f t="shared" si="40"/>
        <v/>
      </c>
    </row>
    <row r="468" spans="1:14" x14ac:dyDescent="0.2">
      <c r="A468" s="220"/>
      <c r="B468" s="247" t="e">
        <f>VLOOKUP(A468,Adr!A:B,2,FALSE())</f>
        <v>#N/A</v>
      </c>
      <c r="C468" s="248"/>
      <c r="D468" s="249"/>
      <c r="E468" s="250"/>
      <c r="F468" s="251"/>
      <c r="G468" s="248"/>
      <c r="H468" s="248"/>
      <c r="I468" s="252" t="str">
        <f t="shared" si="35"/>
        <v/>
      </c>
      <c r="J468" s="253" t="str">
        <f t="shared" si="36"/>
        <v/>
      </c>
      <c r="K468" s="254"/>
      <c r="L468" s="253" t="str">
        <f t="shared" si="37"/>
        <v/>
      </c>
      <c r="M468" s="254" t="e">
        <f t="shared" si="38"/>
        <v>#N/A</v>
      </c>
      <c r="N468" s="241" t="str">
        <f t="shared" si="40"/>
        <v/>
      </c>
    </row>
    <row r="469" spans="1:14" x14ac:dyDescent="0.2">
      <c r="A469" s="220"/>
      <c r="B469" s="247" t="e">
        <f>VLOOKUP(A469,Adr!A:B,2,FALSE())</f>
        <v>#N/A</v>
      </c>
      <c r="C469" s="260"/>
      <c r="D469" s="261"/>
      <c r="E469" s="250"/>
      <c r="F469" s="251"/>
      <c r="G469" s="248"/>
      <c r="H469" s="248"/>
      <c r="I469" s="252" t="str">
        <f t="shared" si="35"/>
        <v/>
      </c>
      <c r="J469" s="253" t="str">
        <f t="shared" si="36"/>
        <v/>
      </c>
      <c r="K469" s="254"/>
      <c r="L469" s="253" t="str">
        <f t="shared" si="37"/>
        <v/>
      </c>
      <c r="M469" s="254" t="e">
        <f t="shared" si="38"/>
        <v>#N/A</v>
      </c>
      <c r="N469" s="241" t="str">
        <f t="shared" si="40"/>
        <v/>
      </c>
    </row>
    <row r="470" spans="1:14" x14ac:dyDescent="0.2">
      <c r="A470" s="220"/>
      <c r="B470" s="247" t="e">
        <f>VLOOKUP(A470,Adr!A:B,2,FALSE())</f>
        <v>#N/A</v>
      </c>
      <c r="C470" s="257"/>
      <c r="D470" s="258"/>
      <c r="E470" s="250"/>
      <c r="F470" s="251"/>
      <c r="G470" s="248"/>
      <c r="H470" s="248"/>
      <c r="I470" s="252" t="str">
        <f t="shared" si="35"/>
        <v/>
      </c>
      <c r="J470" s="253" t="str">
        <f t="shared" si="36"/>
        <v/>
      </c>
      <c r="K470" s="254"/>
      <c r="L470" s="253" t="str">
        <f t="shared" si="37"/>
        <v/>
      </c>
      <c r="M470" s="254" t="e">
        <f t="shared" si="38"/>
        <v>#N/A</v>
      </c>
      <c r="N470" s="241" t="str">
        <f t="shared" si="40"/>
        <v/>
      </c>
    </row>
    <row r="471" spans="1:14" x14ac:dyDescent="0.2">
      <c r="A471" s="251"/>
      <c r="B471" s="247" t="e">
        <f>VLOOKUP(A471,Adr!A:B,2,FALSE())</f>
        <v>#N/A</v>
      </c>
      <c r="C471" s="257"/>
      <c r="D471" s="258"/>
      <c r="E471" s="256"/>
      <c r="F471" s="251"/>
      <c r="G471" s="248"/>
      <c r="H471" s="248"/>
      <c r="I471" s="252" t="str">
        <f t="shared" si="35"/>
        <v/>
      </c>
      <c r="J471" s="253" t="str">
        <f t="shared" si="36"/>
        <v/>
      </c>
      <c r="K471" s="254"/>
      <c r="L471" s="253" t="str">
        <f t="shared" si="37"/>
        <v/>
      </c>
      <c r="M471" s="254" t="e">
        <f t="shared" si="38"/>
        <v>#N/A</v>
      </c>
      <c r="N471" s="241" t="str">
        <f t="shared" si="40"/>
        <v/>
      </c>
    </row>
    <row r="472" spans="1:14" x14ac:dyDescent="0.2">
      <c r="A472" s="255"/>
      <c r="B472" s="247" t="e">
        <f>VLOOKUP(A472,Adr!A:B,2,FALSE())</f>
        <v>#N/A</v>
      </c>
      <c r="C472" s="257"/>
      <c r="D472" s="258"/>
      <c r="E472" s="250"/>
      <c r="F472" s="251"/>
      <c r="G472" s="248"/>
      <c r="H472" s="248"/>
      <c r="I472" s="252" t="str">
        <f t="shared" si="35"/>
        <v/>
      </c>
      <c r="J472" s="253" t="str">
        <f t="shared" si="36"/>
        <v/>
      </c>
      <c r="K472" s="254"/>
      <c r="L472" s="253" t="str">
        <f t="shared" si="37"/>
        <v/>
      </c>
      <c r="M472" s="254" t="e">
        <f t="shared" si="38"/>
        <v>#N/A</v>
      </c>
      <c r="N472" s="241" t="str">
        <f t="shared" si="40"/>
        <v/>
      </c>
    </row>
    <row r="473" spans="1:14" x14ac:dyDescent="0.2">
      <c r="A473" s="251"/>
      <c r="B473" s="247" t="e">
        <f>VLOOKUP(A473,Adr!A:B,2,FALSE())</f>
        <v>#N/A</v>
      </c>
      <c r="C473" s="260"/>
      <c r="D473" s="261"/>
      <c r="E473" s="256"/>
      <c r="F473" s="251"/>
      <c r="G473" s="248"/>
      <c r="H473" s="248"/>
      <c r="I473" s="252" t="str">
        <f t="shared" si="35"/>
        <v/>
      </c>
      <c r="J473" s="253" t="str">
        <f t="shared" si="36"/>
        <v/>
      </c>
      <c r="K473" s="254"/>
      <c r="L473" s="253" t="str">
        <f t="shared" si="37"/>
        <v/>
      </c>
      <c r="M473" s="254" t="e">
        <f t="shared" si="38"/>
        <v>#N/A</v>
      </c>
      <c r="N473" s="241" t="str">
        <f t="shared" si="40"/>
        <v/>
      </c>
    </row>
    <row r="474" spans="1:14" x14ac:dyDescent="0.2">
      <c r="A474" s="255"/>
      <c r="B474" s="247" t="e">
        <f>VLOOKUP(A474,Adr!A:B,2,FALSE())</f>
        <v>#N/A</v>
      </c>
      <c r="C474" s="260"/>
      <c r="D474" s="258"/>
      <c r="E474" s="250"/>
      <c r="F474" s="251"/>
      <c r="G474" s="248"/>
      <c r="H474" s="248"/>
      <c r="I474" s="252" t="str">
        <f t="shared" si="35"/>
        <v/>
      </c>
      <c r="J474" s="253" t="str">
        <f t="shared" si="36"/>
        <v/>
      </c>
      <c r="K474" s="254"/>
      <c r="L474" s="253" t="str">
        <f t="shared" si="37"/>
        <v/>
      </c>
      <c r="M474" s="254" t="e">
        <f t="shared" si="38"/>
        <v>#N/A</v>
      </c>
      <c r="N474" s="241" t="str">
        <f t="shared" si="40"/>
        <v/>
      </c>
    </row>
    <row r="475" spans="1:14" x14ac:dyDescent="0.2">
      <c r="A475" s="251"/>
      <c r="B475" s="247" t="e">
        <f>VLOOKUP(A475,Adr!A:B,2,FALSE())</f>
        <v>#N/A</v>
      </c>
      <c r="C475" s="263"/>
      <c r="D475" s="264"/>
      <c r="E475" s="256"/>
      <c r="F475" s="251"/>
      <c r="G475" s="248"/>
      <c r="H475" s="248"/>
      <c r="I475" s="252" t="str">
        <f t="shared" si="35"/>
        <v/>
      </c>
      <c r="J475" s="253" t="str">
        <f t="shared" si="36"/>
        <v/>
      </c>
      <c r="K475" s="254"/>
      <c r="L475" s="253" t="str">
        <f t="shared" si="37"/>
        <v/>
      </c>
      <c r="M475" s="254" t="e">
        <f t="shared" si="38"/>
        <v>#N/A</v>
      </c>
      <c r="N475" s="241" t="str">
        <f t="shared" si="40"/>
        <v/>
      </c>
    </row>
    <row r="476" spans="1:14" x14ac:dyDescent="0.2">
      <c r="A476" s="259"/>
      <c r="B476" s="247" t="e">
        <f>VLOOKUP(A476,Adr!A:B,2,FALSE())</f>
        <v>#N/A</v>
      </c>
      <c r="C476" s="257"/>
      <c r="D476" s="261"/>
      <c r="E476" s="250"/>
      <c r="F476" s="251"/>
      <c r="G476" s="248"/>
      <c r="H476" s="248"/>
      <c r="I476" s="252" t="str">
        <f t="shared" si="35"/>
        <v/>
      </c>
      <c r="J476" s="253" t="str">
        <f t="shared" si="36"/>
        <v/>
      </c>
      <c r="K476" s="254"/>
      <c r="L476" s="253" t="str">
        <f t="shared" si="37"/>
        <v/>
      </c>
      <c r="M476" s="254" t="e">
        <f t="shared" si="38"/>
        <v>#N/A</v>
      </c>
      <c r="N476" s="241" t="str">
        <f t="shared" si="40"/>
        <v/>
      </c>
    </row>
    <row r="477" spans="1:14" x14ac:dyDescent="0.2">
      <c r="A477" s="259"/>
      <c r="B477" s="247" t="e">
        <f>VLOOKUP(A477,Adr!A:B,2,FALSE())</f>
        <v>#N/A</v>
      </c>
      <c r="C477" s="257"/>
      <c r="D477" s="261"/>
      <c r="E477" s="256"/>
      <c r="F477" s="251"/>
      <c r="G477" s="248"/>
      <c r="H477" s="248"/>
      <c r="I477" s="252" t="str">
        <f t="shared" si="35"/>
        <v/>
      </c>
      <c r="J477" s="253" t="str">
        <f t="shared" si="36"/>
        <v/>
      </c>
      <c r="K477" s="254"/>
      <c r="L477" s="253" t="str">
        <f t="shared" si="37"/>
        <v/>
      </c>
      <c r="M477" s="254" t="e">
        <f t="shared" si="38"/>
        <v>#N/A</v>
      </c>
      <c r="N477" s="241" t="str">
        <f t="shared" si="40"/>
        <v/>
      </c>
    </row>
    <row r="478" spans="1:14" x14ac:dyDescent="0.2">
      <c r="A478" s="220"/>
      <c r="B478" s="247" t="e">
        <f>VLOOKUP(A478,Adr!A:B,2,FALSE())</f>
        <v>#N/A</v>
      </c>
      <c r="C478" s="257"/>
      <c r="D478" s="258"/>
      <c r="E478" s="256"/>
      <c r="F478" s="251"/>
      <c r="G478" s="248"/>
      <c r="H478" s="248"/>
      <c r="I478" s="252" t="str">
        <f t="shared" si="35"/>
        <v/>
      </c>
      <c r="J478" s="253" t="str">
        <f t="shared" si="36"/>
        <v/>
      </c>
      <c r="K478" s="254"/>
      <c r="L478" s="253" t="str">
        <f t="shared" si="37"/>
        <v/>
      </c>
      <c r="M478" s="254" t="e">
        <f t="shared" si="38"/>
        <v>#N/A</v>
      </c>
      <c r="N478" s="241" t="str">
        <f t="shared" si="40"/>
        <v/>
      </c>
    </row>
    <row r="479" spans="1:14" x14ac:dyDescent="0.2">
      <c r="A479" s="251"/>
      <c r="B479" s="247" t="e">
        <f>VLOOKUP(A479,Adr!A:B,2,FALSE())</f>
        <v>#N/A</v>
      </c>
      <c r="C479" s="257"/>
      <c r="D479" s="258"/>
      <c r="E479" s="250"/>
      <c r="F479" s="251"/>
      <c r="G479" s="248"/>
      <c r="H479" s="248"/>
      <c r="I479" s="252" t="str">
        <f t="shared" si="35"/>
        <v/>
      </c>
      <c r="J479" s="253" t="str">
        <f t="shared" si="36"/>
        <v/>
      </c>
      <c r="K479" s="254"/>
      <c r="L479" s="253" t="str">
        <f t="shared" si="37"/>
        <v/>
      </c>
      <c r="M479" s="254" t="e">
        <f t="shared" si="38"/>
        <v>#N/A</v>
      </c>
      <c r="N479" s="241" t="str">
        <f t="shared" si="40"/>
        <v/>
      </c>
    </row>
    <row r="480" spans="1:14" x14ac:dyDescent="0.2">
      <c r="A480" s="259"/>
      <c r="B480" s="247" t="e">
        <f>VLOOKUP(A480,Adr!A:B,2,FALSE())</f>
        <v>#N/A</v>
      </c>
      <c r="C480" s="257"/>
      <c r="D480" s="258"/>
      <c r="E480" s="256"/>
      <c r="F480" s="251"/>
      <c r="G480" s="248"/>
      <c r="H480" s="248"/>
      <c r="I480" s="252" t="str">
        <f t="shared" si="35"/>
        <v/>
      </c>
      <c r="J480" s="253" t="str">
        <f t="shared" si="36"/>
        <v/>
      </c>
      <c r="K480" s="254"/>
      <c r="L480" s="253" t="str">
        <f t="shared" si="37"/>
        <v/>
      </c>
      <c r="M480" s="254" t="e">
        <f t="shared" si="38"/>
        <v>#N/A</v>
      </c>
      <c r="N480" s="241" t="str">
        <f t="shared" si="40"/>
        <v/>
      </c>
    </row>
    <row r="481" spans="1:14" x14ac:dyDescent="0.2">
      <c r="A481" s="251"/>
      <c r="B481" s="247" t="e">
        <f>VLOOKUP(A481,Adr!A:B,2,FALSE())</f>
        <v>#N/A</v>
      </c>
      <c r="C481" s="257"/>
      <c r="D481" s="258"/>
      <c r="E481" s="250"/>
      <c r="F481" s="251"/>
      <c r="G481" s="248"/>
      <c r="H481" s="248"/>
      <c r="I481" s="252" t="str">
        <f t="shared" si="35"/>
        <v/>
      </c>
      <c r="J481" s="253" t="str">
        <f t="shared" si="36"/>
        <v/>
      </c>
      <c r="K481" s="254"/>
      <c r="L481" s="253" t="str">
        <f t="shared" si="37"/>
        <v/>
      </c>
      <c r="M481" s="254" t="e">
        <f t="shared" si="38"/>
        <v>#N/A</v>
      </c>
      <c r="N481" s="241" t="str">
        <f t="shared" si="40"/>
        <v/>
      </c>
    </row>
    <row r="482" spans="1:14" x14ac:dyDescent="0.2">
      <c r="A482" s="251"/>
      <c r="B482" s="247" t="e">
        <f>VLOOKUP(A482,Adr!A:B,2,FALSE())</f>
        <v>#N/A</v>
      </c>
      <c r="C482" s="257"/>
      <c r="D482" s="258"/>
      <c r="E482" s="256"/>
      <c r="F482" s="251"/>
      <c r="G482" s="248"/>
      <c r="H482" s="248"/>
      <c r="I482" s="252" t="str">
        <f t="shared" si="35"/>
        <v/>
      </c>
      <c r="J482" s="253" t="str">
        <f t="shared" si="36"/>
        <v/>
      </c>
      <c r="K482" s="254"/>
      <c r="L482" s="253" t="str">
        <f t="shared" si="37"/>
        <v/>
      </c>
      <c r="M482" s="254" t="e">
        <f t="shared" si="38"/>
        <v>#N/A</v>
      </c>
      <c r="N482" s="241" t="str">
        <f t="shared" si="40"/>
        <v/>
      </c>
    </row>
    <row r="483" spans="1:14" x14ac:dyDescent="0.2">
      <c r="A483" s="251"/>
      <c r="B483" s="247" t="e">
        <f>VLOOKUP(A483,Adr!A:B,2,FALSE())</f>
        <v>#N/A</v>
      </c>
      <c r="C483" s="257"/>
      <c r="D483" s="258"/>
      <c r="E483" s="250"/>
      <c r="F483" s="251"/>
      <c r="G483" s="248"/>
      <c r="H483" s="248"/>
      <c r="I483" s="252" t="str">
        <f t="shared" si="35"/>
        <v/>
      </c>
      <c r="J483" s="253" t="str">
        <f t="shared" si="36"/>
        <v/>
      </c>
      <c r="K483" s="254"/>
      <c r="L483" s="253" t="str">
        <f t="shared" si="37"/>
        <v/>
      </c>
      <c r="M483" s="254" t="e">
        <f t="shared" si="38"/>
        <v>#N/A</v>
      </c>
      <c r="N483" s="241" t="str">
        <f t="shared" si="40"/>
        <v/>
      </c>
    </row>
    <row r="484" spans="1:14" x14ac:dyDescent="0.2">
      <c r="A484" s="251"/>
      <c r="B484" s="247" t="e">
        <f>VLOOKUP(A484,Adr!A:B,2,FALSE())</f>
        <v>#N/A</v>
      </c>
      <c r="C484" s="257"/>
      <c r="D484" s="258"/>
      <c r="E484" s="256"/>
      <c r="F484" s="251"/>
      <c r="G484" s="248"/>
      <c r="H484" s="248"/>
      <c r="I484" s="252" t="str">
        <f t="shared" si="35"/>
        <v/>
      </c>
      <c r="J484" s="253" t="str">
        <f t="shared" si="36"/>
        <v/>
      </c>
      <c r="K484" s="254"/>
      <c r="L484" s="253" t="str">
        <f t="shared" si="37"/>
        <v/>
      </c>
      <c r="M484" s="254" t="e">
        <f t="shared" si="38"/>
        <v>#N/A</v>
      </c>
      <c r="N484" s="241" t="str">
        <f t="shared" si="40"/>
        <v/>
      </c>
    </row>
    <row r="485" spans="1:14" x14ac:dyDescent="0.2">
      <c r="A485" s="220"/>
      <c r="B485" s="247" t="e">
        <f>VLOOKUP(A485,Adr!A:B,2,FALSE())</f>
        <v>#N/A</v>
      </c>
      <c r="C485" s="248"/>
      <c r="D485" s="249"/>
      <c r="E485" s="250"/>
      <c r="F485" s="251"/>
      <c r="G485" s="248"/>
      <c r="H485" s="248"/>
      <c r="I485" s="252" t="str">
        <f t="shared" si="35"/>
        <v/>
      </c>
      <c r="J485" s="253" t="str">
        <f t="shared" si="36"/>
        <v/>
      </c>
      <c r="K485" s="254"/>
      <c r="L485" s="253" t="str">
        <f t="shared" si="37"/>
        <v/>
      </c>
      <c r="M485" s="254" t="e">
        <f t="shared" si="38"/>
        <v>#N/A</v>
      </c>
      <c r="N485" s="241" t="str">
        <f t="shared" si="40"/>
        <v/>
      </c>
    </row>
    <row r="486" spans="1:14" x14ac:dyDescent="0.2">
      <c r="A486" s="220"/>
      <c r="B486" s="247" t="e">
        <f>VLOOKUP(A486,Adr!A:B,2,FALSE())</f>
        <v>#N/A</v>
      </c>
      <c r="C486" s="257"/>
      <c r="D486" s="258"/>
      <c r="E486" s="250"/>
      <c r="F486" s="251"/>
      <c r="G486" s="248"/>
      <c r="H486" s="248"/>
      <c r="I486" s="252" t="str">
        <f t="shared" si="35"/>
        <v/>
      </c>
      <c r="J486" s="253" t="str">
        <f t="shared" si="36"/>
        <v/>
      </c>
      <c r="K486" s="254"/>
      <c r="L486" s="253" t="str">
        <f t="shared" si="37"/>
        <v/>
      </c>
      <c r="M486" s="254" t="e">
        <f t="shared" si="38"/>
        <v>#N/A</v>
      </c>
      <c r="N486" s="241" t="str">
        <f t="shared" si="40"/>
        <v/>
      </c>
    </row>
    <row r="487" spans="1:14" x14ac:dyDescent="0.2">
      <c r="A487" s="255"/>
      <c r="B487" s="247" t="e">
        <f>VLOOKUP(A487,Adr!A:B,2,FALSE())</f>
        <v>#N/A</v>
      </c>
      <c r="C487" s="260"/>
      <c r="D487" s="258"/>
      <c r="E487" s="250"/>
      <c r="F487" s="251"/>
      <c r="G487" s="248"/>
      <c r="H487" s="248"/>
      <c r="I487" s="252" t="str">
        <f t="shared" si="35"/>
        <v/>
      </c>
      <c r="J487" s="253" t="str">
        <f t="shared" si="36"/>
        <v/>
      </c>
      <c r="K487" s="254"/>
      <c r="L487" s="253" t="str">
        <f t="shared" si="37"/>
        <v/>
      </c>
      <c r="M487" s="254" t="e">
        <f t="shared" si="38"/>
        <v>#N/A</v>
      </c>
      <c r="N487" s="241" t="str">
        <f t="shared" si="40"/>
        <v/>
      </c>
    </row>
    <row r="488" spans="1:14" x14ac:dyDescent="0.2">
      <c r="A488" s="251"/>
      <c r="B488" s="247" t="e">
        <f>VLOOKUP(A488,Adr!A:B,2,FALSE())</f>
        <v>#N/A</v>
      </c>
      <c r="C488" s="257"/>
      <c r="D488" s="261"/>
      <c r="E488" s="250"/>
      <c r="F488" s="251"/>
      <c r="G488" s="248"/>
      <c r="H488" s="248"/>
      <c r="I488" s="252" t="str">
        <f t="shared" si="35"/>
        <v/>
      </c>
      <c r="J488" s="253" t="str">
        <f t="shared" si="36"/>
        <v/>
      </c>
      <c r="K488" s="254"/>
      <c r="L488" s="253" t="str">
        <f t="shared" si="37"/>
        <v/>
      </c>
      <c r="M488" s="254" t="e">
        <f t="shared" si="38"/>
        <v>#N/A</v>
      </c>
      <c r="N488" s="241" t="str">
        <f t="shared" si="40"/>
        <v/>
      </c>
    </row>
    <row r="489" spans="1:14" x14ac:dyDescent="0.2">
      <c r="A489" s="251"/>
      <c r="B489" s="247" t="e">
        <f>VLOOKUP(A489,Adr!A:B,2,FALSE())</f>
        <v>#N/A</v>
      </c>
      <c r="C489" s="260"/>
      <c r="D489" s="258"/>
      <c r="E489" s="256"/>
      <c r="F489" s="251"/>
      <c r="G489" s="248"/>
      <c r="H489" s="248"/>
      <c r="I489" s="252" t="str">
        <f t="shared" si="35"/>
        <v/>
      </c>
      <c r="J489" s="253" t="str">
        <f t="shared" si="36"/>
        <v/>
      </c>
      <c r="K489" s="254"/>
      <c r="L489" s="253" t="str">
        <f t="shared" si="37"/>
        <v/>
      </c>
      <c r="M489" s="254" t="e">
        <f t="shared" si="38"/>
        <v>#N/A</v>
      </c>
      <c r="N489" s="241" t="str">
        <f t="shared" si="40"/>
        <v/>
      </c>
    </row>
    <row r="490" spans="1:14" x14ac:dyDescent="0.2">
      <c r="A490" s="251"/>
      <c r="B490" s="247" t="e">
        <f>VLOOKUP(A490,Adr!A:B,2,FALSE())</f>
        <v>#N/A</v>
      </c>
      <c r="C490" s="257"/>
      <c r="D490" s="258"/>
      <c r="E490" s="256"/>
      <c r="F490" s="251"/>
      <c r="G490" s="248"/>
      <c r="H490" s="248"/>
      <c r="I490" s="252" t="str">
        <f t="shared" si="35"/>
        <v/>
      </c>
      <c r="J490" s="253" t="str">
        <f t="shared" si="36"/>
        <v/>
      </c>
      <c r="K490" s="254"/>
      <c r="L490" s="253" t="str">
        <f t="shared" si="37"/>
        <v/>
      </c>
      <c r="M490" s="254" t="e">
        <f t="shared" si="38"/>
        <v>#N/A</v>
      </c>
      <c r="N490" s="241" t="str">
        <f t="shared" si="40"/>
        <v/>
      </c>
    </row>
    <row r="491" spans="1:14" x14ac:dyDescent="0.2">
      <c r="A491" s="251"/>
      <c r="B491" s="247" t="e">
        <f>VLOOKUP(A491,Adr!A:B,2,FALSE())</f>
        <v>#N/A</v>
      </c>
      <c r="C491" s="248"/>
      <c r="D491" s="249"/>
      <c r="E491" s="250"/>
      <c r="F491" s="251"/>
      <c r="G491" s="248"/>
      <c r="H491" s="248"/>
      <c r="I491" s="252" t="str">
        <f t="shared" si="35"/>
        <v/>
      </c>
      <c r="J491" s="253" t="str">
        <f t="shared" si="36"/>
        <v/>
      </c>
      <c r="K491" s="254"/>
      <c r="L491" s="253" t="str">
        <f t="shared" si="37"/>
        <v/>
      </c>
      <c r="M491" s="254" t="e">
        <f t="shared" si="38"/>
        <v>#N/A</v>
      </c>
      <c r="N491" s="241" t="str">
        <f t="shared" si="40"/>
        <v/>
      </c>
    </row>
    <row r="492" spans="1:14" x14ac:dyDescent="0.2">
      <c r="A492" s="251"/>
      <c r="B492" s="247" t="e">
        <f>VLOOKUP(A492,Adr!A:B,2,FALSE())</f>
        <v>#N/A</v>
      </c>
      <c r="C492" s="257"/>
      <c r="D492" s="258"/>
      <c r="E492" s="256"/>
      <c r="F492" s="251"/>
      <c r="G492" s="248"/>
      <c r="H492" s="248"/>
      <c r="I492" s="252" t="str">
        <f t="shared" si="35"/>
        <v/>
      </c>
      <c r="J492" s="253" t="str">
        <f t="shared" si="36"/>
        <v/>
      </c>
      <c r="K492" s="254"/>
      <c r="L492" s="253" t="str">
        <f t="shared" si="37"/>
        <v/>
      </c>
      <c r="M492" s="254" t="e">
        <f t="shared" si="38"/>
        <v>#N/A</v>
      </c>
      <c r="N492" s="241" t="str">
        <f t="shared" si="40"/>
        <v/>
      </c>
    </row>
    <row r="493" spans="1:14" x14ac:dyDescent="0.2">
      <c r="A493" s="220"/>
      <c r="B493" s="247" t="e">
        <f>VLOOKUP(A493,Adr!A:B,2,FALSE())</f>
        <v>#N/A</v>
      </c>
      <c r="C493" s="248"/>
      <c r="D493" s="249"/>
      <c r="E493" s="250"/>
      <c r="F493" s="251"/>
      <c r="G493" s="248"/>
      <c r="H493" s="248"/>
      <c r="I493" s="252" t="str">
        <f t="shared" si="35"/>
        <v/>
      </c>
      <c r="J493" s="253" t="str">
        <f t="shared" si="36"/>
        <v/>
      </c>
      <c r="K493" s="254"/>
      <c r="L493" s="253" t="str">
        <f t="shared" si="37"/>
        <v/>
      </c>
      <c r="M493" s="254" t="e">
        <f t="shared" si="38"/>
        <v>#N/A</v>
      </c>
      <c r="N493" s="241" t="str">
        <f t="shared" si="40"/>
        <v/>
      </c>
    </row>
    <row r="494" spans="1:14" x14ac:dyDescent="0.2">
      <c r="A494" s="251"/>
      <c r="B494" s="247" t="e">
        <f>VLOOKUP(A494,Adr!A:B,2,FALSE())</f>
        <v>#N/A</v>
      </c>
      <c r="C494" s="257"/>
      <c r="D494" s="258"/>
      <c r="E494" s="250"/>
      <c r="F494" s="251"/>
      <c r="G494" s="248"/>
      <c r="H494" s="248"/>
      <c r="I494" s="252" t="str">
        <f t="shared" si="35"/>
        <v/>
      </c>
      <c r="J494" s="253" t="str">
        <f t="shared" si="36"/>
        <v/>
      </c>
      <c r="K494" s="254"/>
      <c r="L494" s="253" t="str">
        <f t="shared" si="37"/>
        <v/>
      </c>
      <c r="M494" s="254" t="e">
        <f t="shared" si="38"/>
        <v>#N/A</v>
      </c>
      <c r="N494" s="241" t="str">
        <f t="shared" si="40"/>
        <v/>
      </c>
    </row>
    <row r="495" spans="1:14" x14ac:dyDescent="0.2">
      <c r="A495" s="251"/>
      <c r="B495" s="247" t="e">
        <f>VLOOKUP(A495,Adr!A:B,2,FALSE())</f>
        <v>#N/A</v>
      </c>
      <c r="C495" s="260"/>
      <c r="D495" s="261"/>
      <c r="E495" s="256"/>
      <c r="F495" s="251"/>
      <c r="G495" s="248"/>
      <c r="H495" s="248"/>
      <c r="I495" s="252" t="str">
        <f t="shared" si="35"/>
        <v/>
      </c>
      <c r="J495" s="253" t="str">
        <f t="shared" si="36"/>
        <v/>
      </c>
      <c r="K495" s="254"/>
      <c r="L495" s="253" t="str">
        <f t="shared" si="37"/>
        <v/>
      </c>
      <c r="M495" s="254" t="e">
        <f t="shared" si="38"/>
        <v>#N/A</v>
      </c>
      <c r="N495" s="241" t="str">
        <f t="shared" si="40"/>
        <v/>
      </c>
    </row>
    <row r="496" spans="1:14" x14ac:dyDescent="0.2">
      <c r="A496" s="255"/>
      <c r="B496" s="247" t="e">
        <f>VLOOKUP(A496,Adr!A:B,2,FALSE())</f>
        <v>#N/A</v>
      </c>
      <c r="C496" s="248"/>
      <c r="D496" s="249"/>
      <c r="E496" s="250"/>
      <c r="F496" s="251"/>
      <c r="G496" s="248"/>
      <c r="H496" s="248"/>
      <c r="I496" s="252" t="str">
        <f t="shared" si="35"/>
        <v/>
      </c>
      <c r="J496" s="253" t="str">
        <f t="shared" si="36"/>
        <v/>
      </c>
      <c r="K496" s="254"/>
      <c r="L496" s="253" t="str">
        <f t="shared" si="37"/>
        <v/>
      </c>
      <c r="M496" s="254" t="e">
        <f t="shared" si="38"/>
        <v>#N/A</v>
      </c>
      <c r="N496" s="241" t="str">
        <f t="shared" si="40"/>
        <v/>
      </c>
    </row>
    <row r="497" spans="1:14" x14ac:dyDescent="0.2">
      <c r="A497" s="255"/>
      <c r="B497" s="247" t="e">
        <f>VLOOKUP(A497,Adr!A:B,2,FALSE())</f>
        <v>#N/A</v>
      </c>
      <c r="C497" s="248"/>
      <c r="D497" s="249"/>
      <c r="E497" s="250"/>
      <c r="F497" s="251"/>
      <c r="G497" s="248"/>
      <c r="H497" s="248"/>
      <c r="I497" s="252" t="str">
        <f t="shared" si="35"/>
        <v/>
      </c>
      <c r="J497" s="253" t="str">
        <f t="shared" si="36"/>
        <v/>
      </c>
      <c r="K497" s="254"/>
      <c r="L497" s="253" t="str">
        <f t="shared" si="37"/>
        <v/>
      </c>
      <c r="M497" s="254" t="e">
        <f t="shared" si="38"/>
        <v>#N/A</v>
      </c>
      <c r="N497" s="241" t="str">
        <f t="shared" si="40"/>
        <v/>
      </c>
    </row>
    <row r="498" spans="1:14" x14ac:dyDescent="0.2">
      <c r="A498" s="220"/>
      <c r="B498" s="247" t="e">
        <f>VLOOKUP(A498,Adr!A:B,2,FALSE())</f>
        <v>#N/A</v>
      </c>
      <c r="C498" s="260"/>
      <c r="D498" s="261"/>
      <c r="E498" s="256"/>
      <c r="F498" s="251"/>
      <c r="G498" s="248"/>
      <c r="H498" s="248"/>
      <c r="I498" s="252" t="str">
        <f t="shared" si="35"/>
        <v/>
      </c>
      <c r="J498" s="253" t="str">
        <f t="shared" si="36"/>
        <v/>
      </c>
      <c r="K498" s="254"/>
      <c r="L498" s="253" t="str">
        <f t="shared" si="37"/>
        <v/>
      </c>
      <c r="M498" s="254" t="e">
        <f t="shared" si="38"/>
        <v>#N/A</v>
      </c>
      <c r="N498" s="241" t="str">
        <f t="shared" si="40"/>
        <v/>
      </c>
    </row>
    <row r="499" spans="1:14" x14ac:dyDescent="0.2">
      <c r="A499" s="255"/>
      <c r="B499" s="247" t="e">
        <f>VLOOKUP(A499,Adr!A:B,2,FALSE())</f>
        <v>#N/A</v>
      </c>
      <c r="C499" s="257"/>
      <c r="D499" s="258"/>
      <c r="E499" s="256"/>
      <c r="F499" s="251"/>
      <c r="G499" s="248"/>
      <c r="H499" s="248"/>
      <c r="I499" s="252" t="str">
        <f t="shared" si="35"/>
        <v/>
      </c>
      <c r="J499" s="253" t="str">
        <f t="shared" si="36"/>
        <v/>
      </c>
      <c r="K499" s="254"/>
      <c r="L499" s="253" t="str">
        <f t="shared" si="37"/>
        <v/>
      </c>
      <c r="M499" s="254" t="e">
        <f t="shared" si="38"/>
        <v>#N/A</v>
      </c>
      <c r="N499" s="241" t="str">
        <f t="shared" si="40"/>
        <v/>
      </c>
    </row>
    <row r="500" spans="1:14" x14ac:dyDescent="0.2">
      <c r="A500" s="220"/>
      <c r="B500" s="247" t="e">
        <f>VLOOKUP(A500,Adr!A:B,2,FALSE())</f>
        <v>#N/A</v>
      </c>
      <c r="C500" s="248"/>
      <c r="D500" s="249"/>
      <c r="E500" s="256"/>
      <c r="F500" s="251"/>
      <c r="G500" s="248"/>
      <c r="H500" s="248"/>
      <c r="I500" s="252" t="str">
        <f t="shared" si="35"/>
        <v/>
      </c>
      <c r="J500" s="253" t="str">
        <f t="shared" si="36"/>
        <v/>
      </c>
      <c r="K500" s="254"/>
      <c r="L500" s="253" t="str">
        <f t="shared" si="37"/>
        <v/>
      </c>
      <c r="M500" s="254" t="e">
        <f t="shared" si="38"/>
        <v>#N/A</v>
      </c>
      <c r="N500" s="241" t="str">
        <f t="shared" si="40"/>
        <v/>
      </c>
    </row>
    <row r="501" spans="1:14" x14ac:dyDescent="0.2">
      <c r="A501" s="220"/>
      <c r="B501" s="247" t="e">
        <f>VLOOKUP(A501,Adr!A:B,2,FALSE())</f>
        <v>#N/A</v>
      </c>
      <c r="C501" s="257"/>
      <c r="D501" s="258"/>
      <c r="E501" s="250"/>
      <c r="F501" s="251"/>
      <c r="G501" s="248"/>
      <c r="H501" s="248"/>
      <c r="I501" s="252" t="str">
        <f t="shared" si="35"/>
        <v/>
      </c>
      <c r="J501" s="253" t="str">
        <f t="shared" si="36"/>
        <v/>
      </c>
      <c r="K501" s="254"/>
      <c r="L501" s="253" t="str">
        <f t="shared" si="37"/>
        <v/>
      </c>
      <c r="M501" s="254" t="e">
        <f t="shared" si="38"/>
        <v>#N/A</v>
      </c>
      <c r="N501" s="241" t="str">
        <f t="shared" si="40"/>
        <v/>
      </c>
    </row>
    <row r="502" spans="1:14" x14ac:dyDescent="0.2">
      <c r="A502" s="228"/>
      <c r="B502" s="247" t="e">
        <f>VLOOKUP(A502,Adr!A:B,2,FALSE())</f>
        <v>#N/A</v>
      </c>
      <c r="C502" s="260"/>
      <c r="D502" s="258"/>
      <c r="E502" s="256"/>
      <c r="F502" s="251"/>
      <c r="G502" s="248"/>
      <c r="H502" s="248"/>
      <c r="I502" s="252" t="str">
        <f t="shared" si="35"/>
        <v/>
      </c>
      <c r="J502" s="253" t="str">
        <f t="shared" si="36"/>
        <v/>
      </c>
      <c r="K502" s="254"/>
      <c r="L502" s="253" t="str">
        <f t="shared" si="37"/>
        <v/>
      </c>
      <c r="M502" s="254" t="e">
        <f t="shared" si="38"/>
        <v>#N/A</v>
      </c>
      <c r="N502" s="241" t="str">
        <f t="shared" si="40"/>
        <v/>
      </c>
    </row>
    <row r="503" spans="1:14" x14ac:dyDescent="0.2">
      <c r="A503" s="251"/>
      <c r="B503" s="247" t="e">
        <f>VLOOKUP(A503,Adr!A:B,2,FALSE())</f>
        <v>#N/A</v>
      </c>
      <c r="C503" s="260"/>
      <c r="D503" s="261"/>
      <c r="E503" s="250"/>
      <c r="F503" s="251"/>
      <c r="G503" s="248"/>
      <c r="H503" s="248"/>
      <c r="I503" s="252" t="str">
        <f t="shared" si="35"/>
        <v/>
      </c>
      <c r="J503" s="253" t="str">
        <f t="shared" si="36"/>
        <v/>
      </c>
      <c r="K503" s="254"/>
      <c r="L503" s="253" t="str">
        <f t="shared" si="37"/>
        <v/>
      </c>
      <c r="M503" s="254" t="e">
        <f t="shared" si="38"/>
        <v>#N/A</v>
      </c>
      <c r="N503" s="241" t="str">
        <f t="shared" si="40"/>
        <v/>
      </c>
    </row>
    <row r="504" spans="1:14" x14ac:dyDescent="0.2">
      <c r="A504" s="255"/>
      <c r="B504" s="247" t="e">
        <f>VLOOKUP(A504,Adr!A:B,2,FALSE())</f>
        <v>#N/A</v>
      </c>
      <c r="C504" s="257"/>
      <c r="D504" s="258"/>
      <c r="E504" s="250"/>
      <c r="F504" s="251"/>
      <c r="G504" s="248"/>
      <c r="H504" s="248"/>
      <c r="I504" s="252" t="str">
        <f t="shared" si="35"/>
        <v/>
      </c>
      <c r="J504" s="253" t="str">
        <f t="shared" si="36"/>
        <v/>
      </c>
      <c r="K504" s="254"/>
      <c r="L504" s="253" t="str">
        <f t="shared" si="37"/>
        <v/>
      </c>
      <c r="M504" s="254" t="e">
        <f t="shared" si="38"/>
        <v>#N/A</v>
      </c>
      <c r="N504" s="241" t="str">
        <f t="shared" si="40"/>
        <v/>
      </c>
    </row>
    <row r="505" spans="1:14" x14ac:dyDescent="0.2">
      <c r="A505" s="255"/>
      <c r="B505" s="247" t="e">
        <f>VLOOKUP(A505,Adr!A:B,2,FALSE())</f>
        <v>#N/A</v>
      </c>
      <c r="C505" s="257"/>
      <c r="D505" s="258"/>
      <c r="E505" s="256"/>
      <c r="F505" s="251"/>
      <c r="G505" s="248"/>
      <c r="H505" s="248"/>
      <c r="I505" s="252" t="str">
        <f t="shared" si="35"/>
        <v/>
      </c>
      <c r="J505" s="253" t="str">
        <f t="shared" si="36"/>
        <v/>
      </c>
      <c r="K505" s="254"/>
      <c r="L505" s="253" t="str">
        <f t="shared" si="37"/>
        <v/>
      </c>
      <c r="M505" s="254" t="e">
        <f t="shared" si="38"/>
        <v>#N/A</v>
      </c>
      <c r="N505" s="241" t="str">
        <f t="shared" si="40"/>
        <v/>
      </c>
    </row>
    <row r="506" spans="1:14" x14ac:dyDescent="0.2">
      <c r="A506" s="251"/>
      <c r="B506" s="247" t="e">
        <f>VLOOKUP(A506,Adr!A:B,2,FALSE())</f>
        <v>#N/A</v>
      </c>
      <c r="C506" s="260"/>
      <c r="D506" s="261"/>
      <c r="E506" s="250"/>
      <c r="F506" s="251"/>
      <c r="G506" s="248"/>
      <c r="H506" s="248"/>
      <c r="I506" s="252" t="str">
        <f t="shared" si="35"/>
        <v/>
      </c>
      <c r="J506" s="253" t="str">
        <f t="shared" si="36"/>
        <v/>
      </c>
      <c r="K506" s="254"/>
      <c r="L506" s="253" t="str">
        <f t="shared" si="37"/>
        <v/>
      </c>
      <c r="M506" s="254" t="e">
        <f t="shared" si="38"/>
        <v>#N/A</v>
      </c>
      <c r="N506" s="241" t="str">
        <f t="shared" si="40"/>
        <v/>
      </c>
    </row>
    <row r="507" spans="1:14" x14ac:dyDescent="0.2">
      <c r="A507" s="255"/>
      <c r="B507" s="247" t="e">
        <f>VLOOKUP(A507,Adr!A:B,2,FALSE())</f>
        <v>#N/A</v>
      </c>
      <c r="C507" s="260"/>
      <c r="D507" s="261"/>
      <c r="E507" s="256"/>
      <c r="F507" s="251"/>
      <c r="G507" s="248"/>
      <c r="H507" s="248"/>
      <c r="I507" s="252" t="str">
        <f t="shared" si="35"/>
        <v/>
      </c>
      <c r="J507" s="253" t="str">
        <f t="shared" si="36"/>
        <v/>
      </c>
      <c r="K507" s="254"/>
      <c r="L507" s="253" t="str">
        <f t="shared" si="37"/>
        <v/>
      </c>
      <c r="M507" s="254" t="e">
        <f t="shared" si="38"/>
        <v>#N/A</v>
      </c>
      <c r="N507" s="241" t="str">
        <f t="shared" si="40"/>
        <v/>
      </c>
    </row>
    <row r="508" spans="1:14" x14ac:dyDescent="0.2">
      <c r="A508" s="255"/>
      <c r="B508" s="247" t="e">
        <f>VLOOKUP(A508,Adr!A:B,2,FALSE())</f>
        <v>#N/A</v>
      </c>
      <c r="C508" s="257"/>
      <c r="D508" s="258"/>
      <c r="E508" s="250"/>
      <c r="F508" s="251"/>
      <c r="G508" s="248"/>
      <c r="H508" s="248"/>
      <c r="I508" s="252" t="str">
        <f t="shared" si="35"/>
        <v/>
      </c>
      <c r="J508" s="253" t="str">
        <f t="shared" si="36"/>
        <v/>
      </c>
      <c r="K508" s="254"/>
      <c r="L508" s="253" t="str">
        <f t="shared" si="37"/>
        <v/>
      </c>
      <c r="M508" s="254" t="e">
        <f t="shared" si="38"/>
        <v>#N/A</v>
      </c>
      <c r="N508" s="241" t="str">
        <f t="shared" si="40"/>
        <v/>
      </c>
    </row>
    <row r="509" spans="1:14" x14ac:dyDescent="0.2">
      <c r="A509" s="251"/>
      <c r="B509" s="247" t="e">
        <f>VLOOKUP(A509,Adr!A:B,2,FALSE())</f>
        <v>#N/A</v>
      </c>
      <c r="C509" s="260"/>
      <c r="D509" s="261"/>
      <c r="E509" s="256"/>
      <c r="F509" s="251"/>
      <c r="G509" s="248"/>
      <c r="H509" s="248"/>
      <c r="I509" s="252" t="str">
        <f t="shared" si="35"/>
        <v/>
      </c>
      <c r="J509" s="253" t="str">
        <f t="shared" si="36"/>
        <v/>
      </c>
      <c r="K509" s="254"/>
      <c r="L509" s="253" t="str">
        <f t="shared" si="37"/>
        <v/>
      </c>
      <c r="M509" s="254" t="e">
        <f t="shared" si="38"/>
        <v>#N/A</v>
      </c>
      <c r="N509" s="241" t="str">
        <f t="shared" si="40"/>
        <v/>
      </c>
    </row>
    <row r="510" spans="1:14" x14ac:dyDescent="0.2">
      <c r="A510" s="251"/>
      <c r="B510" s="247" t="e">
        <f>VLOOKUP(A510,Adr!A:B,2,FALSE())</f>
        <v>#N/A</v>
      </c>
      <c r="C510" s="257"/>
      <c r="D510" s="258"/>
      <c r="E510" s="250"/>
      <c r="F510" s="251"/>
      <c r="G510" s="248"/>
      <c r="H510" s="248"/>
      <c r="I510" s="252" t="str">
        <f t="shared" si="35"/>
        <v/>
      </c>
      <c r="J510" s="253" t="str">
        <f t="shared" si="36"/>
        <v/>
      </c>
      <c r="K510" s="254"/>
      <c r="L510" s="253" t="str">
        <f t="shared" si="37"/>
        <v/>
      </c>
      <c r="M510" s="254" t="e">
        <f t="shared" si="38"/>
        <v>#N/A</v>
      </c>
      <c r="N510" s="241" t="str">
        <f t="shared" si="40"/>
        <v/>
      </c>
    </row>
    <row r="511" spans="1:14" x14ac:dyDescent="0.2">
      <c r="A511" s="220"/>
      <c r="B511" s="247" t="e">
        <f>VLOOKUP(A511,Adr!A:B,2,FALSE())</f>
        <v>#N/A</v>
      </c>
      <c r="C511" s="248"/>
      <c r="D511" s="249"/>
      <c r="E511" s="250"/>
      <c r="F511" s="251"/>
      <c r="G511" s="248"/>
      <c r="H511" s="248"/>
      <c r="I511" s="252" t="str">
        <f t="shared" si="35"/>
        <v/>
      </c>
      <c r="J511" s="253" t="str">
        <f t="shared" si="36"/>
        <v/>
      </c>
      <c r="K511" s="254"/>
      <c r="L511" s="253" t="str">
        <f t="shared" si="37"/>
        <v/>
      </c>
      <c r="M511" s="254" t="e">
        <f t="shared" si="38"/>
        <v>#N/A</v>
      </c>
      <c r="N511" s="241" t="str">
        <f t="shared" si="40"/>
        <v/>
      </c>
    </row>
    <row r="512" spans="1:14" x14ac:dyDescent="0.2">
      <c r="A512" s="251"/>
      <c r="B512" s="247" t="e">
        <f>VLOOKUP(A512,Adr!A:B,2,FALSE())</f>
        <v>#N/A</v>
      </c>
      <c r="C512" s="257"/>
      <c r="D512" s="265"/>
      <c r="E512" s="250"/>
      <c r="F512" s="259"/>
      <c r="G512" s="257"/>
      <c r="H512" s="257"/>
      <c r="I512" s="252" t="str">
        <f t="shared" si="35"/>
        <v/>
      </c>
      <c r="J512" s="253" t="str">
        <f t="shared" si="36"/>
        <v/>
      </c>
      <c r="K512" s="254"/>
      <c r="L512" s="253" t="str">
        <f t="shared" si="37"/>
        <v/>
      </c>
      <c r="M512" s="254" t="e">
        <f t="shared" si="38"/>
        <v>#N/A</v>
      </c>
      <c r="N512" s="241" t="str">
        <f t="shared" si="40"/>
        <v/>
      </c>
    </row>
    <row r="513" spans="1:14" x14ac:dyDescent="0.2">
      <c r="A513" s="259"/>
      <c r="B513" s="247" t="e">
        <f>VLOOKUP(A513,Adr!A:B,2,FALSE())</f>
        <v>#N/A</v>
      </c>
      <c r="C513" s="257"/>
      <c r="D513" s="265"/>
      <c r="E513" s="256"/>
      <c r="F513" s="259"/>
      <c r="G513" s="257"/>
      <c r="H513" s="257"/>
      <c r="I513" s="252" t="str">
        <f t="shared" si="35"/>
        <v/>
      </c>
      <c r="J513" s="253"/>
      <c r="K513" s="254"/>
      <c r="L513" s="253" t="str">
        <f t="shared" si="37"/>
        <v/>
      </c>
      <c r="M513" s="254" t="e">
        <f t="shared" si="38"/>
        <v>#N/A</v>
      </c>
      <c r="N513" s="241" t="str">
        <f t="shared" si="40"/>
        <v/>
      </c>
    </row>
    <row r="514" spans="1:14" x14ac:dyDescent="0.2">
      <c r="A514" s="220"/>
      <c r="B514" s="247" t="e">
        <f>VLOOKUP(A514,Adr!A:B,2,FALSE())</f>
        <v>#N/A</v>
      </c>
      <c r="C514" s="248"/>
      <c r="D514" s="266"/>
      <c r="E514" s="250"/>
      <c r="F514" s="251"/>
      <c r="G514" s="248"/>
      <c r="H514" s="248"/>
      <c r="I514" s="252" t="str">
        <f t="shared" ref="I514:I577" si="41">A514&amp;F514</f>
        <v/>
      </c>
      <c r="J514" s="253"/>
      <c r="K514" s="254"/>
      <c r="L514" s="253" t="str">
        <f t="shared" ref="L514:L577" si="42">A514&amp;G514&amp;H514</f>
        <v/>
      </c>
      <c r="M514" s="254" t="e">
        <f t="shared" ref="M514:M577" si="43">B514&amp;F514&amp;H514&amp;C514</f>
        <v>#N/A</v>
      </c>
      <c r="N514" s="241" t="str">
        <f t="shared" si="40"/>
        <v/>
      </c>
    </row>
    <row r="515" spans="1:14" x14ac:dyDescent="0.2">
      <c r="A515" s="251"/>
      <c r="B515" s="247" t="e">
        <f>VLOOKUP(A515,Adr!A:B,2,FALSE())</f>
        <v>#N/A</v>
      </c>
      <c r="C515" s="263"/>
      <c r="D515" s="267"/>
      <c r="E515" s="250"/>
      <c r="F515" s="251"/>
      <c r="G515" s="248"/>
      <c r="H515" s="248"/>
      <c r="I515" s="252" t="str">
        <f t="shared" si="41"/>
        <v/>
      </c>
      <c r="J515" s="253"/>
      <c r="K515" s="254"/>
      <c r="L515" s="253" t="str">
        <f t="shared" si="42"/>
        <v/>
      </c>
      <c r="M515" s="254" t="e">
        <f t="shared" si="43"/>
        <v>#N/A</v>
      </c>
      <c r="N515" s="241" t="str">
        <f t="shared" si="40"/>
        <v/>
      </c>
    </row>
    <row r="516" spans="1:14" x14ac:dyDescent="0.2">
      <c r="A516" s="251"/>
      <c r="B516" s="247" t="e">
        <f>VLOOKUP(A516,Adr!A:B,2,FALSE())</f>
        <v>#N/A</v>
      </c>
      <c r="C516" s="263"/>
      <c r="D516" s="267"/>
      <c r="E516" s="250"/>
      <c r="F516" s="251"/>
      <c r="G516" s="248"/>
      <c r="H516" s="248"/>
      <c r="I516" s="252" t="str">
        <f t="shared" si="41"/>
        <v/>
      </c>
      <c r="J516" s="253"/>
      <c r="K516" s="254"/>
      <c r="L516" s="253" t="str">
        <f t="shared" si="42"/>
        <v/>
      </c>
      <c r="M516" s="254" t="e">
        <f t="shared" si="43"/>
        <v>#N/A</v>
      </c>
      <c r="N516" s="241" t="str">
        <f t="shared" si="40"/>
        <v/>
      </c>
    </row>
    <row r="517" spans="1:14" x14ac:dyDescent="0.2">
      <c r="A517" s="259"/>
      <c r="B517" s="247" t="e">
        <f>VLOOKUP(A517,Adr!A:B,2,FALSE())</f>
        <v>#N/A</v>
      </c>
      <c r="C517" s="257"/>
      <c r="D517" s="265"/>
      <c r="E517" s="250"/>
      <c r="F517" s="259"/>
      <c r="G517" s="257"/>
      <c r="H517" s="257"/>
      <c r="I517" s="252" t="str">
        <f t="shared" si="41"/>
        <v/>
      </c>
      <c r="J517" s="253"/>
      <c r="K517" s="254"/>
      <c r="L517" s="253" t="str">
        <f t="shared" si="42"/>
        <v/>
      </c>
      <c r="M517" s="254" t="e">
        <f t="shared" si="43"/>
        <v>#N/A</v>
      </c>
      <c r="N517" s="241" t="str">
        <f t="shared" si="40"/>
        <v/>
      </c>
    </row>
    <row r="518" spans="1:14" x14ac:dyDescent="0.2">
      <c r="A518" s="259"/>
      <c r="B518" s="247" t="e">
        <f>VLOOKUP(A518,Adr!A:B,2,FALSE())</f>
        <v>#N/A</v>
      </c>
      <c r="C518" s="257"/>
      <c r="D518" s="265"/>
      <c r="E518" s="250"/>
      <c r="F518" s="259"/>
      <c r="G518" s="257"/>
      <c r="H518" s="257"/>
      <c r="I518" s="252" t="str">
        <f t="shared" si="41"/>
        <v/>
      </c>
      <c r="J518" s="253"/>
      <c r="K518" s="254"/>
      <c r="L518" s="253" t="str">
        <f t="shared" si="42"/>
        <v/>
      </c>
      <c r="M518" s="254" t="e">
        <f t="shared" si="43"/>
        <v>#N/A</v>
      </c>
      <c r="N518" s="241" t="str">
        <f t="shared" si="40"/>
        <v/>
      </c>
    </row>
    <row r="519" spans="1:14" x14ac:dyDescent="0.2">
      <c r="A519" s="259"/>
      <c r="B519" s="247" t="e">
        <f>VLOOKUP(A519,Adr!A:B,2,FALSE())</f>
        <v>#N/A</v>
      </c>
      <c r="C519" s="257"/>
      <c r="D519" s="265"/>
      <c r="E519" s="250"/>
      <c r="F519" s="259"/>
      <c r="G519" s="257"/>
      <c r="H519" s="257"/>
      <c r="I519" s="252" t="str">
        <f t="shared" si="41"/>
        <v/>
      </c>
      <c r="J519" s="253"/>
      <c r="K519" s="254"/>
      <c r="L519" s="253" t="str">
        <f t="shared" si="42"/>
        <v/>
      </c>
      <c r="M519" s="254" t="e">
        <f t="shared" si="43"/>
        <v>#N/A</v>
      </c>
      <c r="N519" s="241" t="str">
        <f t="shared" si="40"/>
        <v/>
      </c>
    </row>
    <row r="520" spans="1:14" x14ac:dyDescent="0.2">
      <c r="A520" s="259"/>
      <c r="B520" s="247" t="e">
        <f>VLOOKUP(A520,Adr!A:B,2,FALSE())</f>
        <v>#N/A</v>
      </c>
      <c r="C520" s="257"/>
      <c r="D520" s="265"/>
      <c r="E520" s="256"/>
      <c r="F520" s="259"/>
      <c r="G520" s="257"/>
      <c r="H520" s="257"/>
      <c r="I520" s="252" t="str">
        <f t="shared" si="41"/>
        <v/>
      </c>
      <c r="J520" s="253"/>
      <c r="K520" s="254"/>
      <c r="L520" s="253" t="str">
        <f t="shared" si="42"/>
        <v/>
      </c>
      <c r="M520" s="254" t="e">
        <f t="shared" si="43"/>
        <v>#N/A</v>
      </c>
      <c r="N520" s="241" t="str">
        <f t="shared" si="40"/>
        <v/>
      </c>
    </row>
    <row r="521" spans="1:14" x14ac:dyDescent="0.2">
      <c r="A521" s="220"/>
      <c r="B521" s="247" t="e">
        <f>VLOOKUP(A521,Adr!A:B,2,FALSE())</f>
        <v>#N/A</v>
      </c>
      <c r="C521" s="248"/>
      <c r="D521" s="266"/>
      <c r="E521" s="250"/>
      <c r="F521" s="251"/>
      <c r="G521" s="248"/>
      <c r="H521" s="248"/>
      <c r="I521" s="252" t="str">
        <f t="shared" si="41"/>
        <v/>
      </c>
      <c r="J521" s="253"/>
      <c r="K521" s="254"/>
      <c r="L521" s="253" t="str">
        <f t="shared" si="42"/>
        <v/>
      </c>
      <c r="M521" s="254" t="e">
        <f t="shared" si="43"/>
        <v>#N/A</v>
      </c>
      <c r="N521" s="241" t="str">
        <f t="shared" ref="N521:N584" si="44">+I521&amp;H521</f>
        <v/>
      </c>
    </row>
    <row r="522" spans="1:14" x14ac:dyDescent="0.2">
      <c r="A522" s="251"/>
      <c r="B522" s="247" t="e">
        <f>VLOOKUP(A522,Adr!A:B,2,FALSE())</f>
        <v>#N/A</v>
      </c>
      <c r="C522" s="260"/>
      <c r="D522" s="268"/>
      <c r="E522" s="250"/>
      <c r="F522" s="251"/>
      <c r="G522" s="248"/>
      <c r="H522" s="248"/>
      <c r="I522" s="252" t="str">
        <f t="shared" si="41"/>
        <v/>
      </c>
      <c r="J522" s="253"/>
      <c r="K522" s="254"/>
      <c r="L522" s="253" t="str">
        <f t="shared" si="42"/>
        <v/>
      </c>
      <c r="M522" s="254" t="e">
        <f t="shared" si="43"/>
        <v>#N/A</v>
      </c>
      <c r="N522" s="241" t="str">
        <f t="shared" si="44"/>
        <v/>
      </c>
    </row>
    <row r="523" spans="1:14" x14ac:dyDescent="0.2">
      <c r="A523" s="251"/>
      <c r="B523" s="247" t="e">
        <f>VLOOKUP(A523,Adr!A:B,2,FALSE())</f>
        <v>#N/A</v>
      </c>
      <c r="C523" s="263"/>
      <c r="D523" s="267"/>
      <c r="E523" s="250"/>
      <c r="F523" s="251"/>
      <c r="G523" s="248"/>
      <c r="H523" s="248"/>
      <c r="I523" s="252" t="str">
        <f t="shared" si="41"/>
        <v/>
      </c>
      <c r="J523" s="253"/>
      <c r="K523" s="254"/>
      <c r="L523" s="253" t="str">
        <f t="shared" si="42"/>
        <v/>
      </c>
      <c r="M523" s="254" t="e">
        <f t="shared" si="43"/>
        <v>#N/A</v>
      </c>
      <c r="N523" s="241" t="str">
        <f t="shared" si="44"/>
        <v/>
      </c>
    </row>
    <row r="524" spans="1:14" x14ac:dyDescent="0.2">
      <c r="A524" s="220"/>
      <c r="B524" s="247" t="e">
        <f>VLOOKUP(A524,Adr!A:B,2,FALSE())</f>
        <v>#N/A</v>
      </c>
      <c r="C524" s="248"/>
      <c r="D524" s="266"/>
      <c r="E524" s="250"/>
      <c r="F524" s="251"/>
      <c r="G524" s="248"/>
      <c r="H524" s="248"/>
      <c r="I524" s="252" t="str">
        <f t="shared" si="41"/>
        <v/>
      </c>
      <c r="J524" s="253"/>
      <c r="K524" s="254"/>
      <c r="L524" s="253" t="str">
        <f t="shared" si="42"/>
        <v/>
      </c>
      <c r="M524" s="254" t="e">
        <f t="shared" si="43"/>
        <v>#N/A</v>
      </c>
      <c r="N524" s="241" t="str">
        <f t="shared" si="44"/>
        <v/>
      </c>
    </row>
    <row r="525" spans="1:14" x14ac:dyDescent="0.2">
      <c r="A525" s="251"/>
      <c r="B525" s="247" t="e">
        <f>VLOOKUP(A525,Adr!A:B,2,FALSE())</f>
        <v>#N/A</v>
      </c>
      <c r="C525" s="263"/>
      <c r="D525" s="267"/>
      <c r="E525" s="250"/>
      <c r="F525" s="251"/>
      <c r="G525" s="248"/>
      <c r="H525" s="248"/>
      <c r="I525" s="252" t="str">
        <f t="shared" si="41"/>
        <v/>
      </c>
      <c r="J525" s="253"/>
      <c r="K525" s="254"/>
      <c r="L525" s="253" t="str">
        <f t="shared" si="42"/>
        <v/>
      </c>
      <c r="M525" s="254" t="e">
        <f t="shared" si="43"/>
        <v>#N/A</v>
      </c>
      <c r="N525" s="241" t="str">
        <f t="shared" si="44"/>
        <v/>
      </c>
    </row>
    <row r="526" spans="1:14" x14ac:dyDescent="0.2">
      <c r="A526" s="251"/>
      <c r="B526" s="247" t="e">
        <f>VLOOKUP(A526,Adr!A:B,2,FALSE())</f>
        <v>#N/A</v>
      </c>
      <c r="C526" s="263"/>
      <c r="D526" s="265"/>
      <c r="E526" s="250"/>
      <c r="F526" s="251"/>
      <c r="G526" s="248"/>
      <c r="H526" s="248"/>
      <c r="I526" s="252" t="str">
        <f t="shared" si="41"/>
        <v/>
      </c>
      <c r="J526" s="253"/>
      <c r="K526" s="254"/>
      <c r="L526" s="253" t="str">
        <f t="shared" si="42"/>
        <v/>
      </c>
      <c r="M526" s="254" t="e">
        <f t="shared" si="43"/>
        <v>#N/A</v>
      </c>
      <c r="N526" s="241" t="str">
        <f t="shared" si="44"/>
        <v/>
      </c>
    </row>
    <row r="527" spans="1:14" x14ac:dyDescent="0.2">
      <c r="A527" s="220"/>
      <c r="B527" s="247" t="e">
        <f>VLOOKUP(A527,Adr!A:B,2,FALSE())</f>
        <v>#N/A</v>
      </c>
      <c r="C527" s="248"/>
      <c r="D527" s="266"/>
      <c r="E527" s="250"/>
      <c r="F527" s="251"/>
      <c r="G527" s="248"/>
      <c r="H527" s="248"/>
      <c r="I527" s="252" t="str">
        <f t="shared" si="41"/>
        <v/>
      </c>
      <c r="J527" s="253"/>
      <c r="K527" s="254"/>
      <c r="L527" s="253" t="str">
        <f t="shared" si="42"/>
        <v/>
      </c>
      <c r="M527" s="254" t="e">
        <f t="shared" si="43"/>
        <v>#N/A</v>
      </c>
      <c r="N527" s="241" t="str">
        <f t="shared" si="44"/>
        <v/>
      </c>
    </row>
    <row r="528" spans="1:14" x14ac:dyDescent="0.2">
      <c r="A528" s="251"/>
      <c r="B528" s="247" t="e">
        <f>VLOOKUP(A528,Adr!A:B,2,FALSE())</f>
        <v>#N/A</v>
      </c>
      <c r="C528" s="263"/>
      <c r="D528" s="267"/>
      <c r="E528" s="250"/>
      <c r="F528" s="251"/>
      <c r="G528" s="248"/>
      <c r="H528" s="248"/>
      <c r="I528" s="252" t="str">
        <f t="shared" si="41"/>
        <v/>
      </c>
      <c r="J528" s="253"/>
      <c r="K528" s="254"/>
      <c r="L528" s="253" t="str">
        <f t="shared" si="42"/>
        <v/>
      </c>
      <c r="M528" s="254" t="e">
        <f t="shared" si="43"/>
        <v>#N/A</v>
      </c>
      <c r="N528" s="241" t="str">
        <f t="shared" si="44"/>
        <v/>
      </c>
    </row>
    <row r="529" spans="1:14" x14ac:dyDescent="0.2">
      <c r="A529" s="251"/>
      <c r="B529" s="247" t="e">
        <f>VLOOKUP(A529,Adr!A:B,2,FALSE())</f>
        <v>#N/A</v>
      </c>
      <c r="C529" s="263"/>
      <c r="D529" s="267"/>
      <c r="E529" s="250"/>
      <c r="F529" s="251"/>
      <c r="G529" s="248"/>
      <c r="H529" s="248"/>
      <c r="I529" s="252" t="str">
        <f t="shared" si="41"/>
        <v/>
      </c>
      <c r="J529" s="253"/>
      <c r="K529" s="254"/>
      <c r="L529" s="253" t="str">
        <f t="shared" si="42"/>
        <v/>
      </c>
      <c r="M529" s="254" t="e">
        <f t="shared" si="43"/>
        <v>#N/A</v>
      </c>
      <c r="N529" s="241" t="str">
        <f t="shared" si="44"/>
        <v/>
      </c>
    </row>
    <row r="530" spans="1:14" x14ac:dyDescent="0.2">
      <c r="A530" s="251"/>
      <c r="B530" s="247" t="e">
        <f>VLOOKUP(A530,Adr!A:B,2,FALSE())</f>
        <v>#N/A</v>
      </c>
      <c r="C530" s="263"/>
      <c r="D530" s="267"/>
      <c r="E530" s="250"/>
      <c r="F530" s="251"/>
      <c r="G530" s="248"/>
      <c r="H530" s="248"/>
      <c r="I530" s="252" t="str">
        <f t="shared" si="41"/>
        <v/>
      </c>
      <c r="J530" s="253"/>
      <c r="K530" s="254"/>
      <c r="L530" s="253" t="str">
        <f t="shared" si="42"/>
        <v/>
      </c>
      <c r="M530" s="254" t="e">
        <f t="shared" si="43"/>
        <v>#N/A</v>
      </c>
      <c r="N530" s="241" t="str">
        <f t="shared" si="44"/>
        <v/>
      </c>
    </row>
    <row r="531" spans="1:14" x14ac:dyDescent="0.2">
      <c r="A531" s="251"/>
      <c r="B531" s="247" t="e">
        <f>VLOOKUP(A531,Adr!A:B,2,FALSE())</f>
        <v>#N/A</v>
      </c>
      <c r="C531" s="263"/>
      <c r="D531" s="267"/>
      <c r="E531" s="250"/>
      <c r="F531" s="251"/>
      <c r="G531" s="248"/>
      <c r="H531" s="248"/>
      <c r="I531" s="252" t="str">
        <f t="shared" si="41"/>
        <v/>
      </c>
      <c r="J531" s="253"/>
      <c r="K531" s="254"/>
      <c r="L531" s="253" t="str">
        <f t="shared" si="42"/>
        <v/>
      </c>
      <c r="M531" s="254" t="e">
        <f t="shared" si="43"/>
        <v>#N/A</v>
      </c>
      <c r="N531" s="241" t="str">
        <f t="shared" si="44"/>
        <v/>
      </c>
    </row>
    <row r="532" spans="1:14" x14ac:dyDescent="0.2">
      <c r="A532" s="251"/>
      <c r="B532" s="247" t="e">
        <f>VLOOKUP(A532,Adr!A:B,2,FALSE())</f>
        <v>#N/A</v>
      </c>
      <c r="C532" s="263"/>
      <c r="D532" s="267"/>
      <c r="E532" s="250"/>
      <c r="F532" s="251"/>
      <c r="G532" s="248"/>
      <c r="H532" s="248"/>
      <c r="I532" s="252" t="str">
        <f t="shared" si="41"/>
        <v/>
      </c>
      <c r="J532" s="253"/>
      <c r="K532" s="254"/>
      <c r="L532" s="253" t="str">
        <f t="shared" si="42"/>
        <v/>
      </c>
      <c r="M532" s="254" t="e">
        <f t="shared" si="43"/>
        <v>#N/A</v>
      </c>
      <c r="N532" s="241" t="str">
        <f t="shared" si="44"/>
        <v/>
      </c>
    </row>
    <row r="533" spans="1:14" x14ac:dyDescent="0.2">
      <c r="A533" s="220"/>
      <c r="B533" s="247" t="e">
        <f>VLOOKUP(A533,Adr!A:B,2,FALSE())</f>
        <v>#N/A</v>
      </c>
      <c r="C533" s="248"/>
      <c r="D533" s="266"/>
      <c r="E533" s="250"/>
      <c r="F533" s="251"/>
      <c r="G533" s="248"/>
      <c r="H533" s="248"/>
      <c r="I533" s="252" t="str">
        <f t="shared" si="41"/>
        <v/>
      </c>
      <c r="J533" s="253"/>
      <c r="K533" s="254"/>
      <c r="L533" s="253" t="str">
        <f t="shared" si="42"/>
        <v/>
      </c>
      <c r="M533" s="254" t="e">
        <f t="shared" si="43"/>
        <v>#N/A</v>
      </c>
      <c r="N533" s="241" t="str">
        <f t="shared" si="44"/>
        <v/>
      </c>
    </row>
    <row r="534" spans="1:14" x14ac:dyDescent="0.2">
      <c r="A534" s="259"/>
      <c r="B534" s="247" t="e">
        <f>VLOOKUP(A534,Adr!A:B,2,FALSE())</f>
        <v>#N/A</v>
      </c>
      <c r="C534" s="257"/>
      <c r="D534" s="265"/>
      <c r="E534" s="256"/>
      <c r="F534" s="259"/>
      <c r="G534" s="257"/>
      <c r="H534" s="257"/>
      <c r="I534" s="252" t="str">
        <f t="shared" si="41"/>
        <v/>
      </c>
      <c r="J534" s="253"/>
      <c r="K534" s="254"/>
      <c r="L534" s="253" t="str">
        <f t="shared" si="42"/>
        <v/>
      </c>
      <c r="M534" s="254" t="e">
        <f t="shared" si="43"/>
        <v>#N/A</v>
      </c>
      <c r="N534" s="241" t="str">
        <f t="shared" si="44"/>
        <v/>
      </c>
    </row>
    <row r="535" spans="1:14" x14ac:dyDescent="0.2">
      <c r="A535" s="251"/>
      <c r="B535" s="247" t="e">
        <f>VLOOKUP(A535,Adr!A:B,2,FALSE())</f>
        <v>#N/A</v>
      </c>
      <c r="C535" s="260"/>
      <c r="D535" s="268"/>
      <c r="E535" s="250"/>
      <c r="F535" s="251"/>
      <c r="G535" s="248"/>
      <c r="H535" s="248"/>
      <c r="I535" s="252" t="str">
        <f t="shared" si="41"/>
        <v/>
      </c>
      <c r="J535" s="253"/>
      <c r="K535" s="254"/>
      <c r="L535" s="253" t="str">
        <f t="shared" si="42"/>
        <v/>
      </c>
      <c r="M535" s="254" t="e">
        <f t="shared" si="43"/>
        <v>#N/A</v>
      </c>
      <c r="N535" s="241" t="str">
        <f t="shared" si="44"/>
        <v/>
      </c>
    </row>
    <row r="536" spans="1:14" x14ac:dyDescent="0.2">
      <c r="A536" s="251"/>
      <c r="B536" s="247" t="e">
        <f>VLOOKUP(A536,Adr!A:B,2,FALSE())</f>
        <v>#N/A</v>
      </c>
      <c r="C536" s="260"/>
      <c r="D536" s="268"/>
      <c r="E536" s="250"/>
      <c r="F536" s="251"/>
      <c r="G536" s="248"/>
      <c r="H536" s="248"/>
      <c r="I536" s="252" t="str">
        <f t="shared" si="41"/>
        <v/>
      </c>
      <c r="J536" s="253"/>
      <c r="K536" s="254"/>
      <c r="L536" s="253" t="str">
        <f t="shared" si="42"/>
        <v/>
      </c>
      <c r="M536" s="254" t="e">
        <f t="shared" si="43"/>
        <v>#N/A</v>
      </c>
      <c r="N536" s="241" t="str">
        <f t="shared" si="44"/>
        <v/>
      </c>
    </row>
    <row r="537" spans="1:14" x14ac:dyDescent="0.2">
      <c r="A537" s="251"/>
      <c r="B537" s="247" t="e">
        <f>VLOOKUP(A537,Adr!A:B,2,FALSE())</f>
        <v>#N/A</v>
      </c>
      <c r="C537" s="260"/>
      <c r="D537" s="265"/>
      <c r="E537" s="250"/>
      <c r="F537" s="251"/>
      <c r="G537" s="248"/>
      <c r="H537" s="248"/>
      <c r="I537" s="252" t="str">
        <f t="shared" si="41"/>
        <v/>
      </c>
      <c r="J537" s="253"/>
      <c r="K537" s="254"/>
      <c r="L537" s="253" t="str">
        <f t="shared" si="42"/>
        <v/>
      </c>
      <c r="M537" s="254" t="e">
        <f t="shared" si="43"/>
        <v>#N/A</v>
      </c>
      <c r="N537" s="241" t="str">
        <f t="shared" si="44"/>
        <v/>
      </c>
    </row>
    <row r="538" spans="1:14" x14ac:dyDescent="0.2">
      <c r="A538" s="251"/>
      <c r="B538" s="247" t="e">
        <f>VLOOKUP(A538,Adr!A:B,2,FALSE())</f>
        <v>#N/A</v>
      </c>
      <c r="C538" s="262"/>
      <c r="D538" s="266"/>
      <c r="E538" s="250"/>
      <c r="F538" s="251"/>
      <c r="G538" s="248"/>
      <c r="H538" s="248"/>
      <c r="I538" s="252" t="str">
        <f t="shared" si="41"/>
        <v/>
      </c>
      <c r="J538" s="253"/>
      <c r="K538" s="254"/>
      <c r="L538" s="253" t="str">
        <f t="shared" si="42"/>
        <v/>
      </c>
      <c r="M538" s="254" t="e">
        <f t="shared" si="43"/>
        <v>#N/A</v>
      </c>
      <c r="N538" s="241" t="str">
        <f t="shared" si="44"/>
        <v/>
      </c>
    </row>
    <row r="539" spans="1:14" x14ac:dyDescent="0.2">
      <c r="A539" s="251"/>
      <c r="B539" s="247" t="e">
        <f>VLOOKUP(A539,Adr!A:B,2,FALSE())</f>
        <v>#N/A</v>
      </c>
      <c r="C539" s="260"/>
      <c r="D539" s="266"/>
      <c r="E539" s="250"/>
      <c r="F539" s="251"/>
      <c r="G539" s="248"/>
      <c r="H539" s="248"/>
      <c r="I539" s="252" t="str">
        <f t="shared" si="41"/>
        <v/>
      </c>
      <c r="J539" s="253"/>
      <c r="K539" s="254"/>
      <c r="L539" s="253" t="str">
        <f t="shared" si="42"/>
        <v/>
      </c>
      <c r="M539" s="254" t="e">
        <f t="shared" si="43"/>
        <v>#N/A</v>
      </c>
      <c r="N539" s="241" t="str">
        <f t="shared" si="44"/>
        <v/>
      </c>
    </row>
    <row r="540" spans="1:14" x14ac:dyDescent="0.2">
      <c r="A540" s="251"/>
      <c r="B540" s="247" t="e">
        <f>VLOOKUP(A540,Adr!A:B,2,FALSE())</f>
        <v>#N/A</v>
      </c>
      <c r="C540" s="262"/>
      <c r="D540" s="266"/>
      <c r="E540" s="250"/>
      <c r="F540" s="251"/>
      <c r="G540" s="248"/>
      <c r="H540" s="248"/>
      <c r="I540" s="252" t="str">
        <f t="shared" si="41"/>
        <v/>
      </c>
      <c r="J540" s="253"/>
      <c r="K540" s="254"/>
      <c r="L540" s="253" t="str">
        <f t="shared" si="42"/>
        <v/>
      </c>
      <c r="M540" s="254" t="e">
        <f t="shared" si="43"/>
        <v>#N/A</v>
      </c>
      <c r="N540" s="241" t="str">
        <f t="shared" si="44"/>
        <v/>
      </c>
    </row>
    <row r="541" spans="1:14" x14ac:dyDescent="0.2">
      <c r="A541" s="251"/>
      <c r="B541" s="247" t="e">
        <f>VLOOKUP(A541,Adr!A:B,2,FALSE())</f>
        <v>#N/A</v>
      </c>
      <c r="C541" s="262"/>
      <c r="D541" s="266"/>
      <c r="E541" s="250"/>
      <c r="F541" s="251"/>
      <c r="G541" s="248"/>
      <c r="H541" s="248"/>
      <c r="I541" s="252" t="str">
        <f t="shared" si="41"/>
        <v/>
      </c>
      <c r="J541" s="253"/>
      <c r="K541" s="254"/>
      <c r="L541" s="253" t="str">
        <f t="shared" si="42"/>
        <v/>
      </c>
      <c r="M541" s="254" t="e">
        <f t="shared" si="43"/>
        <v>#N/A</v>
      </c>
      <c r="N541" s="241" t="str">
        <f t="shared" si="44"/>
        <v/>
      </c>
    </row>
    <row r="542" spans="1:14" x14ac:dyDescent="0.2">
      <c r="A542" s="251"/>
      <c r="B542" s="247" t="e">
        <f>VLOOKUP(A542,Adr!A:B,2,FALSE())</f>
        <v>#N/A</v>
      </c>
      <c r="C542" s="260"/>
      <c r="D542" s="265"/>
      <c r="E542" s="250"/>
      <c r="F542" s="251"/>
      <c r="G542" s="248"/>
      <c r="H542" s="248"/>
      <c r="I542" s="252" t="str">
        <f t="shared" si="41"/>
        <v/>
      </c>
      <c r="J542" s="253"/>
      <c r="K542" s="254"/>
      <c r="L542" s="253" t="str">
        <f t="shared" si="42"/>
        <v/>
      </c>
      <c r="M542" s="254" t="e">
        <f t="shared" si="43"/>
        <v>#N/A</v>
      </c>
      <c r="N542" s="241" t="str">
        <f t="shared" si="44"/>
        <v/>
      </c>
    </row>
    <row r="543" spans="1:14" x14ac:dyDescent="0.2">
      <c r="A543" s="251"/>
      <c r="B543" s="247" t="e">
        <f>VLOOKUP(A543,Adr!A:B,2,FALSE())</f>
        <v>#N/A</v>
      </c>
      <c r="C543" s="260"/>
      <c r="D543" s="265"/>
      <c r="E543" s="250"/>
      <c r="F543" s="251"/>
      <c r="G543" s="248"/>
      <c r="H543" s="248"/>
      <c r="I543" s="252" t="str">
        <f t="shared" si="41"/>
        <v/>
      </c>
      <c r="J543" s="253"/>
      <c r="K543" s="254"/>
      <c r="L543" s="253" t="str">
        <f t="shared" si="42"/>
        <v/>
      </c>
      <c r="M543" s="254" t="e">
        <f t="shared" si="43"/>
        <v>#N/A</v>
      </c>
      <c r="N543" s="241" t="str">
        <f t="shared" si="44"/>
        <v/>
      </c>
    </row>
    <row r="544" spans="1:14" x14ac:dyDescent="0.2">
      <c r="A544" s="251"/>
      <c r="B544" s="247" t="e">
        <f>VLOOKUP(A544,Adr!A:B,2,FALSE())</f>
        <v>#N/A</v>
      </c>
      <c r="C544" s="257"/>
      <c r="D544" s="265"/>
      <c r="E544" s="250"/>
      <c r="F544" s="259"/>
      <c r="G544" s="257"/>
      <c r="H544" s="257"/>
      <c r="I544" s="252" t="str">
        <f t="shared" si="41"/>
        <v/>
      </c>
      <c r="J544" s="253"/>
      <c r="K544" s="254"/>
      <c r="L544" s="253" t="str">
        <f t="shared" si="42"/>
        <v/>
      </c>
      <c r="M544" s="254" t="e">
        <f t="shared" si="43"/>
        <v>#N/A</v>
      </c>
      <c r="N544" s="241" t="str">
        <f t="shared" si="44"/>
        <v/>
      </c>
    </row>
    <row r="545" spans="1:14" x14ac:dyDescent="0.2">
      <c r="A545" s="251"/>
      <c r="B545" s="247" t="e">
        <f>VLOOKUP(A545,Adr!A:B,2,FALSE())</f>
        <v>#N/A</v>
      </c>
      <c r="C545" s="263"/>
      <c r="D545" s="267"/>
      <c r="E545" s="250"/>
      <c r="F545" s="259"/>
      <c r="G545" s="257"/>
      <c r="H545" s="257"/>
      <c r="I545" s="252" t="str">
        <f t="shared" si="41"/>
        <v/>
      </c>
      <c r="J545" s="253"/>
      <c r="K545" s="254"/>
      <c r="L545" s="253" t="str">
        <f t="shared" si="42"/>
        <v/>
      </c>
      <c r="M545" s="254" t="e">
        <f t="shared" si="43"/>
        <v>#N/A</v>
      </c>
      <c r="N545" s="241" t="str">
        <f t="shared" si="44"/>
        <v/>
      </c>
    </row>
    <row r="546" spans="1:14" x14ac:dyDescent="0.2">
      <c r="A546" s="251"/>
      <c r="B546" s="247" t="e">
        <f>VLOOKUP(A546,Adr!A:B,2,FALSE())</f>
        <v>#N/A</v>
      </c>
      <c r="C546" s="257"/>
      <c r="D546" s="265"/>
      <c r="E546" s="250"/>
      <c r="F546" s="259"/>
      <c r="G546" s="257"/>
      <c r="H546" s="257"/>
      <c r="I546" s="252" t="str">
        <f t="shared" si="41"/>
        <v/>
      </c>
      <c r="J546" s="253"/>
      <c r="K546" s="254"/>
      <c r="L546" s="253" t="str">
        <f t="shared" si="42"/>
        <v/>
      </c>
      <c r="M546" s="254" t="e">
        <f t="shared" si="43"/>
        <v>#N/A</v>
      </c>
      <c r="N546" s="241" t="str">
        <f t="shared" si="44"/>
        <v/>
      </c>
    </row>
    <row r="547" spans="1:14" x14ac:dyDescent="0.2">
      <c r="A547" s="259"/>
      <c r="B547" s="247" t="e">
        <f>VLOOKUP(A547,Adr!A:B,2,FALSE())</f>
        <v>#N/A</v>
      </c>
      <c r="C547" s="257"/>
      <c r="D547" s="265"/>
      <c r="E547" s="256"/>
      <c r="F547" s="259"/>
      <c r="G547" s="257"/>
      <c r="H547" s="257"/>
      <c r="I547" s="252" t="str">
        <f t="shared" si="41"/>
        <v/>
      </c>
      <c r="J547" s="253"/>
      <c r="K547" s="254"/>
      <c r="L547" s="253" t="str">
        <f t="shared" si="42"/>
        <v/>
      </c>
      <c r="M547" s="254" t="e">
        <f t="shared" si="43"/>
        <v>#N/A</v>
      </c>
      <c r="N547" s="241" t="str">
        <f t="shared" si="44"/>
        <v/>
      </c>
    </row>
    <row r="548" spans="1:14" x14ac:dyDescent="0.2">
      <c r="A548" s="251"/>
      <c r="B548" s="247" t="e">
        <f>VLOOKUP(A548,Adr!A:B,2,FALSE())</f>
        <v>#N/A</v>
      </c>
      <c r="C548" s="260"/>
      <c r="D548" s="268"/>
      <c r="E548" s="250"/>
      <c r="F548" s="251"/>
      <c r="G548" s="248"/>
      <c r="H548" s="248"/>
      <c r="I548" s="252" t="str">
        <f t="shared" si="41"/>
        <v/>
      </c>
      <c r="J548" s="253"/>
      <c r="K548" s="254"/>
      <c r="L548" s="253" t="str">
        <f t="shared" si="42"/>
        <v/>
      </c>
      <c r="M548" s="254" t="e">
        <f t="shared" si="43"/>
        <v>#N/A</v>
      </c>
      <c r="N548" s="241" t="str">
        <f t="shared" si="44"/>
        <v/>
      </c>
    </row>
    <row r="549" spans="1:14" x14ac:dyDescent="0.2">
      <c r="A549" s="251"/>
      <c r="B549" s="247" t="e">
        <f>VLOOKUP(A549,Adr!A:B,2,FALSE())</f>
        <v>#N/A</v>
      </c>
      <c r="C549" s="260"/>
      <c r="D549" s="268"/>
      <c r="E549" s="250"/>
      <c r="F549" s="251"/>
      <c r="G549" s="248"/>
      <c r="H549" s="248"/>
      <c r="I549" s="252" t="str">
        <f t="shared" si="41"/>
        <v/>
      </c>
      <c r="J549" s="253"/>
      <c r="K549" s="254"/>
      <c r="L549" s="253" t="str">
        <f t="shared" si="42"/>
        <v/>
      </c>
      <c r="M549" s="254" t="e">
        <f t="shared" si="43"/>
        <v>#N/A</v>
      </c>
      <c r="N549" s="241" t="str">
        <f t="shared" si="44"/>
        <v/>
      </c>
    </row>
    <row r="550" spans="1:14" x14ac:dyDescent="0.2">
      <c r="A550" s="251"/>
      <c r="B550" s="247" t="e">
        <f>VLOOKUP(A550,Adr!A:B,2,FALSE())</f>
        <v>#N/A</v>
      </c>
      <c r="C550" s="260"/>
      <c r="D550" s="268"/>
      <c r="E550" s="250"/>
      <c r="F550" s="251"/>
      <c r="G550" s="248"/>
      <c r="H550" s="248"/>
      <c r="I550" s="252" t="str">
        <f t="shared" si="41"/>
        <v/>
      </c>
      <c r="J550" s="253"/>
      <c r="K550" s="254"/>
      <c r="L550" s="253" t="str">
        <f t="shared" si="42"/>
        <v/>
      </c>
      <c r="M550" s="254" t="e">
        <f t="shared" si="43"/>
        <v>#N/A</v>
      </c>
      <c r="N550" s="241" t="str">
        <f t="shared" si="44"/>
        <v/>
      </c>
    </row>
    <row r="551" spans="1:14" x14ac:dyDescent="0.2">
      <c r="A551" s="251"/>
      <c r="B551" s="247" t="e">
        <f>VLOOKUP(A551,Adr!A:B,2,FALSE())</f>
        <v>#N/A</v>
      </c>
      <c r="C551" s="260"/>
      <c r="D551" s="268"/>
      <c r="E551" s="250"/>
      <c r="F551" s="251"/>
      <c r="G551" s="248"/>
      <c r="H551" s="248"/>
      <c r="I551" s="252" t="str">
        <f t="shared" si="41"/>
        <v/>
      </c>
      <c r="J551" s="253"/>
      <c r="K551" s="254"/>
      <c r="L551" s="253" t="str">
        <f t="shared" si="42"/>
        <v/>
      </c>
      <c r="M551" s="254" t="e">
        <f t="shared" si="43"/>
        <v>#N/A</v>
      </c>
      <c r="N551" s="241" t="str">
        <f t="shared" si="44"/>
        <v/>
      </c>
    </row>
    <row r="552" spans="1:14" x14ac:dyDescent="0.2">
      <c r="A552" s="251"/>
      <c r="B552" s="247" t="e">
        <f>VLOOKUP(A552,Adr!A:B,2,FALSE())</f>
        <v>#N/A</v>
      </c>
      <c r="C552" s="262"/>
      <c r="D552" s="266"/>
      <c r="E552" s="250"/>
      <c r="F552" s="251"/>
      <c r="G552" s="248"/>
      <c r="H552" s="248"/>
      <c r="I552" s="252" t="str">
        <f t="shared" si="41"/>
        <v/>
      </c>
      <c r="J552" s="253"/>
      <c r="K552" s="254"/>
      <c r="L552" s="253" t="str">
        <f t="shared" si="42"/>
        <v/>
      </c>
      <c r="M552" s="254" t="e">
        <f t="shared" si="43"/>
        <v>#N/A</v>
      </c>
      <c r="N552" s="241" t="str">
        <f t="shared" si="44"/>
        <v/>
      </c>
    </row>
    <row r="553" spans="1:14" x14ac:dyDescent="0.2">
      <c r="A553" s="259"/>
      <c r="B553" s="247" t="e">
        <f>VLOOKUP(A553,Adr!A:B,2,FALSE())</f>
        <v>#N/A</v>
      </c>
      <c r="C553" s="257"/>
      <c r="D553" s="265"/>
      <c r="E553" s="256"/>
      <c r="F553" s="259"/>
      <c r="G553" s="257"/>
      <c r="H553" s="257"/>
      <c r="I553" s="252" t="str">
        <f t="shared" si="41"/>
        <v/>
      </c>
      <c r="J553" s="253"/>
      <c r="K553" s="254"/>
      <c r="L553" s="253" t="str">
        <f t="shared" si="42"/>
        <v/>
      </c>
      <c r="M553" s="254" t="e">
        <f t="shared" si="43"/>
        <v>#N/A</v>
      </c>
      <c r="N553" s="241" t="str">
        <f t="shared" si="44"/>
        <v/>
      </c>
    </row>
    <row r="554" spans="1:14" x14ac:dyDescent="0.2">
      <c r="A554" s="251"/>
      <c r="B554" s="247" t="e">
        <f>VLOOKUP(A554,Adr!A:B,2,FALSE())</f>
        <v>#N/A</v>
      </c>
      <c r="C554" s="260"/>
      <c r="D554" s="268"/>
      <c r="E554" s="250"/>
      <c r="F554" s="251"/>
      <c r="G554" s="248"/>
      <c r="H554" s="248"/>
      <c r="I554" s="252" t="str">
        <f t="shared" si="41"/>
        <v/>
      </c>
      <c r="J554" s="253"/>
      <c r="K554" s="254"/>
      <c r="L554" s="253" t="str">
        <f t="shared" si="42"/>
        <v/>
      </c>
      <c r="M554" s="254" t="e">
        <f t="shared" si="43"/>
        <v>#N/A</v>
      </c>
      <c r="N554" s="241" t="str">
        <f t="shared" si="44"/>
        <v/>
      </c>
    </row>
    <row r="555" spans="1:14" x14ac:dyDescent="0.2">
      <c r="A555" s="251"/>
      <c r="B555" s="247" t="e">
        <f>VLOOKUP(A555,Adr!A:B,2,FALSE())</f>
        <v>#N/A</v>
      </c>
      <c r="C555" s="260"/>
      <c r="D555" s="268"/>
      <c r="E555" s="250"/>
      <c r="F555" s="251"/>
      <c r="G555" s="248"/>
      <c r="H555" s="248"/>
      <c r="I555" s="252" t="str">
        <f t="shared" si="41"/>
        <v/>
      </c>
      <c r="J555" s="253"/>
      <c r="K555" s="254"/>
      <c r="L555" s="253" t="str">
        <f t="shared" si="42"/>
        <v/>
      </c>
      <c r="M555" s="254" t="e">
        <f t="shared" si="43"/>
        <v>#N/A</v>
      </c>
      <c r="N555" s="241" t="str">
        <f t="shared" si="44"/>
        <v/>
      </c>
    </row>
    <row r="556" spans="1:14" x14ac:dyDescent="0.2">
      <c r="A556" s="251"/>
      <c r="B556" s="247" t="e">
        <f>VLOOKUP(A556,Adr!A:B,2,FALSE())</f>
        <v>#N/A</v>
      </c>
      <c r="C556" s="260"/>
      <c r="D556" s="268"/>
      <c r="E556" s="250"/>
      <c r="F556" s="251"/>
      <c r="G556" s="248"/>
      <c r="H556" s="248"/>
      <c r="I556" s="252" t="str">
        <f t="shared" si="41"/>
        <v/>
      </c>
      <c r="J556" s="253"/>
      <c r="K556" s="254"/>
      <c r="L556" s="253" t="str">
        <f t="shared" si="42"/>
        <v/>
      </c>
      <c r="M556" s="254" t="e">
        <f t="shared" si="43"/>
        <v>#N/A</v>
      </c>
      <c r="N556" s="241" t="str">
        <f t="shared" si="44"/>
        <v/>
      </c>
    </row>
    <row r="557" spans="1:14" x14ac:dyDescent="0.2">
      <c r="A557" s="251"/>
      <c r="B557" s="247" t="e">
        <f>VLOOKUP(A557,Adr!A:B,2,FALSE())</f>
        <v>#N/A</v>
      </c>
      <c r="C557" s="260"/>
      <c r="D557" s="268"/>
      <c r="E557" s="250"/>
      <c r="F557" s="251"/>
      <c r="G557" s="248"/>
      <c r="H557" s="248"/>
      <c r="I557" s="252" t="str">
        <f t="shared" si="41"/>
        <v/>
      </c>
      <c r="J557" s="253"/>
      <c r="K557" s="254"/>
      <c r="L557" s="253" t="str">
        <f t="shared" si="42"/>
        <v/>
      </c>
      <c r="M557" s="254" t="e">
        <f t="shared" si="43"/>
        <v>#N/A</v>
      </c>
      <c r="N557" s="241" t="str">
        <f t="shared" si="44"/>
        <v/>
      </c>
    </row>
    <row r="558" spans="1:14" x14ac:dyDescent="0.2">
      <c r="A558" s="259"/>
      <c r="B558" s="247" t="e">
        <f>VLOOKUP(A558,Adr!A:B,2,FALSE())</f>
        <v>#N/A</v>
      </c>
      <c r="C558" s="257"/>
      <c r="D558" s="265"/>
      <c r="E558" s="256"/>
      <c r="F558" s="259"/>
      <c r="G558" s="257"/>
      <c r="H558" s="257"/>
      <c r="I558" s="252" t="str">
        <f t="shared" si="41"/>
        <v/>
      </c>
      <c r="J558" s="253"/>
      <c r="K558" s="254"/>
      <c r="L558" s="253" t="str">
        <f t="shared" si="42"/>
        <v/>
      </c>
      <c r="M558" s="254" t="e">
        <f t="shared" si="43"/>
        <v>#N/A</v>
      </c>
      <c r="N558" s="241" t="str">
        <f t="shared" si="44"/>
        <v/>
      </c>
    </row>
    <row r="559" spans="1:14" x14ac:dyDescent="0.2">
      <c r="A559" s="251"/>
      <c r="B559" s="247" t="e">
        <f>VLOOKUP(A559,Adr!A:B,2,FALSE())</f>
        <v>#N/A</v>
      </c>
      <c r="C559" s="260"/>
      <c r="D559" s="268"/>
      <c r="E559" s="250"/>
      <c r="F559" s="251"/>
      <c r="G559" s="248"/>
      <c r="H559" s="248"/>
      <c r="I559" s="252" t="str">
        <f t="shared" si="41"/>
        <v/>
      </c>
      <c r="J559" s="253"/>
      <c r="K559" s="254"/>
      <c r="L559" s="253" t="str">
        <f t="shared" si="42"/>
        <v/>
      </c>
      <c r="M559" s="254" t="e">
        <f t="shared" si="43"/>
        <v>#N/A</v>
      </c>
      <c r="N559" s="241" t="str">
        <f t="shared" si="44"/>
        <v/>
      </c>
    </row>
    <row r="560" spans="1:14" x14ac:dyDescent="0.2">
      <c r="A560" s="251"/>
      <c r="B560" s="247" t="e">
        <f>VLOOKUP(A560,Adr!A:B,2,FALSE())</f>
        <v>#N/A</v>
      </c>
      <c r="C560" s="260"/>
      <c r="D560" s="268"/>
      <c r="E560" s="250"/>
      <c r="F560" s="251"/>
      <c r="G560" s="248"/>
      <c r="H560" s="248"/>
      <c r="I560" s="252" t="str">
        <f t="shared" si="41"/>
        <v/>
      </c>
      <c r="J560" s="253"/>
      <c r="K560" s="254"/>
      <c r="L560" s="253" t="str">
        <f t="shared" si="42"/>
        <v/>
      </c>
      <c r="M560" s="254" t="e">
        <f t="shared" si="43"/>
        <v>#N/A</v>
      </c>
      <c r="N560" s="241" t="str">
        <f t="shared" si="44"/>
        <v/>
      </c>
    </row>
    <row r="561" spans="1:14" x14ac:dyDescent="0.2">
      <c r="A561" s="251"/>
      <c r="B561" s="247" t="e">
        <f>VLOOKUP(A561,Adr!A:B,2,FALSE())</f>
        <v>#N/A</v>
      </c>
      <c r="C561" s="260"/>
      <c r="D561" s="268"/>
      <c r="E561" s="250"/>
      <c r="F561" s="251"/>
      <c r="G561" s="248"/>
      <c r="H561" s="248"/>
      <c r="I561" s="252" t="str">
        <f t="shared" si="41"/>
        <v/>
      </c>
      <c r="J561" s="253"/>
      <c r="K561" s="254"/>
      <c r="L561" s="253" t="str">
        <f t="shared" si="42"/>
        <v/>
      </c>
      <c r="M561" s="254" t="e">
        <f t="shared" si="43"/>
        <v>#N/A</v>
      </c>
      <c r="N561" s="241" t="str">
        <f t="shared" si="44"/>
        <v/>
      </c>
    </row>
    <row r="562" spans="1:14" x14ac:dyDescent="0.2">
      <c r="A562" s="251"/>
      <c r="B562" s="247" t="e">
        <f>VLOOKUP(A562,Adr!A:B,2,FALSE())</f>
        <v>#N/A</v>
      </c>
      <c r="C562" s="262"/>
      <c r="D562" s="265"/>
      <c r="E562" s="250"/>
      <c r="F562" s="251"/>
      <c r="G562" s="248"/>
      <c r="H562" s="248"/>
      <c r="I562" s="252" t="str">
        <f t="shared" si="41"/>
        <v/>
      </c>
      <c r="J562" s="253"/>
      <c r="K562" s="254"/>
      <c r="L562" s="253" t="str">
        <f t="shared" si="42"/>
        <v/>
      </c>
      <c r="M562" s="254" t="e">
        <f t="shared" si="43"/>
        <v>#N/A</v>
      </c>
      <c r="N562" s="241" t="str">
        <f t="shared" si="44"/>
        <v/>
      </c>
    </row>
    <row r="563" spans="1:14" x14ac:dyDescent="0.2">
      <c r="A563" s="251"/>
      <c r="B563" s="247" t="e">
        <f>VLOOKUP(A563,Adr!A:B,2,FALSE())</f>
        <v>#N/A</v>
      </c>
      <c r="C563" s="260"/>
      <c r="D563" s="265"/>
      <c r="E563" s="250"/>
      <c r="F563" s="251"/>
      <c r="G563" s="248"/>
      <c r="H563" s="248"/>
      <c r="I563" s="252" t="str">
        <f t="shared" si="41"/>
        <v/>
      </c>
      <c r="J563" s="253"/>
      <c r="K563" s="254"/>
      <c r="L563" s="253" t="str">
        <f t="shared" si="42"/>
        <v/>
      </c>
      <c r="M563" s="254" t="e">
        <f t="shared" si="43"/>
        <v>#N/A</v>
      </c>
      <c r="N563" s="241" t="str">
        <f t="shared" si="44"/>
        <v/>
      </c>
    </row>
    <row r="564" spans="1:14" x14ac:dyDescent="0.2">
      <c r="A564" s="251"/>
      <c r="B564" s="247" t="e">
        <f>VLOOKUP(A564,Adr!A:B,2,FALSE())</f>
        <v>#N/A</v>
      </c>
      <c r="C564" s="262"/>
      <c r="D564" s="266"/>
      <c r="E564" s="250"/>
      <c r="F564" s="251"/>
      <c r="G564" s="248"/>
      <c r="H564" s="248"/>
      <c r="I564" s="252" t="str">
        <f t="shared" si="41"/>
        <v/>
      </c>
      <c r="J564" s="253"/>
      <c r="K564" s="254"/>
      <c r="L564" s="253" t="str">
        <f t="shared" si="42"/>
        <v/>
      </c>
      <c r="M564" s="254" t="e">
        <f t="shared" si="43"/>
        <v>#N/A</v>
      </c>
      <c r="N564" s="241" t="str">
        <f t="shared" si="44"/>
        <v/>
      </c>
    </row>
    <row r="565" spans="1:14" x14ac:dyDescent="0.2">
      <c r="A565" s="251"/>
      <c r="B565" s="247" t="e">
        <f>VLOOKUP(A565,Adr!A:B,2,FALSE())</f>
        <v>#N/A</v>
      </c>
      <c r="C565" s="260"/>
      <c r="D565" s="265"/>
      <c r="E565" s="250"/>
      <c r="F565" s="251"/>
      <c r="G565" s="248"/>
      <c r="H565" s="248"/>
      <c r="I565" s="252" t="str">
        <f t="shared" si="41"/>
        <v/>
      </c>
      <c r="J565" s="253"/>
      <c r="K565" s="254"/>
      <c r="L565" s="253" t="str">
        <f t="shared" si="42"/>
        <v/>
      </c>
      <c r="M565" s="254" t="e">
        <f t="shared" si="43"/>
        <v>#N/A</v>
      </c>
      <c r="N565" s="241" t="str">
        <f t="shared" si="44"/>
        <v/>
      </c>
    </row>
    <row r="566" spans="1:14" x14ac:dyDescent="0.2">
      <c r="A566" s="251"/>
      <c r="B566" s="247" t="e">
        <f>VLOOKUP(A566,Adr!A:B,2,FALSE())</f>
        <v>#N/A</v>
      </c>
      <c r="C566" s="260"/>
      <c r="D566" s="265"/>
      <c r="E566" s="250"/>
      <c r="F566" s="251"/>
      <c r="G566" s="248"/>
      <c r="H566" s="248"/>
      <c r="I566" s="252" t="str">
        <f t="shared" si="41"/>
        <v/>
      </c>
      <c r="J566" s="253"/>
      <c r="K566" s="254"/>
      <c r="L566" s="253" t="str">
        <f t="shared" si="42"/>
        <v/>
      </c>
      <c r="M566" s="254" t="e">
        <f t="shared" si="43"/>
        <v>#N/A</v>
      </c>
      <c r="N566" s="241" t="str">
        <f t="shared" si="44"/>
        <v/>
      </c>
    </row>
    <row r="567" spans="1:14" x14ac:dyDescent="0.2">
      <c r="A567" s="259"/>
      <c r="B567" s="247" t="e">
        <f>VLOOKUP(A567,Adr!A:B,2,FALSE())</f>
        <v>#N/A</v>
      </c>
      <c r="C567" s="257"/>
      <c r="D567" s="265"/>
      <c r="E567" s="256"/>
      <c r="F567" s="259"/>
      <c r="G567" s="257"/>
      <c r="H567" s="257"/>
      <c r="I567" s="252" t="str">
        <f t="shared" si="41"/>
        <v/>
      </c>
      <c r="J567" s="253"/>
      <c r="K567" s="254"/>
      <c r="L567" s="253" t="str">
        <f t="shared" si="42"/>
        <v/>
      </c>
      <c r="M567" s="254" t="e">
        <f t="shared" si="43"/>
        <v>#N/A</v>
      </c>
      <c r="N567" s="241" t="str">
        <f t="shared" si="44"/>
        <v/>
      </c>
    </row>
    <row r="568" spans="1:14" x14ac:dyDescent="0.2">
      <c r="A568" s="251"/>
      <c r="B568" s="247" t="e">
        <f>VLOOKUP(A568,Adr!A:B,2,FALSE())</f>
        <v>#N/A</v>
      </c>
      <c r="C568" s="260"/>
      <c r="D568" s="265"/>
      <c r="E568" s="250"/>
      <c r="F568" s="251"/>
      <c r="G568" s="248"/>
      <c r="H568" s="248"/>
      <c r="I568" s="252" t="str">
        <f t="shared" si="41"/>
        <v/>
      </c>
      <c r="J568" s="253"/>
      <c r="K568" s="254"/>
      <c r="L568" s="253" t="str">
        <f t="shared" si="42"/>
        <v/>
      </c>
      <c r="M568" s="254" t="e">
        <f t="shared" si="43"/>
        <v>#N/A</v>
      </c>
      <c r="N568" s="241" t="str">
        <f t="shared" si="44"/>
        <v/>
      </c>
    </row>
    <row r="569" spans="1:14" x14ac:dyDescent="0.2">
      <c r="A569" s="251"/>
      <c r="B569" s="247" t="e">
        <f>VLOOKUP(A569,Adr!A:B,2,FALSE())</f>
        <v>#N/A</v>
      </c>
      <c r="C569" s="260"/>
      <c r="D569" s="268"/>
      <c r="E569" s="250"/>
      <c r="F569" s="251"/>
      <c r="G569" s="248"/>
      <c r="H569" s="248"/>
      <c r="I569" s="252" t="str">
        <f t="shared" si="41"/>
        <v/>
      </c>
      <c r="J569" s="253"/>
      <c r="K569" s="254"/>
      <c r="L569" s="253" t="str">
        <f t="shared" si="42"/>
        <v/>
      </c>
      <c r="M569" s="254" t="e">
        <f t="shared" si="43"/>
        <v>#N/A</v>
      </c>
      <c r="N569" s="241" t="str">
        <f t="shared" si="44"/>
        <v/>
      </c>
    </row>
    <row r="570" spans="1:14" x14ac:dyDescent="0.2">
      <c r="A570" s="251"/>
      <c r="B570" s="247" t="e">
        <f>VLOOKUP(A570,Adr!A:B,2,FALSE())</f>
        <v>#N/A</v>
      </c>
      <c r="C570" s="260"/>
      <c r="D570" s="265"/>
      <c r="E570" s="250"/>
      <c r="F570" s="251"/>
      <c r="G570" s="248"/>
      <c r="H570" s="248"/>
      <c r="I570" s="252" t="str">
        <f t="shared" si="41"/>
        <v/>
      </c>
      <c r="J570" s="253"/>
      <c r="K570" s="254"/>
      <c r="L570" s="253" t="str">
        <f t="shared" si="42"/>
        <v/>
      </c>
      <c r="M570" s="254" t="e">
        <f t="shared" si="43"/>
        <v>#N/A</v>
      </c>
      <c r="N570" s="241" t="str">
        <f t="shared" si="44"/>
        <v/>
      </c>
    </row>
    <row r="571" spans="1:14" x14ac:dyDescent="0.2">
      <c r="A571" s="220"/>
      <c r="B571" s="247" t="e">
        <f>VLOOKUP(A571,Adr!A:B,2,FALSE())</f>
        <v>#N/A</v>
      </c>
      <c r="C571" s="248"/>
      <c r="D571" s="266"/>
      <c r="E571" s="250"/>
      <c r="F571" s="251"/>
      <c r="G571" s="248"/>
      <c r="H571" s="248"/>
      <c r="I571" s="252" t="str">
        <f t="shared" si="41"/>
        <v/>
      </c>
      <c r="J571" s="253"/>
      <c r="K571" s="254"/>
      <c r="L571" s="253" t="str">
        <f t="shared" si="42"/>
        <v/>
      </c>
      <c r="M571" s="254" t="e">
        <f t="shared" si="43"/>
        <v>#N/A</v>
      </c>
      <c r="N571" s="241" t="str">
        <f t="shared" si="44"/>
        <v/>
      </c>
    </row>
    <row r="572" spans="1:14" x14ac:dyDescent="0.2">
      <c r="A572" s="251"/>
      <c r="B572" s="247" t="e">
        <f>VLOOKUP(A572,Adr!A:B,2,FALSE())</f>
        <v>#N/A</v>
      </c>
      <c r="C572" s="262"/>
      <c r="D572" s="266"/>
      <c r="E572" s="250"/>
      <c r="F572" s="251"/>
      <c r="G572" s="248"/>
      <c r="H572" s="248"/>
      <c r="I572" s="252" t="str">
        <f t="shared" si="41"/>
        <v/>
      </c>
      <c r="J572" s="253"/>
      <c r="K572" s="254"/>
      <c r="L572" s="253" t="str">
        <f t="shared" si="42"/>
        <v/>
      </c>
      <c r="M572" s="254" t="e">
        <f t="shared" si="43"/>
        <v>#N/A</v>
      </c>
      <c r="N572" s="241" t="str">
        <f t="shared" si="44"/>
        <v/>
      </c>
    </row>
    <row r="573" spans="1:14" x14ac:dyDescent="0.2">
      <c r="A573" s="251"/>
      <c r="B573" s="247" t="e">
        <f>VLOOKUP(A573,Adr!A:B,2,FALSE())</f>
        <v>#N/A</v>
      </c>
      <c r="C573" s="262"/>
      <c r="D573" s="266"/>
      <c r="E573" s="250"/>
      <c r="F573" s="251"/>
      <c r="G573" s="248"/>
      <c r="H573" s="248"/>
      <c r="I573" s="252" t="str">
        <f t="shared" si="41"/>
        <v/>
      </c>
      <c r="J573" s="253"/>
      <c r="K573" s="254"/>
      <c r="L573" s="253" t="str">
        <f t="shared" si="42"/>
        <v/>
      </c>
      <c r="M573" s="254" t="e">
        <f t="shared" si="43"/>
        <v>#N/A</v>
      </c>
      <c r="N573" s="241" t="str">
        <f t="shared" si="44"/>
        <v/>
      </c>
    </row>
    <row r="574" spans="1:14" x14ac:dyDescent="0.2">
      <c r="A574" s="251"/>
      <c r="B574" s="247" t="e">
        <f>VLOOKUP(A574,Adr!A:B,2,FALSE())</f>
        <v>#N/A</v>
      </c>
      <c r="C574" s="262"/>
      <c r="D574" s="266"/>
      <c r="E574" s="250"/>
      <c r="F574" s="251"/>
      <c r="G574" s="248"/>
      <c r="H574" s="248"/>
      <c r="I574" s="252" t="str">
        <f t="shared" si="41"/>
        <v/>
      </c>
      <c r="J574" s="253"/>
      <c r="K574" s="254"/>
      <c r="L574" s="253" t="str">
        <f t="shared" si="42"/>
        <v/>
      </c>
      <c r="M574" s="254" t="e">
        <f t="shared" si="43"/>
        <v>#N/A</v>
      </c>
      <c r="N574" s="241" t="str">
        <f t="shared" si="44"/>
        <v/>
      </c>
    </row>
    <row r="575" spans="1:14" x14ac:dyDescent="0.2">
      <c r="A575" s="251"/>
      <c r="B575" s="247" t="e">
        <f>VLOOKUP(A575,Adr!A:B,2,FALSE())</f>
        <v>#N/A</v>
      </c>
      <c r="C575" s="260"/>
      <c r="D575" s="266"/>
      <c r="E575" s="250"/>
      <c r="F575" s="251"/>
      <c r="G575" s="248"/>
      <c r="H575" s="248"/>
      <c r="I575" s="252" t="str">
        <f t="shared" si="41"/>
        <v/>
      </c>
      <c r="J575" s="253"/>
      <c r="K575" s="254"/>
      <c r="L575" s="253" t="str">
        <f t="shared" si="42"/>
        <v/>
      </c>
      <c r="M575" s="254" t="e">
        <f t="shared" si="43"/>
        <v>#N/A</v>
      </c>
      <c r="N575" s="241" t="str">
        <f t="shared" si="44"/>
        <v/>
      </c>
    </row>
    <row r="576" spans="1:14" x14ac:dyDescent="0.2">
      <c r="A576" s="251"/>
      <c r="B576" s="247" t="e">
        <f>VLOOKUP(A576,Adr!A:B,2,FALSE())</f>
        <v>#N/A</v>
      </c>
      <c r="C576" s="262"/>
      <c r="D576" s="266"/>
      <c r="E576" s="250"/>
      <c r="F576" s="251"/>
      <c r="G576" s="248"/>
      <c r="H576" s="248"/>
      <c r="I576" s="252" t="str">
        <f t="shared" si="41"/>
        <v/>
      </c>
      <c r="J576" s="253"/>
      <c r="K576" s="254"/>
      <c r="L576" s="253" t="str">
        <f t="shared" si="42"/>
        <v/>
      </c>
      <c r="M576" s="254" t="e">
        <f t="shared" si="43"/>
        <v>#N/A</v>
      </c>
      <c r="N576" s="241" t="str">
        <f t="shared" si="44"/>
        <v/>
      </c>
    </row>
    <row r="577" spans="1:14" x14ac:dyDescent="0.2">
      <c r="A577" s="251"/>
      <c r="B577" s="247" t="e">
        <f>VLOOKUP(A577,Adr!A:B,2,FALSE())</f>
        <v>#N/A</v>
      </c>
      <c r="C577" s="260"/>
      <c r="D577" s="265"/>
      <c r="E577" s="250"/>
      <c r="F577" s="251"/>
      <c r="G577" s="248"/>
      <c r="H577" s="248"/>
      <c r="I577" s="252" t="str">
        <f t="shared" si="41"/>
        <v/>
      </c>
      <c r="J577" s="253"/>
      <c r="K577" s="254"/>
      <c r="L577" s="253" t="str">
        <f t="shared" si="42"/>
        <v/>
      </c>
      <c r="M577" s="254" t="e">
        <f t="shared" si="43"/>
        <v>#N/A</v>
      </c>
      <c r="N577" s="241" t="str">
        <f t="shared" si="44"/>
        <v/>
      </c>
    </row>
    <row r="578" spans="1:14" x14ac:dyDescent="0.2">
      <c r="A578" s="251"/>
      <c r="B578" s="247" t="e">
        <f>VLOOKUP(A578,Adr!A:B,2,FALSE())</f>
        <v>#N/A</v>
      </c>
      <c r="C578" s="260"/>
      <c r="D578" s="265"/>
      <c r="E578" s="250"/>
      <c r="F578" s="251"/>
      <c r="G578" s="248"/>
      <c r="H578" s="248"/>
      <c r="I578" s="252" t="str">
        <f t="shared" ref="I578:I618" si="45">A578&amp;F578</f>
        <v/>
      </c>
      <c r="J578" s="253"/>
      <c r="K578" s="254"/>
      <c r="L578" s="253" t="str">
        <f t="shared" ref="L578:L641" si="46">A578&amp;G578&amp;H578</f>
        <v/>
      </c>
      <c r="M578" s="254" t="e">
        <f t="shared" ref="M578:M641" si="47">B578&amp;F578&amp;H578&amp;C578</f>
        <v>#N/A</v>
      </c>
      <c r="N578" s="241" t="str">
        <f t="shared" si="44"/>
        <v/>
      </c>
    </row>
    <row r="579" spans="1:14" x14ac:dyDescent="0.2">
      <c r="A579" s="255"/>
      <c r="B579" s="247" t="e">
        <f>VLOOKUP(A579,Adr!A:B,2,FALSE())</f>
        <v>#N/A</v>
      </c>
      <c r="C579" s="248"/>
      <c r="D579" s="266"/>
      <c r="E579" s="250"/>
      <c r="F579" s="251"/>
      <c r="G579" s="248"/>
      <c r="H579" s="248"/>
      <c r="I579" s="252" t="str">
        <f t="shared" si="45"/>
        <v/>
      </c>
      <c r="J579" s="253"/>
      <c r="K579" s="254"/>
      <c r="L579" s="253" t="str">
        <f t="shared" si="46"/>
        <v/>
      </c>
      <c r="M579" s="254" t="e">
        <f t="shared" si="47"/>
        <v>#N/A</v>
      </c>
      <c r="N579" s="241" t="str">
        <f t="shared" si="44"/>
        <v/>
      </c>
    </row>
    <row r="580" spans="1:14" x14ac:dyDescent="0.2">
      <c r="A580" s="255"/>
      <c r="B580" s="247" t="e">
        <f>VLOOKUP(A580,Adr!A:B,2,FALSE())</f>
        <v>#N/A</v>
      </c>
      <c r="C580" s="248"/>
      <c r="D580" s="266"/>
      <c r="E580" s="250"/>
      <c r="F580" s="251"/>
      <c r="G580" s="248"/>
      <c r="H580" s="248"/>
      <c r="I580" s="252" t="str">
        <f t="shared" si="45"/>
        <v/>
      </c>
      <c r="J580" s="253"/>
      <c r="K580" s="254"/>
      <c r="L580" s="253" t="str">
        <f t="shared" si="46"/>
        <v/>
      </c>
      <c r="M580" s="254" t="e">
        <f t="shared" si="47"/>
        <v>#N/A</v>
      </c>
      <c r="N580" s="241" t="str">
        <f t="shared" si="44"/>
        <v/>
      </c>
    </row>
    <row r="581" spans="1:14" x14ac:dyDescent="0.2">
      <c r="A581" s="251"/>
      <c r="B581" s="247" t="e">
        <f>VLOOKUP(A581,Adr!A:B,2,FALSE())</f>
        <v>#N/A</v>
      </c>
      <c r="C581" s="260"/>
      <c r="D581" s="265"/>
      <c r="E581" s="250"/>
      <c r="F581" s="251"/>
      <c r="G581" s="248"/>
      <c r="H581" s="248"/>
      <c r="I581" s="252" t="str">
        <f t="shared" si="45"/>
        <v/>
      </c>
      <c r="J581" s="253"/>
      <c r="K581" s="254"/>
      <c r="L581" s="253" t="str">
        <f t="shared" si="46"/>
        <v/>
      </c>
      <c r="M581" s="254" t="e">
        <f t="shared" si="47"/>
        <v>#N/A</v>
      </c>
      <c r="N581" s="241" t="str">
        <f t="shared" si="44"/>
        <v/>
      </c>
    </row>
    <row r="582" spans="1:14" x14ac:dyDescent="0.2">
      <c r="A582" s="255"/>
      <c r="B582" s="247" t="e">
        <f>VLOOKUP(A582,Adr!A:B,2,FALSE())</f>
        <v>#N/A</v>
      </c>
      <c r="C582" s="248"/>
      <c r="D582" s="266"/>
      <c r="E582" s="250"/>
      <c r="F582" s="251"/>
      <c r="G582" s="248"/>
      <c r="H582" s="248"/>
      <c r="I582" s="252" t="str">
        <f t="shared" si="45"/>
        <v/>
      </c>
      <c r="J582" s="253"/>
      <c r="K582" s="254"/>
      <c r="L582" s="253" t="str">
        <f t="shared" si="46"/>
        <v/>
      </c>
      <c r="M582" s="254" t="e">
        <f t="shared" si="47"/>
        <v>#N/A</v>
      </c>
      <c r="N582" s="241" t="str">
        <f t="shared" si="44"/>
        <v/>
      </c>
    </row>
    <row r="583" spans="1:14" x14ac:dyDescent="0.2">
      <c r="A583" s="251"/>
      <c r="B583" s="247" t="e">
        <f>VLOOKUP(A583,Adr!A:B,2,FALSE())</f>
        <v>#N/A</v>
      </c>
      <c r="C583" s="260"/>
      <c r="D583" s="265"/>
      <c r="E583" s="250"/>
      <c r="F583" s="251"/>
      <c r="G583" s="248"/>
      <c r="H583" s="248"/>
      <c r="I583" s="252" t="str">
        <f t="shared" si="45"/>
        <v/>
      </c>
      <c r="J583" s="253"/>
      <c r="K583" s="254"/>
      <c r="L583" s="253" t="str">
        <f t="shared" si="46"/>
        <v/>
      </c>
      <c r="M583" s="254" t="e">
        <f t="shared" si="47"/>
        <v>#N/A</v>
      </c>
      <c r="N583" s="241" t="str">
        <f t="shared" si="44"/>
        <v/>
      </c>
    </row>
    <row r="584" spans="1:14" x14ac:dyDescent="0.2">
      <c r="A584" s="255"/>
      <c r="B584" s="247" t="e">
        <f>VLOOKUP(A584,Adr!A:B,2,FALSE())</f>
        <v>#N/A</v>
      </c>
      <c r="C584" s="248"/>
      <c r="D584" s="266"/>
      <c r="E584" s="250"/>
      <c r="F584" s="251"/>
      <c r="G584" s="248"/>
      <c r="H584" s="248"/>
      <c r="I584" s="252" t="str">
        <f t="shared" si="45"/>
        <v/>
      </c>
      <c r="J584" s="253"/>
      <c r="K584" s="254"/>
      <c r="L584" s="253" t="str">
        <f t="shared" si="46"/>
        <v/>
      </c>
      <c r="M584" s="254" t="e">
        <f t="shared" si="47"/>
        <v>#N/A</v>
      </c>
      <c r="N584" s="241" t="str">
        <f t="shared" si="44"/>
        <v/>
      </c>
    </row>
    <row r="585" spans="1:14" x14ac:dyDescent="0.2">
      <c r="A585" s="251"/>
      <c r="B585" s="247" t="e">
        <f>VLOOKUP(A585,Adr!A:B,2,FALSE())</f>
        <v>#N/A</v>
      </c>
      <c r="C585" s="262"/>
      <c r="D585" s="266"/>
      <c r="E585" s="250"/>
      <c r="F585" s="251"/>
      <c r="G585" s="248"/>
      <c r="H585" s="248"/>
      <c r="I585" s="252" t="str">
        <f t="shared" si="45"/>
        <v/>
      </c>
      <c r="J585" s="253"/>
      <c r="K585" s="254"/>
      <c r="L585" s="253" t="str">
        <f t="shared" si="46"/>
        <v/>
      </c>
      <c r="M585" s="254" t="e">
        <f t="shared" si="47"/>
        <v>#N/A</v>
      </c>
      <c r="N585" s="241" t="str">
        <f t="shared" ref="N585:N648" si="48">+I585&amp;H585</f>
        <v/>
      </c>
    </row>
    <row r="586" spans="1:14" x14ac:dyDescent="0.2">
      <c r="A586" s="251"/>
      <c r="B586" s="247" t="e">
        <f>VLOOKUP(A586,Adr!A:B,2,FALSE())</f>
        <v>#N/A</v>
      </c>
      <c r="C586" s="260"/>
      <c r="D586" s="265"/>
      <c r="E586" s="250"/>
      <c r="F586" s="251"/>
      <c r="G586" s="248"/>
      <c r="H586" s="248"/>
      <c r="I586" s="252" t="str">
        <f t="shared" si="45"/>
        <v/>
      </c>
      <c r="J586" s="253"/>
      <c r="K586" s="254"/>
      <c r="L586" s="253" t="str">
        <f t="shared" si="46"/>
        <v/>
      </c>
      <c r="M586" s="254" t="e">
        <f t="shared" si="47"/>
        <v>#N/A</v>
      </c>
      <c r="N586" s="241" t="str">
        <f t="shared" si="48"/>
        <v/>
      </c>
    </row>
    <row r="587" spans="1:14" x14ac:dyDescent="0.2">
      <c r="A587" s="251"/>
      <c r="B587" s="247" t="e">
        <f>VLOOKUP(A587,Adr!A:B,2,FALSE())</f>
        <v>#N/A</v>
      </c>
      <c r="C587" s="260"/>
      <c r="D587" s="265"/>
      <c r="E587" s="250"/>
      <c r="F587" s="251"/>
      <c r="G587" s="248"/>
      <c r="H587" s="248"/>
      <c r="I587" s="252" t="str">
        <f t="shared" si="45"/>
        <v/>
      </c>
      <c r="J587" s="253"/>
      <c r="K587" s="254"/>
      <c r="L587" s="253" t="str">
        <f t="shared" si="46"/>
        <v/>
      </c>
      <c r="M587" s="254" t="e">
        <f t="shared" si="47"/>
        <v>#N/A</v>
      </c>
      <c r="N587" s="241" t="str">
        <f t="shared" si="48"/>
        <v/>
      </c>
    </row>
    <row r="588" spans="1:14" x14ac:dyDescent="0.2">
      <c r="A588" s="220"/>
      <c r="B588" s="247" t="e">
        <f>VLOOKUP(A588,Adr!A:B,2,FALSE())</f>
        <v>#N/A</v>
      </c>
      <c r="C588" s="248"/>
      <c r="D588" s="266"/>
      <c r="E588" s="250"/>
      <c r="F588" s="251"/>
      <c r="G588" s="248"/>
      <c r="H588" s="248"/>
      <c r="I588" s="252" t="str">
        <f t="shared" si="45"/>
        <v/>
      </c>
      <c r="J588" s="253"/>
      <c r="K588" s="254"/>
      <c r="L588" s="253" t="str">
        <f t="shared" si="46"/>
        <v/>
      </c>
      <c r="M588" s="254" t="e">
        <f t="shared" si="47"/>
        <v>#N/A</v>
      </c>
      <c r="N588" s="241" t="str">
        <f t="shared" si="48"/>
        <v/>
      </c>
    </row>
    <row r="589" spans="1:14" x14ac:dyDescent="0.2">
      <c r="A589" s="220"/>
      <c r="B589" s="247" t="e">
        <f>VLOOKUP(A589,Adr!A:B,2,FALSE())</f>
        <v>#N/A</v>
      </c>
      <c r="C589" s="248"/>
      <c r="D589" s="266"/>
      <c r="E589" s="250"/>
      <c r="F589" s="251"/>
      <c r="G589" s="248"/>
      <c r="H589" s="248"/>
      <c r="I589" s="252" t="str">
        <f t="shared" si="45"/>
        <v/>
      </c>
      <c r="J589" s="253"/>
      <c r="K589" s="254"/>
      <c r="L589" s="253" t="str">
        <f t="shared" si="46"/>
        <v/>
      </c>
      <c r="M589" s="254" t="e">
        <f t="shared" si="47"/>
        <v>#N/A</v>
      </c>
      <c r="N589" s="241" t="str">
        <f t="shared" si="48"/>
        <v/>
      </c>
    </row>
    <row r="590" spans="1:14" x14ac:dyDescent="0.2">
      <c r="A590" s="251"/>
      <c r="B590" s="247" t="e">
        <f>VLOOKUP(A590,Adr!A:B,2,FALSE())</f>
        <v>#N/A</v>
      </c>
      <c r="C590" s="260"/>
      <c r="D590" s="265"/>
      <c r="E590" s="250"/>
      <c r="F590" s="251"/>
      <c r="G590" s="248"/>
      <c r="H590" s="248"/>
      <c r="I590" s="252" t="str">
        <f t="shared" si="45"/>
        <v/>
      </c>
      <c r="J590" s="253"/>
      <c r="K590" s="254"/>
      <c r="L590" s="253" t="str">
        <f t="shared" si="46"/>
        <v/>
      </c>
      <c r="M590" s="254" t="e">
        <f t="shared" si="47"/>
        <v>#N/A</v>
      </c>
      <c r="N590" s="241" t="str">
        <f t="shared" si="48"/>
        <v/>
      </c>
    </row>
    <row r="591" spans="1:14" x14ac:dyDescent="0.2">
      <c r="A591" s="251"/>
      <c r="B591" s="247" t="e">
        <f>VLOOKUP(A591,Adr!A:B,2,FALSE())</f>
        <v>#N/A</v>
      </c>
      <c r="C591" s="260"/>
      <c r="D591" s="265"/>
      <c r="E591" s="250"/>
      <c r="F591" s="251"/>
      <c r="G591" s="248"/>
      <c r="H591" s="248"/>
      <c r="I591" s="252" t="str">
        <f t="shared" si="45"/>
        <v/>
      </c>
      <c r="J591" s="253"/>
      <c r="K591" s="254"/>
      <c r="L591" s="253" t="str">
        <f t="shared" si="46"/>
        <v/>
      </c>
      <c r="M591" s="254" t="e">
        <f t="shared" si="47"/>
        <v>#N/A</v>
      </c>
      <c r="N591" s="241" t="str">
        <f t="shared" si="48"/>
        <v/>
      </c>
    </row>
    <row r="592" spans="1:14" x14ac:dyDescent="0.2">
      <c r="A592" s="251"/>
      <c r="B592" s="247" t="e">
        <f>VLOOKUP(A592,Adr!A:B,2,FALSE())</f>
        <v>#N/A</v>
      </c>
      <c r="C592" s="262"/>
      <c r="D592" s="266"/>
      <c r="E592" s="250"/>
      <c r="F592" s="251"/>
      <c r="G592" s="248"/>
      <c r="H592" s="248"/>
      <c r="I592" s="252" t="str">
        <f t="shared" si="45"/>
        <v/>
      </c>
      <c r="J592" s="253"/>
      <c r="K592" s="254"/>
      <c r="L592" s="253" t="str">
        <f t="shared" si="46"/>
        <v/>
      </c>
      <c r="M592" s="254" t="e">
        <f t="shared" si="47"/>
        <v>#N/A</v>
      </c>
      <c r="N592" s="241" t="str">
        <f t="shared" si="48"/>
        <v/>
      </c>
    </row>
    <row r="593" spans="1:14" x14ac:dyDescent="0.2">
      <c r="A593" s="251"/>
      <c r="B593" s="247" t="e">
        <f>VLOOKUP(A593,Adr!A:B,2,FALSE())</f>
        <v>#N/A</v>
      </c>
      <c r="C593" s="262"/>
      <c r="D593" s="266"/>
      <c r="E593" s="250"/>
      <c r="F593" s="251"/>
      <c r="G593" s="248"/>
      <c r="H593" s="248"/>
      <c r="I593" s="252" t="str">
        <f t="shared" si="45"/>
        <v/>
      </c>
      <c r="J593" s="253"/>
      <c r="K593" s="254"/>
      <c r="L593" s="253" t="str">
        <f t="shared" si="46"/>
        <v/>
      </c>
      <c r="M593" s="254" t="e">
        <f t="shared" si="47"/>
        <v>#N/A</v>
      </c>
      <c r="N593" s="241" t="str">
        <f t="shared" si="48"/>
        <v/>
      </c>
    </row>
    <row r="594" spans="1:14" x14ac:dyDescent="0.2">
      <c r="A594" s="251"/>
      <c r="B594" s="247" t="e">
        <f>VLOOKUP(A594,Adr!A:B,2,FALSE())</f>
        <v>#N/A</v>
      </c>
      <c r="C594" s="260"/>
      <c r="D594" s="265"/>
      <c r="E594" s="250"/>
      <c r="F594" s="251"/>
      <c r="G594" s="248"/>
      <c r="H594" s="248"/>
      <c r="I594" s="252" t="str">
        <f t="shared" si="45"/>
        <v/>
      </c>
      <c r="J594" s="253"/>
      <c r="K594" s="254"/>
      <c r="L594" s="253" t="str">
        <f t="shared" si="46"/>
        <v/>
      </c>
      <c r="M594" s="254" t="e">
        <f t="shared" si="47"/>
        <v>#N/A</v>
      </c>
      <c r="N594" s="241" t="str">
        <f t="shared" si="48"/>
        <v/>
      </c>
    </row>
    <row r="595" spans="1:14" x14ac:dyDescent="0.2">
      <c r="A595" s="251"/>
      <c r="B595" s="247" t="e">
        <f>VLOOKUP(A595,Adr!A:B,2,FALSE())</f>
        <v>#N/A</v>
      </c>
      <c r="C595" s="260"/>
      <c r="D595" s="265"/>
      <c r="E595" s="250"/>
      <c r="F595" s="251"/>
      <c r="G595" s="248"/>
      <c r="H595" s="248"/>
      <c r="I595" s="252" t="str">
        <f t="shared" si="45"/>
        <v/>
      </c>
      <c r="J595" s="253"/>
      <c r="K595" s="254"/>
      <c r="L595" s="253" t="str">
        <f t="shared" si="46"/>
        <v/>
      </c>
      <c r="M595" s="254" t="e">
        <f t="shared" si="47"/>
        <v>#N/A</v>
      </c>
      <c r="N595" s="241" t="str">
        <f t="shared" si="48"/>
        <v/>
      </c>
    </row>
    <row r="596" spans="1:14" x14ac:dyDescent="0.2">
      <c r="A596" s="255"/>
      <c r="B596" s="247" t="e">
        <f>VLOOKUP(A596,Adr!A:B,2,FALSE())</f>
        <v>#N/A</v>
      </c>
      <c r="C596" s="248"/>
      <c r="D596" s="266"/>
      <c r="E596" s="250"/>
      <c r="F596" s="251"/>
      <c r="G596" s="248"/>
      <c r="H596" s="248"/>
      <c r="I596" s="252" t="str">
        <f t="shared" si="45"/>
        <v/>
      </c>
      <c r="J596" s="253"/>
      <c r="K596" s="254"/>
      <c r="L596" s="253" t="str">
        <f t="shared" si="46"/>
        <v/>
      </c>
      <c r="M596" s="254" t="e">
        <f t="shared" si="47"/>
        <v>#N/A</v>
      </c>
      <c r="N596" s="241" t="str">
        <f t="shared" si="48"/>
        <v/>
      </c>
    </row>
    <row r="597" spans="1:14" x14ac:dyDescent="0.2">
      <c r="A597" s="251"/>
      <c r="B597" s="247" t="e">
        <f>VLOOKUP(A597,Adr!A:B,2,FALSE())</f>
        <v>#N/A</v>
      </c>
      <c r="C597" s="260"/>
      <c r="D597" s="265"/>
      <c r="E597" s="250"/>
      <c r="F597" s="251"/>
      <c r="G597" s="248"/>
      <c r="H597" s="248"/>
      <c r="I597" s="252" t="str">
        <f t="shared" si="45"/>
        <v/>
      </c>
      <c r="J597" s="253"/>
      <c r="K597" s="254"/>
      <c r="L597" s="253" t="str">
        <f t="shared" si="46"/>
        <v/>
      </c>
      <c r="M597" s="254" t="e">
        <f t="shared" si="47"/>
        <v>#N/A</v>
      </c>
      <c r="N597" s="241" t="str">
        <f t="shared" si="48"/>
        <v/>
      </c>
    </row>
    <row r="598" spans="1:14" x14ac:dyDescent="0.2">
      <c r="A598" s="251"/>
      <c r="B598" s="247" t="e">
        <f>VLOOKUP(A598,Adr!A:B,2,FALSE())</f>
        <v>#N/A</v>
      </c>
      <c r="C598" s="263"/>
      <c r="D598" s="267"/>
      <c r="E598" s="250"/>
      <c r="F598" s="259"/>
      <c r="G598" s="257"/>
      <c r="H598" s="257"/>
      <c r="I598" s="252" t="str">
        <f t="shared" si="45"/>
        <v/>
      </c>
      <c r="J598" s="253"/>
      <c r="K598" s="254"/>
      <c r="L598" s="253" t="str">
        <f t="shared" si="46"/>
        <v/>
      </c>
      <c r="M598" s="254" t="e">
        <f t="shared" si="47"/>
        <v>#N/A</v>
      </c>
      <c r="N598" s="241" t="str">
        <f t="shared" si="48"/>
        <v/>
      </c>
    </row>
    <row r="599" spans="1:14" x14ac:dyDescent="0.2">
      <c r="A599" s="251"/>
      <c r="B599" s="247" t="e">
        <f>VLOOKUP(A599,Adr!A:B,2,FALSE())</f>
        <v>#N/A</v>
      </c>
      <c r="C599" s="263"/>
      <c r="D599" s="267"/>
      <c r="E599" s="250"/>
      <c r="F599" s="259"/>
      <c r="G599" s="257"/>
      <c r="H599" s="257"/>
      <c r="I599" s="252" t="str">
        <f t="shared" si="45"/>
        <v/>
      </c>
      <c r="J599" s="253"/>
      <c r="K599" s="254"/>
      <c r="L599" s="253" t="str">
        <f t="shared" si="46"/>
        <v/>
      </c>
      <c r="M599" s="254" t="e">
        <f t="shared" si="47"/>
        <v>#N/A</v>
      </c>
      <c r="N599" s="241" t="str">
        <f t="shared" si="48"/>
        <v/>
      </c>
    </row>
    <row r="600" spans="1:14" x14ac:dyDescent="0.2">
      <c r="A600" s="251"/>
      <c r="B600" s="247" t="e">
        <f>VLOOKUP(A600,Adr!A:B,2,FALSE())</f>
        <v>#N/A</v>
      </c>
      <c r="C600" s="263"/>
      <c r="D600" s="267"/>
      <c r="E600" s="250"/>
      <c r="F600" s="259"/>
      <c r="G600" s="257"/>
      <c r="H600" s="257"/>
      <c r="I600" s="252" t="str">
        <f t="shared" si="45"/>
        <v/>
      </c>
      <c r="J600" s="253"/>
      <c r="K600" s="254"/>
      <c r="L600" s="253" t="str">
        <f t="shared" si="46"/>
        <v/>
      </c>
      <c r="M600" s="254" t="e">
        <f t="shared" si="47"/>
        <v>#N/A</v>
      </c>
      <c r="N600" s="241" t="str">
        <f t="shared" si="48"/>
        <v/>
      </c>
    </row>
    <row r="601" spans="1:14" x14ac:dyDescent="0.2">
      <c r="A601" s="251"/>
      <c r="B601" s="247" t="e">
        <f>VLOOKUP(A601,Adr!A:B,2,FALSE())</f>
        <v>#N/A</v>
      </c>
      <c r="C601" s="263"/>
      <c r="D601" s="267"/>
      <c r="E601" s="250"/>
      <c r="F601" s="259"/>
      <c r="G601" s="257"/>
      <c r="H601" s="257"/>
      <c r="I601" s="252" t="str">
        <f t="shared" si="45"/>
        <v/>
      </c>
      <c r="J601" s="253"/>
      <c r="K601" s="254"/>
      <c r="L601" s="253" t="str">
        <f t="shared" si="46"/>
        <v/>
      </c>
      <c r="M601" s="254" t="e">
        <f t="shared" si="47"/>
        <v>#N/A</v>
      </c>
      <c r="N601" s="241" t="str">
        <f t="shared" si="48"/>
        <v/>
      </c>
    </row>
    <row r="602" spans="1:14" x14ac:dyDescent="0.2">
      <c r="A602" s="251"/>
      <c r="B602" s="247" t="e">
        <f>VLOOKUP(A602,Adr!A:B,2,FALSE())</f>
        <v>#N/A</v>
      </c>
      <c r="C602" s="263"/>
      <c r="D602" s="267"/>
      <c r="E602" s="250"/>
      <c r="F602" s="259"/>
      <c r="G602" s="257"/>
      <c r="H602" s="257"/>
      <c r="I602" s="252" t="str">
        <f t="shared" si="45"/>
        <v/>
      </c>
      <c r="J602" s="253"/>
      <c r="K602" s="254"/>
      <c r="L602" s="253" t="str">
        <f t="shared" si="46"/>
        <v/>
      </c>
      <c r="M602" s="254" t="e">
        <f t="shared" si="47"/>
        <v>#N/A</v>
      </c>
      <c r="N602" s="241" t="str">
        <f t="shared" si="48"/>
        <v/>
      </c>
    </row>
    <row r="603" spans="1:14" x14ac:dyDescent="0.2">
      <c r="A603" s="251"/>
      <c r="B603" s="247" t="e">
        <f>VLOOKUP(A603,Adr!A:B,2,FALSE())</f>
        <v>#N/A</v>
      </c>
      <c r="C603" s="263"/>
      <c r="D603" s="267"/>
      <c r="E603" s="250"/>
      <c r="F603" s="259"/>
      <c r="G603" s="257"/>
      <c r="H603" s="257"/>
      <c r="I603" s="252" t="str">
        <f t="shared" si="45"/>
        <v/>
      </c>
      <c r="J603" s="253"/>
      <c r="K603" s="254"/>
      <c r="L603" s="253" t="str">
        <f t="shared" si="46"/>
        <v/>
      </c>
      <c r="M603" s="254" t="e">
        <f t="shared" si="47"/>
        <v>#N/A</v>
      </c>
      <c r="N603" s="241" t="str">
        <f t="shared" si="48"/>
        <v/>
      </c>
    </row>
    <row r="604" spans="1:14" x14ac:dyDescent="0.2">
      <c r="A604" s="259"/>
      <c r="B604" s="247" t="e">
        <f>VLOOKUP(A604,Adr!A:B,2,FALSE())</f>
        <v>#N/A</v>
      </c>
      <c r="C604" s="257"/>
      <c r="D604" s="265"/>
      <c r="E604" s="250"/>
      <c r="F604" s="259"/>
      <c r="G604" s="257"/>
      <c r="H604" s="257"/>
      <c r="I604" s="252" t="str">
        <f t="shared" si="45"/>
        <v/>
      </c>
      <c r="J604" s="253"/>
      <c r="K604" s="254"/>
      <c r="L604" s="253" t="str">
        <f t="shared" si="46"/>
        <v/>
      </c>
      <c r="M604" s="254" t="e">
        <f t="shared" si="47"/>
        <v>#N/A</v>
      </c>
      <c r="N604" s="241" t="str">
        <f t="shared" si="48"/>
        <v/>
      </c>
    </row>
    <row r="605" spans="1:14" x14ac:dyDescent="0.2">
      <c r="A605" s="251"/>
      <c r="B605" s="247" t="e">
        <f>VLOOKUP(A605,Adr!A:B,2,FALSE())</f>
        <v>#N/A</v>
      </c>
      <c r="C605" s="263"/>
      <c r="D605" s="267"/>
      <c r="E605" s="250"/>
      <c r="F605" s="259"/>
      <c r="G605" s="257"/>
      <c r="H605" s="257"/>
      <c r="I605" s="252" t="str">
        <f t="shared" si="45"/>
        <v/>
      </c>
      <c r="J605" s="253"/>
      <c r="K605" s="254"/>
      <c r="L605" s="253" t="str">
        <f t="shared" si="46"/>
        <v/>
      </c>
      <c r="M605" s="254" t="e">
        <f t="shared" si="47"/>
        <v>#N/A</v>
      </c>
      <c r="N605" s="241" t="str">
        <f t="shared" si="48"/>
        <v/>
      </c>
    </row>
    <row r="606" spans="1:14" x14ac:dyDescent="0.2">
      <c r="A606" s="259"/>
      <c r="B606" s="247" t="e">
        <f>VLOOKUP(A606,Adr!A:B,2,FALSE())</f>
        <v>#N/A</v>
      </c>
      <c r="C606" s="257"/>
      <c r="D606" s="265"/>
      <c r="E606" s="250"/>
      <c r="F606" s="259"/>
      <c r="G606" s="248"/>
      <c r="H606" s="257"/>
      <c r="I606" s="252" t="str">
        <f t="shared" si="45"/>
        <v/>
      </c>
      <c r="J606" s="253"/>
      <c r="K606" s="254"/>
      <c r="L606" s="253" t="str">
        <f t="shared" si="46"/>
        <v/>
      </c>
      <c r="M606" s="254" t="e">
        <f t="shared" si="47"/>
        <v>#N/A</v>
      </c>
      <c r="N606" s="241" t="str">
        <f t="shared" si="48"/>
        <v/>
      </c>
    </row>
    <row r="607" spans="1:14" x14ac:dyDescent="0.2">
      <c r="A607" s="251"/>
      <c r="B607" s="247" t="e">
        <f>VLOOKUP(A607,Adr!A:B,2,FALSE())</f>
        <v>#N/A</v>
      </c>
      <c r="C607" s="260"/>
      <c r="D607" s="265"/>
      <c r="E607" s="250"/>
      <c r="F607" s="251"/>
      <c r="G607" s="248"/>
      <c r="H607" s="248"/>
      <c r="I607" s="252" t="str">
        <f t="shared" si="45"/>
        <v/>
      </c>
      <c r="J607" s="253"/>
      <c r="K607" s="254"/>
      <c r="L607" s="253" t="str">
        <f t="shared" si="46"/>
        <v/>
      </c>
      <c r="M607" s="254" t="e">
        <f t="shared" si="47"/>
        <v>#N/A</v>
      </c>
      <c r="N607" s="241" t="str">
        <f t="shared" si="48"/>
        <v/>
      </c>
    </row>
    <row r="608" spans="1:14" x14ac:dyDescent="0.2">
      <c r="A608" s="251"/>
      <c r="B608" s="247" t="e">
        <f>VLOOKUP(A608,Adr!A:B,2,FALSE())</f>
        <v>#N/A</v>
      </c>
      <c r="C608" s="262"/>
      <c r="D608" s="266"/>
      <c r="E608" s="250"/>
      <c r="F608" s="251"/>
      <c r="G608" s="248"/>
      <c r="H608" s="248"/>
      <c r="I608" s="252" t="str">
        <f t="shared" si="45"/>
        <v/>
      </c>
      <c r="J608" s="253"/>
      <c r="K608" s="254"/>
      <c r="L608" s="253" t="str">
        <f t="shared" si="46"/>
        <v/>
      </c>
      <c r="M608" s="254" t="e">
        <f t="shared" si="47"/>
        <v>#N/A</v>
      </c>
      <c r="N608" s="241" t="str">
        <f t="shared" si="48"/>
        <v/>
      </c>
    </row>
    <row r="609" spans="1:14" x14ac:dyDescent="0.2">
      <c r="A609" s="251"/>
      <c r="B609" s="247" t="e">
        <f>VLOOKUP(A609,Adr!A:B,2,FALSE())</f>
        <v>#N/A</v>
      </c>
      <c r="C609" s="262"/>
      <c r="D609" s="266"/>
      <c r="E609" s="250"/>
      <c r="F609" s="251"/>
      <c r="G609" s="248"/>
      <c r="H609" s="248"/>
      <c r="I609" s="252" t="str">
        <f t="shared" si="45"/>
        <v/>
      </c>
      <c r="J609" s="253"/>
      <c r="K609" s="254"/>
      <c r="L609" s="253" t="str">
        <f t="shared" si="46"/>
        <v/>
      </c>
      <c r="M609" s="254" t="e">
        <f t="shared" si="47"/>
        <v>#N/A</v>
      </c>
      <c r="N609" s="241" t="str">
        <f t="shared" si="48"/>
        <v/>
      </c>
    </row>
    <row r="610" spans="1:14" x14ac:dyDescent="0.2">
      <c r="A610" s="251"/>
      <c r="B610" s="247" t="e">
        <f>VLOOKUP(A610,Adr!A:B,2,FALSE())</f>
        <v>#N/A</v>
      </c>
      <c r="C610" s="262"/>
      <c r="D610" s="266"/>
      <c r="E610" s="250"/>
      <c r="F610" s="251"/>
      <c r="G610" s="248"/>
      <c r="H610" s="248"/>
      <c r="I610" s="252" t="str">
        <f t="shared" si="45"/>
        <v/>
      </c>
      <c r="J610" s="253"/>
      <c r="K610" s="254"/>
      <c r="L610" s="253" t="str">
        <f t="shared" si="46"/>
        <v/>
      </c>
      <c r="M610" s="254" t="e">
        <f t="shared" si="47"/>
        <v>#N/A</v>
      </c>
      <c r="N610" s="241" t="str">
        <f t="shared" si="48"/>
        <v/>
      </c>
    </row>
    <row r="611" spans="1:14" x14ac:dyDescent="0.2">
      <c r="A611" s="251"/>
      <c r="B611" s="247" t="e">
        <f>VLOOKUP(A611,Adr!A:B,2,FALSE())</f>
        <v>#N/A</v>
      </c>
      <c r="C611" s="262"/>
      <c r="D611" s="266"/>
      <c r="E611" s="250"/>
      <c r="F611" s="251"/>
      <c r="G611" s="248"/>
      <c r="H611" s="248"/>
      <c r="I611" s="252" t="str">
        <f t="shared" si="45"/>
        <v/>
      </c>
      <c r="J611" s="253"/>
      <c r="K611" s="254"/>
      <c r="L611" s="253" t="str">
        <f t="shared" si="46"/>
        <v/>
      </c>
      <c r="M611" s="254" t="e">
        <f t="shared" si="47"/>
        <v>#N/A</v>
      </c>
      <c r="N611" s="241" t="str">
        <f t="shared" si="48"/>
        <v/>
      </c>
    </row>
    <row r="612" spans="1:14" x14ac:dyDescent="0.2">
      <c r="A612" s="251"/>
      <c r="B612" s="247" t="e">
        <f>VLOOKUP(A612,Adr!A:B,2,FALSE())</f>
        <v>#N/A</v>
      </c>
      <c r="C612" s="262"/>
      <c r="D612" s="266"/>
      <c r="E612" s="250"/>
      <c r="F612" s="251"/>
      <c r="G612" s="248"/>
      <c r="H612" s="248"/>
      <c r="I612" s="252" t="str">
        <f t="shared" si="45"/>
        <v/>
      </c>
      <c r="J612" s="253"/>
      <c r="K612" s="254"/>
      <c r="L612" s="253" t="str">
        <f t="shared" si="46"/>
        <v/>
      </c>
      <c r="M612" s="254" t="e">
        <f t="shared" si="47"/>
        <v>#N/A</v>
      </c>
      <c r="N612" s="241" t="str">
        <f t="shared" si="48"/>
        <v/>
      </c>
    </row>
    <row r="613" spans="1:14" x14ac:dyDescent="0.2">
      <c r="A613" s="251"/>
      <c r="B613" s="247" t="e">
        <f>VLOOKUP(A613,Adr!A:B,2,FALSE())</f>
        <v>#N/A</v>
      </c>
      <c r="C613" s="257"/>
      <c r="D613" s="265"/>
      <c r="E613" s="250"/>
      <c r="F613" s="259"/>
      <c r="G613" s="257"/>
      <c r="H613" s="257"/>
      <c r="I613" s="252" t="str">
        <f t="shared" si="45"/>
        <v/>
      </c>
      <c r="J613" s="253"/>
      <c r="K613" s="254"/>
      <c r="L613" s="253" t="str">
        <f t="shared" si="46"/>
        <v/>
      </c>
      <c r="M613" s="254" t="e">
        <f t="shared" si="47"/>
        <v>#N/A</v>
      </c>
      <c r="N613" s="241" t="str">
        <f t="shared" si="48"/>
        <v/>
      </c>
    </row>
    <row r="614" spans="1:14" x14ac:dyDescent="0.2">
      <c r="A614" s="251"/>
      <c r="B614" s="247" t="e">
        <f>VLOOKUP(A614,Adr!A:B,2,FALSE())</f>
        <v>#N/A</v>
      </c>
      <c r="C614" s="257"/>
      <c r="D614" s="265"/>
      <c r="E614" s="250"/>
      <c r="F614" s="259"/>
      <c r="G614" s="257"/>
      <c r="H614" s="257"/>
      <c r="I614" s="252" t="str">
        <f t="shared" si="45"/>
        <v/>
      </c>
      <c r="J614" s="253"/>
      <c r="K614" s="254"/>
      <c r="L614" s="253" t="str">
        <f t="shared" si="46"/>
        <v/>
      </c>
      <c r="M614" s="254" t="e">
        <f t="shared" si="47"/>
        <v>#N/A</v>
      </c>
      <c r="N614" s="241" t="str">
        <f t="shared" si="48"/>
        <v/>
      </c>
    </row>
    <row r="615" spans="1:14" x14ac:dyDescent="0.2">
      <c r="A615" s="251"/>
      <c r="B615" s="247" t="e">
        <f>VLOOKUP(A615,Adr!A:B,2,FALSE())</f>
        <v>#N/A</v>
      </c>
      <c r="C615" s="257"/>
      <c r="D615" s="265"/>
      <c r="E615" s="250"/>
      <c r="F615" s="259"/>
      <c r="G615" s="257"/>
      <c r="H615" s="257"/>
      <c r="I615" s="252" t="str">
        <f t="shared" si="45"/>
        <v/>
      </c>
      <c r="J615" s="253"/>
      <c r="K615" s="254"/>
      <c r="L615" s="253" t="str">
        <f t="shared" si="46"/>
        <v/>
      </c>
      <c r="M615" s="254" t="e">
        <f t="shared" si="47"/>
        <v>#N/A</v>
      </c>
      <c r="N615" s="241" t="str">
        <f t="shared" si="48"/>
        <v/>
      </c>
    </row>
    <row r="616" spans="1:14" x14ac:dyDescent="0.2">
      <c r="A616" s="251"/>
      <c r="B616" s="247" t="e">
        <f>VLOOKUP(A616,Adr!A:B,2,FALSE())</f>
        <v>#N/A</v>
      </c>
      <c r="C616" s="257"/>
      <c r="D616" s="265"/>
      <c r="E616" s="250"/>
      <c r="F616" s="259"/>
      <c r="G616" s="257"/>
      <c r="H616" s="257"/>
      <c r="I616" s="252" t="str">
        <f t="shared" si="45"/>
        <v/>
      </c>
      <c r="J616" s="253"/>
      <c r="K616" s="254"/>
      <c r="L616" s="253" t="str">
        <f t="shared" si="46"/>
        <v/>
      </c>
      <c r="M616" s="254" t="e">
        <f t="shared" si="47"/>
        <v>#N/A</v>
      </c>
      <c r="N616" s="241" t="str">
        <f t="shared" si="48"/>
        <v/>
      </c>
    </row>
    <row r="617" spans="1:14" x14ac:dyDescent="0.2">
      <c r="A617" s="251"/>
      <c r="B617" s="247" t="e">
        <f>VLOOKUP(A617,Adr!A:B,2,FALSE())</f>
        <v>#N/A</v>
      </c>
      <c r="C617" s="248"/>
      <c r="D617" s="266"/>
      <c r="E617" s="250"/>
      <c r="F617" s="251"/>
      <c r="G617" s="248"/>
      <c r="H617" s="248"/>
      <c r="I617" s="252" t="str">
        <f t="shared" si="45"/>
        <v/>
      </c>
      <c r="J617" s="253"/>
      <c r="K617" s="254"/>
      <c r="L617" s="253" t="str">
        <f t="shared" si="46"/>
        <v/>
      </c>
      <c r="M617" s="254" t="e">
        <f t="shared" si="47"/>
        <v>#N/A</v>
      </c>
      <c r="N617" s="241" t="str">
        <f t="shared" si="48"/>
        <v/>
      </c>
    </row>
    <row r="618" spans="1:14" x14ac:dyDescent="0.2">
      <c r="A618" s="251"/>
      <c r="B618" s="247" t="e">
        <f>VLOOKUP(A618,Adr!A:B,2,FALSE())</f>
        <v>#N/A</v>
      </c>
      <c r="C618" s="263"/>
      <c r="D618" s="267"/>
      <c r="E618" s="250"/>
      <c r="F618" s="259"/>
      <c r="G618" s="257"/>
      <c r="H618" s="257"/>
      <c r="I618" s="252" t="str">
        <f t="shared" si="45"/>
        <v/>
      </c>
      <c r="J618" s="253"/>
      <c r="K618" s="254"/>
      <c r="L618" s="253" t="str">
        <f t="shared" si="46"/>
        <v/>
      </c>
      <c r="M618" s="254" t="e">
        <f t="shared" si="47"/>
        <v>#N/A</v>
      </c>
      <c r="N618" s="241" t="str">
        <f t="shared" si="48"/>
        <v/>
      </c>
    </row>
    <row r="619" spans="1:14" x14ac:dyDescent="0.2">
      <c r="A619" s="251"/>
      <c r="B619" s="247" t="e">
        <f>VLOOKUP(A619,Adr!A:B,2,FALSE())</f>
        <v>#N/A</v>
      </c>
      <c r="C619" s="263"/>
      <c r="D619" s="267"/>
      <c r="E619" s="250"/>
      <c r="F619" s="259"/>
      <c r="G619" s="257"/>
      <c r="H619" s="257"/>
      <c r="I619" s="253"/>
      <c r="J619" s="253"/>
      <c r="K619" s="254"/>
      <c r="L619" s="253" t="str">
        <f t="shared" si="46"/>
        <v/>
      </c>
      <c r="M619" s="254" t="e">
        <f t="shared" si="47"/>
        <v>#N/A</v>
      </c>
      <c r="N619" s="241" t="str">
        <f t="shared" si="48"/>
        <v/>
      </c>
    </row>
    <row r="620" spans="1:14" x14ac:dyDescent="0.2">
      <c r="A620" s="251"/>
      <c r="B620" s="247" t="e">
        <f>VLOOKUP(A620,Adr!A:B,2,FALSE())</f>
        <v>#N/A</v>
      </c>
      <c r="C620" s="257"/>
      <c r="D620" s="265"/>
      <c r="E620" s="250"/>
      <c r="F620" s="259"/>
      <c r="G620" s="257"/>
      <c r="H620" s="257"/>
      <c r="I620" s="252"/>
      <c r="J620" s="253"/>
      <c r="K620" s="254"/>
      <c r="L620" s="253" t="str">
        <f t="shared" si="46"/>
        <v/>
      </c>
      <c r="M620" s="254" t="e">
        <f t="shared" si="47"/>
        <v>#N/A</v>
      </c>
      <c r="N620" s="241" t="str">
        <f t="shared" si="48"/>
        <v/>
      </c>
    </row>
    <row r="621" spans="1:14" x14ac:dyDescent="0.2">
      <c r="A621" s="259"/>
      <c r="B621" s="247" t="e">
        <f>VLOOKUP(A621,Adr!A:B,2,FALSE())</f>
        <v>#N/A</v>
      </c>
      <c r="C621" s="257"/>
      <c r="D621" s="265"/>
      <c r="E621" s="256"/>
      <c r="F621" s="259"/>
      <c r="G621" s="257"/>
      <c r="H621" s="257"/>
      <c r="I621" s="252"/>
      <c r="J621" s="253"/>
      <c r="K621" s="254"/>
      <c r="L621" s="253" t="str">
        <f t="shared" si="46"/>
        <v/>
      </c>
      <c r="M621" s="254" t="e">
        <f t="shared" si="47"/>
        <v>#N/A</v>
      </c>
      <c r="N621" s="241" t="str">
        <f t="shared" si="48"/>
        <v/>
      </c>
    </row>
    <row r="622" spans="1:14" x14ac:dyDescent="0.2">
      <c r="A622" s="251"/>
      <c r="B622" s="247" t="e">
        <f>VLOOKUP(A622,Adr!A:B,2,FALSE())</f>
        <v>#N/A</v>
      </c>
      <c r="C622" s="260"/>
      <c r="D622" s="265"/>
      <c r="E622" s="250"/>
      <c r="F622" s="251"/>
      <c r="G622" s="248"/>
      <c r="H622" s="248"/>
      <c r="I622" s="253"/>
      <c r="J622" s="253"/>
      <c r="K622" s="254"/>
      <c r="L622" s="253" t="str">
        <f t="shared" si="46"/>
        <v/>
      </c>
      <c r="M622" s="254" t="e">
        <f t="shared" si="47"/>
        <v>#N/A</v>
      </c>
      <c r="N622" s="241" t="str">
        <f t="shared" si="48"/>
        <v/>
      </c>
    </row>
    <row r="623" spans="1:14" x14ac:dyDescent="0.2">
      <c r="A623" s="251"/>
      <c r="B623" s="247" t="e">
        <f>VLOOKUP(A623,Adr!A:B,2,FALSE())</f>
        <v>#N/A</v>
      </c>
      <c r="C623" s="260"/>
      <c r="D623" s="265"/>
      <c r="E623" s="250"/>
      <c r="F623" s="251"/>
      <c r="G623" s="248"/>
      <c r="H623" s="248"/>
      <c r="I623" s="253"/>
      <c r="J623" s="253"/>
      <c r="K623" s="254"/>
      <c r="L623" s="253" t="str">
        <f t="shared" si="46"/>
        <v/>
      </c>
      <c r="M623" s="254" t="e">
        <f t="shared" si="47"/>
        <v>#N/A</v>
      </c>
      <c r="N623" s="241" t="str">
        <f t="shared" si="48"/>
        <v/>
      </c>
    </row>
    <row r="624" spans="1:14" x14ac:dyDescent="0.2">
      <c r="A624" s="251"/>
      <c r="B624" s="247" t="e">
        <f>VLOOKUP(A624,Adr!A:B,2,FALSE())</f>
        <v>#N/A</v>
      </c>
      <c r="C624" s="260"/>
      <c r="D624" s="265"/>
      <c r="E624" s="250"/>
      <c r="F624" s="259"/>
      <c r="G624" s="257"/>
      <c r="H624" s="257"/>
      <c r="I624" s="253"/>
      <c r="J624" s="253"/>
      <c r="K624" s="254"/>
      <c r="L624" s="253" t="str">
        <f t="shared" si="46"/>
        <v/>
      </c>
      <c r="M624" s="254" t="e">
        <f t="shared" si="47"/>
        <v>#N/A</v>
      </c>
      <c r="N624" s="241" t="str">
        <f t="shared" si="48"/>
        <v/>
      </c>
    </row>
    <row r="625" spans="1:14" x14ac:dyDescent="0.2">
      <c r="A625" s="251"/>
      <c r="B625" s="247" t="e">
        <f>VLOOKUP(A625,Adr!A:B,2,FALSE())</f>
        <v>#N/A</v>
      </c>
      <c r="C625" s="260"/>
      <c r="D625" s="265"/>
      <c r="E625" s="250"/>
      <c r="F625" s="259"/>
      <c r="G625" s="257"/>
      <c r="H625" s="257"/>
      <c r="I625" s="253"/>
      <c r="J625" s="253"/>
      <c r="K625" s="254"/>
      <c r="L625" s="253" t="str">
        <f t="shared" si="46"/>
        <v/>
      </c>
      <c r="M625" s="254" t="e">
        <f t="shared" si="47"/>
        <v>#N/A</v>
      </c>
      <c r="N625" s="241" t="str">
        <f t="shared" si="48"/>
        <v/>
      </c>
    </row>
    <row r="626" spans="1:14" x14ac:dyDescent="0.2">
      <c r="A626" s="259"/>
      <c r="B626" s="247" t="e">
        <f>VLOOKUP(A626,Adr!A:B,2,FALSE())</f>
        <v>#N/A</v>
      </c>
      <c r="C626" s="257"/>
      <c r="D626" s="265"/>
      <c r="E626" s="256"/>
      <c r="F626" s="259"/>
      <c r="G626" s="257"/>
      <c r="H626" s="257"/>
      <c r="I626" s="252"/>
      <c r="J626" s="253"/>
      <c r="K626" s="254"/>
      <c r="L626" s="253" t="str">
        <f t="shared" si="46"/>
        <v/>
      </c>
      <c r="M626" s="254" t="e">
        <f t="shared" si="47"/>
        <v>#N/A</v>
      </c>
      <c r="N626" s="241" t="str">
        <f t="shared" si="48"/>
        <v/>
      </c>
    </row>
    <row r="627" spans="1:14" x14ac:dyDescent="0.2">
      <c r="A627" s="251"/>
      <c r="B627" s="247" t="e">
        <f>VLOOKUP(A627,Adr!A:B,2,FALSE())</f>
        <v>#N/A</v>
      </c>
      <c r="C627" s="260"/>
      <c r="D627" s="265"/>
      <c r="E627" s="250"/>
      <c r="F627" s="259"/>
      <c r="G627" s="257"/>
      <c r="H627" s="257"/>
      <c r="I627" s="253"/>
      <c r="J627" s="253"/>
      <c r="K627" s="254"/>
      <c r="L627" s="253" t="str">
        <f t="shared" si="46"/>
        <v/>
      </c>
      <c r="M627" s="254" t="e">
        <f t="shared" si="47"/>
        <v>#N/A</v>
      </c>
      <c r="N627" s="241" t="str">
        <f t="shared" si="48"/>
        <v/>
      </c>
    </row>
    <row r="628" spans="1:14" x14ac:dyDescent="0.2">
      <c r="A628" s="259"/>
      <c r="B628" s="247" t="e">
        <f>VLOOKUP(A628,Adr!A:B,2,FALSE())</f>
        <v>#N/A</v>
      </c>
      <c r="C628" s="257"/>
      <c r="D628" s="265"/>
      <c r="E628" s="256"/>
      <c r="F628" s="259"/>
      <c r="G628" s="257"/>
      <c r="H628" s="257"/>
      <c r="I628" s="252"/>
      <c r="J628" s="253"/>
      <c r="K628" s="254"/>
      <c r="L628" s="253" t="str">
        <f t="shared" si="46"/>
        <v/>
      </c>
      <c r="M628" s="254" t="e">
        <f t="shared" si="47"/>
        <v>#N/A</v>
      </c>
      <c r="N628" s="241" t="str">
        <f t="shared" si="48"/>
        <v/>
      </c>
    </row>
    <row r="629" spans="1:14" x14ac:dyDescent="0.2">
      <c r="A629" s="251"/>
      <c r="B629" s="247" t="e">
        <f>VLOOKUP(A629,Adr!A:B,2,FALSE())</f>
        <v>#N/A</v>
      </c>
      <c r="C629" s="260"/>
      <c r="D629" s="265"/>
      <c r="E629" s="250"/>
      <c r="F629" s="251"/>
      <c r="G629" s="248"/>
      <c r="H629" s="248"/>
      <c r="I629" s="253"/>
      <c r="J629" s="253"/>
      <c r="K629" s="254"/>
      <c r="L629" s="253" t="str">
        <f t="shared" si="46"/>
        <v/>
      </c>
      <c r="M629" s="254" t="e">
        <f t="shared" si="47"/>
        <v>#N/A</v>
      </c>
      <c r="N629" s="241" t="str">
        <f t="shared" si="48"/>
        <v/>
      </c>
    </row>
    <row r="630" spans="1:14" x14ac:dyDescent="0.2">
      <c r="A630" s="251"/>
      <c r="B630" s="247" t="e">
        <f>VLOOKUP(A630,Adr!A:B,2,FALSE())</f>
        <v>#N/A</v>
      </c>
      <c r="C630" s="260"/>
      <c r="D630" s="265"/>
      <c r="E630" s="250"/>
      <c r="F630" s="251"/>
      <c r="G630" s="248"/>
      <c r="H630" s="248"/>
      <c r="I630" s="253"/>
      <c r="J630" s="253"/>
      <c r="K630" s="254"/>
      <c r="L630" s="253" t="str">
        <f t="shared" si="46"/>
        <v/>
      </c>
      <c r="M630" s="254" t="e">
        <f t="shared" si="47"/>
        <v>#N/A</v>
      </c>
      <c r="N630" s="241" t="str">
        <f t="shared" si="48"/>
        <v/>
      </c>
    </row>
    <row r="631" spans="1:14" x14ac:dyDescent="0.2">
      <c r="A631" s="251"/>
      <c r="B631" s="247" t="e">
        <f>VLOOKUP(A631,Adr!A:B,2,FALSE())</f>
        <v>#N/A</v>
      </c>
      <c r="C631" s="262"/>
      <c r="D631" s="266"/>
      <c r="E631" s="250"/>
      <c r="F631" s="251"/>
      <c r="G631" s="248"/>
      <c r="H631" s="248"/>
      <c r="I631" s="253"/>
      <c r="J631" s="253"/>
      <c r="K631" s="254"/>
      <c r="L631" s="253" t="str">
        <f t="shared" si="46"/>
        <v/>
      </c>
      <c r="M631" s="254" t="e">
        <f t="shared" si="47"/>
        <v>#N/A</v>
      </c>
      <c r="N631" s="241" t="str">
        <f t="shared" si="48"/>
        <v/>
      </c>
    </row>
    <row r="632" spans="1:14" x14ac:dyDescent="0.2">
      <c r="A632" s="251"/>
      <c r="B632" s="247" t="e">
        <f>VLOOKUP(A632,Adr!A:B,2,FALSE())</f>
        <v>#N/A</v>
      </c>
      <c r="C632" s="260"/>
      <c r="D632" s="265"/>
      <c r="E632" s="250"/>
      <c r="F632" s="259"/>
      <c r="G632" s="257"/>
      <c r="H632" s="257"/>
      <c r="I632" s="253"/>
      <c r="J632" s="253"/>
      <c r="K632" s="254"/>
      <c r="L632" s="253" t="str">
        <f t="shared" si="46"/>
        <v/>
      </c>
      <c r="M632" s="254" t="e">
        <f t="shared" si="47"/>
        <v>#N/A</v>
      </c>
      <c r="N632" s="241" t="str">
        <f t="shared" si="48"/>
        <v/>
      </c>
    </row>
    <row r="633" spans="1:14" x14ac:dyDescent="0.2">
      <c r="A633" s="251"/>
      <c r="B633" s="247" t="e">
        <f>VLOOKUP(A633,Adr!A:B,2,FALSE())</f>
        <v>#N/A</v>
      </c>
      <c r="C633" s="260"/>
      <c r="D633" s="268"/>
      <c r="E633" s="250"/>
      <c r="F633" s="251"/>
      <c r="G633" s="248"/>
      <c r="H633" s="248"/>
      <c r="I633" s="253"/>
      <c r="J633" s="253"/>
      <c r="K633" s="254"/>
      <c r="L633" s="253" t="str">
        <f t="shared" si="46"/>
        <v/>
      </c>
      <c r="M633" s="254" t="e">
        <f t="shared" si="47"/>
        <v>#N/A</v>
      </c>
      <c r="N633" s="241" t="str">
        <f t="shared" si="48"/>
        <v/>
      </c>
    </row>
    <row r="634" spans="1:14" x14ac:dyDescent="0.2">
      <c r="A634" s="251"/>
      <c r="B634" s="247" t="e">
        <f>VLOOKUP(A634,Adr!A:B,2,FALSE())</f>
        <v>#N/A</v>
      </c>
      <c r="C634" s="260"/>
      <c r="D634" s="265"/>
      <c r="E634" s="250"/>
      <c r="F634" s="251"/>
      <c r="G634" s="248"/>
      <c r="H634" s="248"/>
      <c r="I634" s="253"/>
      <c r="J634" s="253"/>
      <c r="K634" s="254"/>
      <c r="L634" s="253" t="str">
        <f t="shared" si="46"/>
        <v/>
      </c>
      <c r="M634" s="254" t="e">
        <f t="shared" si="47"/>
        <v>#N/A</v>
      </c>
      <c r="N634" s="241" t="str">
        <f t="shared" si="48"/>
        <v/>
      </c>
    </row>
    <row r="635" spans="1:14" x14ac:dyDescent="0.2">
      <c r="A635" s="255"/>
      <c r="B635" s="247" t="e">
        <f>VLOOKUP(A635,Adr!A:B,2,FALSE())</f>
        <v>#N/A</v>
      </c>
      <c r="C635" s="248"/>
      <c r="D635" s="266"/>
      <c r="E635" s="250"/>
      <c r="F635" s="251"/>
      <c r="G635" s="248"/>
      <c r="H635" s="248"/>
      <c r="I635" s="252"/>
      <c r="J635" s="253"/>
      <c r="K635" s="254"/>
      <c r="L635" s="253" t="str">
        <f t="shared" si="46"/>
        <v/>
      </c>
      <c r="M635" s="254" t="e">
        <f t="shared" si="47"/>
        <v>#N/A</v>
      </c>
      <c r="N635" s="241" t="str">
        <f t="shared" si="48"/>
        <v/>
      </c>
    </row>
    <row r="636" spans="1:14" x14ac:dyDescent="0.2">
      <c r="A636" s="251"/>
      <c r="B636" s="247" t="e">
        <f>VLOOKUP(A636,Adr!A:B,2,FALSE())</f>
        <v>#N/A</v>
      </c>
      <c r="C636" s="262"/>
      <c r="D636" s="266"/>
      <c r="E636" s="250"/>
      <c r="F636" s="251"/>
      <c r="G636" s="248"/>
      <c r="H636" s="248"/>
      <c r="I636" s="253"/>
      <c r="J636" s="253"/>
      <c r="K636" s="254"/>
      <c r="L636" s="253" t="str">
        <f t="shared" si="46"/>
        <v/>
      </c>
      <c r="M636" s="254" t="e">
        <f t="shared" si="47"/>
        <v>#N/A</v>
      </c>
      <c r="N636" s="241" t="str">
        <f t="shared" si="48"/>
        <v/>
      </c>
    </row>
    <row r="637" spans="1:14" x14ac:dyDescent="0.2">
      <c r="A637" s="255"/>
      <c r="B637" s="247" t="e">
        <f>VLOOKUP(A637,Adr!A:B,2,FALSE())</f>
        <v>#N/A</v>
      </c>
      <c r="C637" s="248"/>
      <c r="D637" s="266"/>
      <c r="E637" s="250"/>
      <c r="F637" s="251"/>
      <c r="G637" s="248"/>
      <c r="H637" s="248"/>
      <c r="I637" s="252"/>
      <c r="J637" s="253"/>
      <c r="K637" s="254"/>
      <c r="L637" s="253" t="str">
        <f t="shared" si="46"/>
        <v/>
      </c>
      <c r="M637" s="254" t="e">
        <f t="shared" si="47"/>
        <v>#N/A</v>
      </c>
      <c r="N637" s="241" t="str">
        <f t="shared" si="48"/>
        <v/>
      </c>
    </row>
    <row r="638" spans="1:14" x14ac:dyDescent="0.2">
      <c r="A638" s="251"/>
      <c r="B638" s="247" t="e">
        <f>VLOOKUP(A638,Adr!A:B,2,FALSE())</f>
        <v>#N/A</v>
      </c>
      <c r="C638" s="248"/>
      <c r="D638" s="265"/>
      <c r="E638" s="250"/>
      <c r="F638" s="251"/>
      <c r="G638" s="248"/>
      <c r="H638" s="248"/>
      <c r="I638" s="252"/>
      <c r="J638" s="253"/>
      <c r="K638" s="254"/>
      <c r="L638" s="253" t="str">
        <f t="shared" si="46"/>
        <v/>
      </c>
      <c r="M638" s="254" t="e">
        <f t="shared" si="47"/>
        <v>#N/A</v>
      </c>
      <c r="N638" s="241" t="str">
        <f t="shared" si="48"/>
        <v/>
      </c>
    </row>
    <row r="639" spans="1:14" x14ac:dyDescent="0.2">
      <c r="A639" s="251"/>
      <c r="B639" s="247" t="e">
        <f>VLOOKUP(A639,Adr!A:B,2,FALSE())</f>
        <v>#N/A</v>
      </c>
      <c r="C639" s="248"/>
      <c r="D639" s="266"/>
      <c r="E639" s="250"/>
      <c r="F639" s="251"/>
      <c r="G639" s="248"/>
      <c r="H639" s="248"/>
      <c r="I639" s="252"/>
      <c r="J639" s="253"/>
      <c r="K639" s="254"/>
      <c r="L639" s="253" t="str">
        <f t="shared" si="46"/>
        <v/>
      </c>
      <c r="M639" s="254" t="e">
        <f t="shared" si="47"/>
        <v>#N/A</v>
      </c>
      <c r="N639" s="241" t="str">
        <f t="shared" si="48"/>
        <v/>
      </c>
    </row>
    <row r="640" spans="1:14" x14ac:dyDescent="0.2">
      <c r="A640" s="251"/>
      <c r="B640" s="247" t="e">
        <f>VLOOKUP(A640,Adr!A:B,2,FALSE())</f>
        <v>#N/A</v>
      </c>
      <c r="C640" s="248"/>
      <c r="D640" s="266"/>
      <c r="E640" s="250"/>
      <c r="F640" s="251"/>
      <c r="G640" s="248"/>
      <c r="H640" s="248"/>
      <c r="I640" s="252"/>
      <c r="J640" s="253"/>
      <c r="K640" s="254"/>
      <c r="L640" s="253" t="str">
        <f t="shared" si="46"/>
        <v/>
      </c>
      <c r="M640" s="254" t="e">
        <f t="shared" si="47"/>
        <v>#N/A</v>
      </c>
      <c r="N640" s="241" t="str">
        <f t="shared" si="48"/>
        <v/>
      </c>
    </row>
    <row r="641" spans="1:14" x14ac:dyDescent="0.2">
      <c r="A641" s="251"/>
      <c r="B641" s="247" t="e">
        <f>VLOOKUP(A641,Adr!A:B,2,FALSE())</f>
        <v>#N/A</v>
      </c>
      <c r="C641" s="262"/>
      <c r="D641" s="266"/>
      <c r="E641" s="250"/>
      <c r="F641" s="259"/>
      <c r="G641" s="257"/>
      <c r="H641" s="257"/>
      <c r="I641" s="253"/>
      <c r="J641" s="253"/>
      <c r="K641" s="254"/>
      <c r="L641" s="253" t="str">
        <f t="shared" si="46"/>
        <v/>
      </c>
      <c r="M641" s="254" t="e">
        <f t="shared" si="47"/>
        <v>#N/A</v>
      </c>
      <c r="N641" s="241" t="str">
        <f t="shared" si="48"/>
        <v/>
      </c>
    </row>
    <row r="642" spans="1:14" x14ac:dyDescent="0.2">
      <c r="A642" s="251"/>
      <c r="B642" s="247" t="e">
        <f>VLOOKUP(A642,Adr!A:B,2,FALSE())</f>
        <v>#N/A</v>
      </c>
      <c r="C642" s="262"/>
      <c r="D642" s="266"/>
      <c r="E642" s="250"/>
      <c r="F642" s="259"/>
      <c r="G642" s="257"/>
      <c r="H642" s="257"/>
      <c r="I642" s="253"/>
      <c r="J642" s="253"/>
      <c r="K642" s="254"/>
      <c r="L642" s="253" t="str">
        <f t="shared" ref="L642:L705" si="49">A642&amp;G642&amp;H642</f>
        <v/>
      </c>
      <c r="M642" s="254" t="e">
        <f t="shared" ref="M642:M705" si="50">B642&amp;F642&amp;H642&amp;C642</f>
        <v>#N/A</v>
      </c>
      <c r="N642" s="241" t="str">
        <f t="shared" si="48"/>
        <v/>
      </c>
    </row>
    <row r="643" spans="1:14" x14ac:dyDescent="0.2">
      <c r="A643" s="251"/>
      <c r="B643" s="247" t="e">
        <f>VLOOKUP(A643,Adr!A:B,2,FALSE())</f>
        <v>#N/A</v>
      </c>
      <c r="C643" s="248"/>
      <c r="D643" s="266"/>
      <c r="E643" s="250"/>
      <c r="F643" s="251"/>
      <c r="G643" s="248"/>
      <c r="H643" s="248"/>
      <c r="I643" s="252"/>
      <c r="J643" s="253"/>
      <c r="K643" s="254"/>
      <c r="L643" s="253" t="str">
        <f t="shared" si="49"/>
        <v/>
      </c>
      <c r="M643" s="254" t="e">
        <f t="shared" si="50"/>
        <v>#N/A</v>
      </c>
      <c r="N643" s="241" t="str">
        <f t="shared" si="48"/>
        <v/>
      </c>
    </row>
    <row r="644" spans="1:14" x14ac:dyDescent="0.2">
      <c r="A644" s="251"/>
      <c r="B644" s="247" t="e">
        <f>VLOOKUP(A644,Adr!A:B,2,FALSE())</f>
        <v>#N/A</v>
      </c>
      <c r="C644" s="257"/>
      <c r="D644" s="265"/>
      <c r="E644" s="250"/>
      <c r="F644" s="259"/>
      <c r="G644" s="257"/>
      <c r="H644" s="257"/>
      <c r="I644" s="252"/>
      <c r="J644" s="253"/>
      <c r="K644" s="254"/>
      <c r="L644" s="253" t="str">
        <f t="shared" si="49"/>
        <v/>
      </c>
      <c r="M644" s="254" t="e">
        <f t="shared" si="50"/>
        <v>#N/A</v>
      </c>
      <c r="N644" s="241" t="str">
        <f t="shared" si="48"/>
        <v/>
      </c>
    </row>
    <row r="645" spans="1:14" x14ac:dyDescent="0.2">
      <c r="A645" s="251"/>
      <c r="B645" s="247" t="e">
        <f>VLOOKUP(A645,Adr!A:B,2,FALSE())</f>
        <v>#N/A</v>
      </c>
      <c r="C645" s="262"/>
      <c r="D645" s="266"/>
      <c r="E645" s="250"/>
      <c r="F645" s="259"/>
      <c r="G645" s="257"/>
      <c r="H645" s="257"/>
      <c r="I645" s="253"/>
      <c r="J645" s="253"/>
      <c r="K645" s="254"/>
      <c r="L645" s="253" t="str">
        <f t="shared" si="49"/>
        <v/>
      </c>
      <c r="M645" s="254" t="e">
        <f t="shared" si="50"/>
        <v>#N/A</v>
      </c>
      <c r="N645" s="241" t="str">
        <f t="shared" si="48"/>
        <v/>
      </c>
    </row>
    <row r="646" spans="1:14" x14ac:dyDescent="0.2">
      <c r="A646" s="251"/>
      <c r="B646" s="247" t="e">
        <f>VLOOKUP(A646,Adr!A:B,2,FALSE())</f>
        <v>#N/A</v>
      </c>
      <c r="C646" s="257"/>
      <c r="D646" s="265"/>
      <c r="E646" s="250"/>
      <c r="F646" s="259"/>
      <c r="G646" s="257"/>
      <c r="H646" s="257"/>
      <c r="I646" s="252"/>
      <c r="J646" s="253"/>
      <c r="K646" s="254"/>
      <c r="L646" s="253" t="str">
        <f t="shared" si="49"/>
        <v/>
      </c>
      <c r="M646" s="254" t="e">
        <f t="shared" si="50"/>
        <v>#N/A</v>
      </c>
      <c r="N646" s="241" t="str">
        <f t="shared" si="48"/>
        <v/>
      </c>
    </row>
    <row r="647" spans="1:14" x14ac:dyDescent="0.2">
      <c r="A647" s="251"/>
      <c r="B647" s="247" t="e">
        <f>VLOOKUP(A647,Adr!A:B,2,FALSE())</f>
        <v>#N/A</v>
      </c>
      <c r="C647" s="257"/>
      <c r="D647" s="265"/>
      <c r="E647" s="250"/>
      <c r="F647" s="259"/>
      <c r="G647" s="257"/>
      <c r="H647" s="257"/>
      <c r="I647" s="252"/>
      <c r="J647" s="253"/>
      <c r="K647" s="254"/>
      <c r="L647" s="253" t="str">
        <f t="shared" si="49"/>
        <v/>
      </c>
      <c r="M647" s="254" t="e">
        <f t="shared" si="50"/>
        <v>#N/A</v>
      </c>
      <c r="N647" s="241" t="str">
        <f t="shared" si="48"/>
        <v/>
      </c>
    </row>
    <row r="648" spans="1:14" x14ac:dyDescent="0.2">
      <c r="A648" s="251"/>
      <c r="B648" s="247" t="e">
        <f>VLOOKUP(A648,Adr!A:B,2,FALSE())</f>
        <v>#N/A</v>
      </c>
      <c r="C648" s="262"/>
      <c r="D648" s="266"/>
      <c r="E648" s="250"/>
      <c r="F648" s="259"/>
      <c r="G648" s="257"/>
      <c r="H648" s="257"/>
      <c r="I648" s="253"/>
      <c r="J648" s="253"/>
      <c r="K648" s="254"/>
      <c r="L648" s="253" t="str">
        <f t="shared" si="49"/>
        <v/>
      </c>
      <c r="M648" s="254" t="e">
        <f t="shared" si="50"/>
        <v>#N/A</v>
      </c>
      <c r="N648" s="241" t="str">
        <f t="shared" si="48"/>
        <v/>
      </c>
    </row>
    <row r="649" spans="1:14" x14ac:dyDescent="0.2">
      <c r="A649" s="251"/>
      <c r="B649" s="247" t="e">
        <f>VLOOKUP(A649,Adr!A:B,2,FALSE())</f>
        <v>#N/A</v>
      </c>
      <c r="C649" s="248"/>
      <c r="D649" s="266"/>
      <c r="E649" s="250"/>
      <c r="F649" s="251"/>
      <c r="G649" s="248"/>
      <c r="H649" s="248"/>
      <c r="I649" s="252"/>
      <c r="J649" s="253"/>
      <c r="K649" s="254"/>
      <c r="L649" s="253" t="str">
        <f t="shared" si="49"/>
        <v/>
      </c>
      <c r="M649" s="254" t="e">
        <f t="shared" si="50"/>
        <v>#N/A</v>
      </c>
      <c r="N649" s="241" t="str">
        <f t="shared" ref="N649:N712" si="51">+I649&amp;H649</f>
        <v/>
      </c>
    </row>
    <row r="650" spans="1:14" x14ac:dyDescent="0.2">
      <c r="A650" s="251"/>
      <c r="B650" s="247" t="e">
        <f>VLOOKUP(A650,Adr!A:B,2,FALSE())</f>
        <v>#N/A</v>
      </c>
      <c r="C650" s="262"/>
      <c r="D650" s="266"/>
      <c r="E650" s="250"/>
      <c r="F650" s="259"/>
      <c r="G650" s="257"/>
      <c r="H650" s="257"/>
      <c r="I650" s="253"/>
      <c r="J650" s="253"/>
      <c r="K650" s="254"/>
      <c r="L650" s="253" t="str">
        <f t="shared" si="49"/>
        <v/>
      </c>
      <c r="M650" s="254" t="e">
        <f t="shared" si="50"/>
        <v>#N/A</v>
      </c>
      <c r="N650" s="241" t="str">
        <f t="shared" si="51"/>
        <v/>
      </c>
    </row>
    <row r="651" spans="1:14" x14ac:dyDescent="0.2">
      <c r="A651" s="251"/>
      <c r="B651" s="247" t="e">
        <f>VLOOKUP(A651,Adr!A:B,2,FALSE())</f>
        <v>#N/A</v>
      </c>
      <c r="C651" s="248"/>
      <c r="D651" s="266"/>
      <c r="E651" s="250"/>
      <c r="F651" s="251"/>
      <c r="G651" s="248"/>
      <c r="H651" s="248"/>
      <c r="I651" s="252"/>
      <c r="J651" s="253"/>
      <c r="K651" s="254"/>
      <c r="L651" s="253" t="str">
        <f t="shared" si="49"/>
        <v/>
      </c>
      <c r="M651" s="254" t="e">
        <f t="shared" si="50"/>
        <v>#N/A</v>
      </c>
      <c r="N651" s="241" t="str">
        <f t="shared" si="51"/>
        <v/>
      </c>
    </row>
    <row r="652" spans="1:14" x14ac:dyDescent="0.2">
      <c r="A652" s="251"/>
      <c r="B652" s="247" t="e">
        <f>VLOOKUP(A652,Adr!A:B,2,FALSE())</f>
        <v>#N/A</v>
      </c>
      <c r="C652" s="257"/>
      <c r="D652" s="265"/>
      <c r="E652" s="250"/>
      <c r="F652" s="259"/>
      <c r="G652" s="257"/>
      <c r="H652" s="257"/>
      <c r="I652" s="252"/>
      <c r="J652" s="253"/>
      <c r="K652" s="254"/>
      <c r="L652" s="253" t="str">
        <f t="shared" si="49"/>
        <v/>
      </c>
      <c r="M652" s="254" t="e">
        <f t="shared" si="50"/>
        <v>#N/A</v>
      </c>
      <c r="N652" s="241" t="str">
        <f t="shared" si="51"/>
        <v/>
      </c>
    </row>
    <row r="653" spans="1:14" x14ac:dyDescent="0.2">
      <c r="A653" s="251"/>
      <c r="B653" s="247" t="e">
        <f>VLOOKUP(A653,Adr!A:B,2,FALSE())</f>
        <v>#N/A</v>
      </c>
      <c r="C653" s="257"/>
      <c r="D653" s="265"/>
      <c r="E653" s="250"/>
      <c r="F653" s="259"/>
      <c r="G653" s="257"/>
      <c r="H653" s="257"/>
      <c r="I653" s="252"/>
      <c r="J653" s="253"/>
      <c r="K653" s="254"/>
      <c r="L653" s="253" t="str">
        <f t="shared" si="49"/>
        <v/>
      </c>
      <c r="M653" s="254" t="e">
        <f t="shared" si="50"/>
        <v>#N/A</v>
      </c>
      <c r="N653" s="241" t="str">
        <f t="shared" si="51"/>
        <v/>
      </c>
    </row>
    <row r="654" spans="1:14" x14ac:dyDescent="0.2">
      <c r="A654" s="251"/>
      <c r="B654" s="247" t="e">
        <f>VLOOKUP(A654,Adr!A:B,2,FALSE())</f>
        <v>#N/A</v>
      </c>
      <c r="C654" s="257"/>
      <c r="D654" s="268"/>
      <c r="E654" s="250"/>
      <c r="F654" s="259"/>
      <c r="G654" s="257"/>
      <c r="H654" s="257"/>
      <c r="I654" s="252"/>
      <c r="J654" s="253"/>
      <c r="K654" s="254"/>
      <c r="L654" s="253" t="str">
        <f t="shared" si="49"/>
        <v/>
      </c>
      <c r="M654" s="254" t="e">
        <f t="shared" si="50"/>
        <v>#N/A</v>
      </c>
      <c r="N654" s="241" t="str">
        <f t="shared" si="51"/>
        <v/>
      </c>
    </row>
    <row r="655" spans="1:14" x14ac:dyDescent="0.2">
      <c r="A655" s="251"/>
      <c r="B655" s="247" t="e">
        <f>VLOOKUP(A655,Adr!A:B,2,FALSE())</f>
        <v>#N/A</v>
      </c>
      <c r="C655" s="262"/>
      <c r="D655" s="266"/>
      <c r="E655" s="250"/>
      <c r="F655" s="259"/>
      <c r="G655" s="257"/>
      <c r="H655" s="257"/>
      <c r="I655" s="253"/>
      <c r="J655" s="253"/>
      <c r="K655" s="254"/>
      <c r="L655" s="253" t="str">
        <f t="shared" si="49"/>
        <v/>
      </c>
      <c r="M655" s="254" t="e">
        <f t="shared" si="50"/>
        <v>#N/A</v>
      </c>
      <c r="N655" s="241" t="str">
        <f t="shared" si="51"/>
        <v/>
      </c>
    </row>
    <row r="656" spans="1:14" x14ac:dyDescent="0.2">
      <c r="A656" s="251"/>
      <c r="B656" s="247" t="e">
        <f>VLOOKUP(A656,Adr!A:B,2,FALSE())</f>
        <v>#N/A</v>
      </c>
      <c r="C656" s="260"/>
      <c r="D656" s="265"/>
      <c r="E656" s="250"/>
      <c r="F656" s="259"/>
      <c r="G656" s="257"/>
      <c r="H656" s="257"/>
      <c r="I656" s="253"/>
      <c r="J656" s="253"/>
      <c r="K656" s="254"/>
      <c r="L656" s="253" t="str">
        <f t="shared" si="49"/>
        <v/>
      </c>
      <c r="M656" s="254" t="e">
        <f t="shared" si="50"/>
        <v>#N/A</v>
      </c>
      <c r="N656" s="241" t="str">
        <f t="shared" si="51"/>
        <v/>
      </c>
    </row>
    <row r="657" spans="1:14" x14ac:dyDescent="0.2">
      <c r="A657" s="259"/>
      <c r="B657" s="247" t="e">
        <f>VLOOKUP(A657,Adr!A:B,2,FALSE())</f>
        <v>#N/A</v>
      </c>
      <c r="C657" s="257"/>
      <c r="D657" s="265"/>
      <c r="E657" s="250"/>
      <c r="F657" s="259"/>
      <c r="G657" s="257"/>
      <c r="H657" s="257"/>
      <c r="I657" s="252"/>
      <c r="J657" s="253"/>
      <c r="K657" s="254"/>
      <c r="L657" s="253" t="str">
        <f t="shared" si="49"/>
        <v/>
      </c>
      <c r="M657" s="254" t="e">
        <f t="shared" si="50"/>
        <v>#N/A</v>
      </c>
      <c r="N657" s="241" t="str">
        <f t="shared" si="51"/>
        <v/>
      </c>
    </row>
    <row r="658" spans="1:14" x14ac:dyDescent="0.2">
      <c r="A658" s="251"/>
      <c r="B658" s="247" t="e">
        <f>VLOOKUP(A658,Adr!A:B,2,FALSE())</f>
        <v>#N/A</v>
      </c>
      <c r="C658" s="257"/>
      <c r="D658" s="265"/>
      <c r="E658" s="250"/>
      <c r="F658" s="259"/>
      <c r="G658" s="257"/>
      <c r="H658" s="257"/>
      <c r="I658" s="252"/>
      <c r="J658" s="253"/>
      <c r="K658" s="254"/>
      <c r="L658" s="253" t="str">
        <f t="shared" si="49"/>
        <v/>
      </c>
      <c r="M658" s="254" t="e">
        <f t="shared" si="50"/>
        <v>#N/A</v>
      </c>
      <c r="N658" s="241" t="str">
        <f t="shared" si="51"/>
        <v/>
      </c>
    </row>
    <row r="659" spans="1:14" x14ac:dyDescent="0.2">
      <c r="A659" s="251"/>
      <c r="B659" s="247" t="e">
        <f>VLOOKUP(A659,Adr!A:B,2,FALSE())</f>
        <v>#N/A</v>
      </c>
      <c r="C659" s="260"/>
      <c r="D659" s="265"/>
      <c r="E659" s="250"/>
      <c r="F659" s="259"/>
      <c r="G659" s="257"/>
      <c r="H659" s="257"/>
      <c r="I659" s="253"/>
      <c r="J659" s="253"/>
      <c r="K659" s="254"/>
      <c r="L659" s="253" t="str">
        <f t="shared" si="49"/>
        <v/>
      </c>
      <c r="M659" s="254" t="e">
        <f t="shared" si="50"/>
        <v>#N/A</v>
      </c>
      <c r="N659" s="241" t="str">
        <f t="shared" si="51"/>
        <v/>
      </c>
    </row>
    <row r="660" spans="1:14" x14ac:dyDescent="0.2">
      <c r="A660" s="251"/>
      <c r="B660" s="247" t="e">
        <f>VLOOKUP(A660,Adr!A:B,2,FALSE())</f>
        <v>#N/A</v>
      </c>
      <c r="C660" s="260"/>
      <c r="D660" s="265"/>
      <c r="E660" s="250"/>
      <c r="F660" s="259"/>
      <c r="G660" s="257"/>
      <c r="H660" s="257"/>
      <c r="I660" s="253"/>
      <c r="J660" s="253"/>
      <c r="K660" s="254"/>
      <c r="L660" s="253" t="str">
        <f t="shared" si="49"/>
        <v/>
      </c>
      <c r="M660" s="254" t="e">
        <f t="shared" si="50"/>
        <v>#N/A</v>
      </c>
      <c r="N660" s="241" t="str">
        <f t="shared" si="51"/>
        <v/>
      </c>
    </row>
    <row r="661" spans="1:14" x14ac:dyDescent="0.2">
      <c r="A661" s="251"/>
      <c r="B661" s="247" t="e">
        <f>VLOOKUP(A661,Adr!A:B,2,FALSE())</f>
        <v>#N/A</v>
      </c>
      <c r="C661" s="257"/>
      <c r="D661" s="265"/>
      <c r="E661" s="250"/>
      <c r="F661" s="259"/>
      <c r="G661" s="257"/>
      <c r="H661" s="257"/>
      <c r="I661" s="252"/>
      <c r="J661" s="253"/>
      <c r="K661" s="254"/>
      <c r="L661" s="253" t="str">
        <f t="shared" si="49"/>
        <v/>
      </c>
      <c r="M661" s="254" t="e">
        <f t="shared" si="50"/>
        <v>#N/A</v>
      </c>
      <c r="N661" s="241" t="str">
        <f t="shared" si="51"/>
        <v/>
      </c>
    </row>
    <row r="662" spans="1:14" x14ac:dyDescent="0.2">
      <c r="A662" s="251"/>
      <c r="B662" s="247" t="e">
        <f>VLOOKUP(A662,Adr!A:B,2,FALSE())</f>
        <v>#N/A</v>
      </c>
      <c r="C662" s="260"/>
      <c r="D662" s="265"/>
      <c r="E662" s="250"/>
      <c r="F662" s="259"/>
      <c r="G662" s="257"/>
      <c r="H662" s="257"/>
      <c r="I662" s="253"/>
      <c r="J662" s="253"/>
      <c r="K662" s="254"/>
      <c r="L662" s="253" t="str">
        <f t="shared" si="49"/>
        <v/>
      </c>
      <c r="M662" s="254" t="e">
        <f t="shared" si="50"/>
        <v>#N/A</v>
      </c>
      <c r="N662" s="241" t="str">
        <f t="shared" si="51"/>
        <v/>
      </c>
    </row>
    <row r="663" spans="1:14" x14ac:dyDescent="0.2">
      <c r="A663" s="251"/>
      <c r="B663" s="247" t="e">
        <f>VLOOKUP(A663,Adr!A:B,2,FALSE())</f>
        <v>#N/A</v>
      </c>
      <c r="C663" s="260"/>
      <c r="D663" s="268"/>
      <c r="E663" s="250"/>
      <c r="F663" s="251"/>
      <c r="G663" s="248"/>
      <c r="H663" s="248"/>
      <c r="I663" s="253"/>
      <c r="J663" s="253"/>
      <c r="K663" s="254"/>
      <c r="L663" s="253" t="str">
        <f t="shared" si="49"/>
        <v/>
      </c>
      <c r="M663" s="254" t="e">
        <f t="shared" si="50"/>
        <v>#N/A</v>
      </c>
      <c r="N663" s="241" t="str">
        <f t="shared" si="51"/>
        <v/>
      </c>
    </row>
    <row r="664" spans="1:14" x14ac:dyDescent="0.2">
      <c r="A664" s="234"/>
      <c r="B664" s="247" t="e">
        <f>VLOOKUP(A664,Adr!A:B,2,FALSE())</f>
        <v>#N/A</v>
      </c>
      <c r="C664" s="248"/>
      <c r="D664" s="266"/>
      <c r="E664" s="250"/>
      <c r="F664" s="251"/>
      <c r="G664" s="248"/>
      <c r="H664" s="248"/>
      <c r="I664" s="252"/>
      <c r="J664" s="253"/>
      <c r="K664" s="254"/>
      <c r="L664" s="253" t="str">
        <f t="shared" si="49"/>
        <v/>
      </c>
      <c r="M664" s="254" t="e">
        <f t="shared" si="50"/>
        <v>#N/A</v>
      </c>
      <c r="N664" s="241" t="str">
        <f t="shared" si="51"/>
        <v/>
      </c>
    </row>
    <row r="665" spans="1:14" x14ac:dyDescent="0.2">
      <c r="A665" s="251"/>
      <c r="B665" s="247" t="e">
        <f>VLOOKUP(A665,Adr!A:B,2,FALSE())</f>
        <v>#N/A</v>
      </c>
      <c r="C665" s="248"/>
      <c r="D665" s="266"/>
      <c r="E665" s="250"/>
      <c r="F665" s="251"/>
      <c r="G665" s="248"/>
      <c r="H665" s="248"/>
      <c r="I665" s="252"/>
      <c r="J665" s="253"/>
      <c r="K665" s="254"/>
      <c r="L665" s="253" t="str">
        <f t="shared" si="49"/>
        <v/>
      </c>
      <c r="M665" s="254" t="e">
        <f t="shared" si="50"/>
        <v>#N/A</v>
      </c>
      <c r="N665" s="241" t="str">
        <f t="shared" si="51"/>
        <v/>
      </c>
    </row>
    <row r="666" spans="1:14" x14ac:dyDescent="0.2">
      <c r="A666" s="234"/>
      <c r="B666" s="247" t="e">
        <f>VLOOKUP(A666,Adr!A:B,2,FALSE())</f>
        <v>#N/A</v>
      </c>
      <c r="C666" s="248"/>
      <c r="D666" s="266"/>
      <c r="E666" s="250"/>
      <c r="F666" s="251"/>
      <c r="G666" s="248"/>
      <c r="H666" s="248"/>
      <c r="I666" s="252"/>
      <c r="J666" s="253"/>
      <c r="K666" s="254"/>
      <c r="L666" s="253" t="str">
        <f t="shared" si="49"/>
        <v/>
      </c>
      <c r="M666" s="254" t="e">
        <f t="shared" si="50"/>
        <v>#N/A</v>
      </c>
      <c r="N666" s="241" t="str">
        <f t="shared" si="51"/>
        <v/>
      </c>
    </row>
    <row r="667" spans="1:14" x14ac:dyDescent="0.2">
      <c r="A667" s="220"/>
      <c r="B667" s="247" t="e">
        <f>VLOOKUP(A667,Adr!A:B,2,FALSE())</f>
        <v>#N/A</v>
      </c>
      <c r="C667" s="248"/>
      <c r="D667" s="266"/>
      <c r="E667" s="250"/>
      <c r="F667" s="251"/>
      <c r="G667" s="248"/>
      <c r="H667" s="248"/>
      <c r="I667" s="252"/>
      <c r="J667" s="253"/>
      <c r="K667" s="254"/>
      <c r="L667" s="253" t="str">
        <f t="shared" si="49"/>
        <v/>
      </c>
      <c r="M667" s="254" t="e">
        <f t="shared" si="50"/>
        <v>#N/A</v>
      </c>
      <c r="N667" s="241" t="str">
        <f t="shared" si="51"/>
        <v/>
      </c>
    </row>
    <row r="668" spans="1:14" x14ac:dyDescent="0.2">
      <c r="A668" s="255"/>
      <c r="B668" s="247" t="e">
        <f>VLOOKUP(A668,Adr!A:B,2,FALSE())</f>
        <v>#N/A</v>
      </c>
      <c r="C668" s="248"/>
      <c r="D668" s="266"/>
      <c r="E668" s="250"/>
      <c r="F668" s="251"/>
      <c r="G668" s="248"/>
      <c r="H668" s="248"/>
      <c r="I668" s="252"/>
      <c r="J668" s="253"/>
      <c r="K668" s="254"/>
      <c r="L668" s="253" t="str">
        <f t="shared" si="49"/>
        <v/>
      </c>
      <c r="M668" s="254" t="e">
        <f t="shared" si="50"/>
        <v>#N/A</v>
      </c>
      <c r="N668" s="241" t="str">
        <f t="shared" si="51"/>
        <v/>
      </c>
    </row>
    <row r="669" spans="1:14" x14ac:dyDescent="0.2">
      <c r="A669" s="251"/>
      <c r="B669" s="247" t="e">
        <f>VLOOKUP(A669,Adr!A:B,2,FALSE())</f>
        <v>#N/A</v>
      </c>
      <c r="C669" s="248"/>
      <c r="D669" s="266"/>
      <c r="E669" s="250"/>
      <c r="F669" s="251"/>
      <c r="G669" s="248"/>
      <c r="H669" s="248"/>
      <c r="I669" s="252"/>
      <c r="J669" s="253"/>
      <c r="K669" s="254"/>
      <c r="L669" s="253" t="str">
        <f t="shared" si="49"/>
        <v/>
      </c>
      <c r="M669" s="254" t="e">
        <f t="shared" si="50"/>
        <v>#N/A</v>
      </c>
      <c r="N669" s="241" t="str">
        <f t="shared" si="51"/>
        <v/>
      </c>
    </row>
    <row r="670" spans="1:14" x14ac:dyDescent="0.2">
      <c r="A670" s="251"/>
      <c r="B670" s="247" t="e">
        <f>VLOOKUP(A670,Adr!A:B,2,FALSE())</f>
        <v>#N/A</v>
      </c>
      <c r="C670" s="260"/>
      <c r="D670" s="265"/>
      <c r="E670" s="250"/>
      <c r="F670" s="259"/>
      <c r="G670" s="257"/>
      <c r="H670" s="257"/>
      <c r="I670" s="253"/>
      <c r="J670" s="253"/>
      <c r="K670" s="254"/>
      <c r="L670" s="253" t="str">
        <f t="shared" si="49"/>
        <v/>
      </c>
      <c r="M670" s="254" t="e">
        <f t="shared" si="50"/>
        <v>#N/A</v>
      </c>
      <c r="N670" s="241" t="str">
        <f t="shared" si="51"/>
        <v/>
      </c>
    </row>
    <row r="671" spans="1:14" x14ac:dyDescent="0.2">
      <c r="A671" s="251"/>
      <c r="B671" s="247" t="e">
        <f>VLOOKUP(A671,Adr!A:B,2,FALSE())</f>
        <v>#N/A</v>
      </c>
      <c r="C671" s="260"/>
      <c r="D671" s="265"/>
      <c r="E671" s="250"/>
      <c r="F671" s="259"/>
      <c r="G671" s="257"/>
      <c r="H671" s="257"/>
      <c r="I671" s="253"/>
      <c r="J671" s="253"/>
      <c r="K671" s="254"/>
      <c r="L671" s="253" t="str">
        <f t="shared" si="49"/>
        <v/>
      </c>
      <c r="M671" s="254" t="e">
        <f t="shared" si="50"/>
        <v>#N/A</v>
      </c>
      <c r="N671" s="241" t="str">
        <f t="shared" si="51"/>
        <v/>
      </c>
    </row>
    <row r="672" spans="1:14" x14ac:dyDescent="0.2">
      <c r="A672" s="251"/>
      <c r="B672" s="247" t="e">
        <f>VLOOKUP(A672,Adr!A:B,2,FALSE())</f>
        <v>#N/A</v>
      </c>
      <c r="C672" s="260"/>
      <c r="D672" s="268"/>
      <c r="E672" s="250"/>
      <c r="F672" s="251"/>
      <c r="G672" s="248"/>
      <c r="H672" s="248"/>
      <c r="I672" s="253"/>
      <c r="J672" s="253"/>
      <c r="K672" s="254"/>
      <c r="L672" s="253" t="str">
        <f t="shared" si="49"/>
        <v/>
      </c>
      <c r="M672" s="254" t="e">
        <f t="shared" si="50"/>
        <v>#N/A</v>
      </c>
      <c r="N672" s="241" t="str">
        <f t="shared" si="51"/>
        <v/>
      </c>
    </row>
    <row r="673" spans="1:14" x14ac:dyDescent="0.2">
      <c r="A673" s="251"/>
      <c r="B673" s="247" t="e">
        <f>VLOOKUP(A673,Adr!A:B,2,FALSE())</f>
        <v>#N/A</v>
      </c>
      <c r="C673" s="260"/>
      <c r="D673" s="268"/>
      <c r="E673" s="250"/>
      <c r="F673" s="251"/>
      <c r="G673" s="248"/>
      <c r="H673" s="248"/>
      <c r="I673" s="253"/>
      <c r="J673" s="253"/>
      <c r="K673" s="254"/>
      <c r="L673" s="253" t="str">
        <f t="shared" si="49"/>
        <v/>
      </c>
      <c r="M673" s="254" t="e">
        <f t="shared" si="50"/>
        <v>#N/A</v>
      </c>
      <c r="N673" s="241" t="str">
        <f t="shared" si="51"/>
        <v/>
      </c>
    </row>
    <row r="674" spans="1:14" x14ac:dyDescent="0.2">
      <c r="A674" s="251"/>
      <c r="B674" s="247" t="e">
        <f>VLOOKUP(A674,Adr!A:B,2,FALSE())</f>
        <v>#N/A</v>
      </c>
      <c r="C674" s="248"/>
      <c r="D674" s="266"/>
      <c r="E674" s="250"/>
      <c r="F674" s="251"/>
      <c r="G674" s="248"/>
      <c r="H674" s="248"/>
      <c r="I674" s="252"/>
      <c r="J674" s="253"/>
      <c r="K674" s="254"/>
      <c r="L674" s="253" t="str">
        <f t="shared" si="49"/>
        <v/>
      </c>
      <c r="M674" s="254" t="e">
        <f t="shared" si="50"/>
        <v>#N/A</v>
      </c>
      <c r="N674" s="241" t="str">
        <f t="shared" si="51"/>
        <v/>
      </c>
    </row>
    <row r="675" spans="1:14" x14ac:dyDescent="0.2">
      <c r="A675" s="251"/>
      <c r="B675" s="247" t="e">
        <f>VLOOKUP(A675,Adr!A:B,2,FALSE())</f>
        <v>#N/A</v>
      </c>
      <c r="C675" s="248"/>
      <c r="D675" s="266"/>
      <c r="E675" s="250"/>
      <c r="F675" s="251"/>
      <c r="G675" s="248"/>
      <c r="H675" s="248"/>
      <c r="I675" s="252"/>
      <c r="J675" s="253"/>
      <c r="K675" s="254"/>
      <c r="L675" s="253" t="str">
        <f t="shared" si="49"/>
        <v/>
      </c>
      <c r="M675" s="254" t="e">
        <f t="shared" si="50"/>
        <v>#N/A</v>
      </c>
      <c r="N675" s="241" t="str">
        <f t="shared" si="51"/>
        <v/>
      </c>
    </row>
    <row r="676" spans="1:14" x14ac:dyDescent="0.2">
      <c r="A676" s="251"/>
      <c r="B676" s="247" t="e">
        <f>VLOOKUP(A676,Adr!A:B,2,FALSE())</f>
        <v>#N/A</v>
      </c>
      <c r="C676" s="248"/>
      <c r="D676" s="266"/>
      <c r="E676" s="250"/>
      <c r="F676" s="251"/>
      <c r="G676" s="248"/>
      <c r="H676" s="248"/>
      <c r="I676" s="252"/>
      <c r="J676" s="253"/>
      <c r="K676" s="254"/>
      <c r="L676" s="253" t="str">
        <f t="shared" si="49"/>
        <v/>
      </c>
      <c r="M676" s="254" t="e">
        <f t="shared" si="50"/>
        <v>#N/A</v>
      </c>
      <c r="N676" s="241" t="str">
        <f t="shared" si="51"/>
        <v/>
      </c>
    </row>
    <row r="677" spans="1:14" x14ac:dyDescent="0.2">
      <c r="A677" s="251"/>
      <c r="B677" s="247" t="e">
        <f>VLOOKUP(A677,Adr!A:B,2,FALSE())</f>
        <v>#N/A</v>
      </c>
      <c r="C677" s="248"/>
      <c r="D677" s="266"/>
      <c r="E677" s="250"/>
      <c r="F677" s="251"/>
      <c r="G677" s="248"/>
      <c r="H677" s="248"/>
      <c r="I677" s="252"/>
      <c r="J677" s="253"/>
      <c r="K677" s="254"/>
      <c r="L677" s="253" t="str">
        <f t="shared" si="49"/>
        <v/>
      </c>
      <c r="M677" s="254" t="e">
        <f t="shared" si="50"/>
        <v>#N/A</v>
      </c>
      <c r="N677" s="241" t="str">
        <f t="shared" si="51"/>
        <v/>
      </c>
    </row>
    <row r="678" spans="1:14" x14ac:dyDescent="0.2">
      <c r="A678" s="251"/>
      <c r="B678" s="247" t="e">
        <f>VLOOKUP(A678,Adr!A:B,2,FALSE())</f>
        <v>#N/A</v>
      </c>
      <c r="C678" s="260"/>
      <c r="D678" s="268"/>
      <c r="E678" s="250"/>
      <c r="F678" s="251"/>
      <c r="G678" s="248"/>
      <c r="H678" s="248"/>
      <c r="I678" s="253"/>
      <c r="J678" s="253"/>
      <c r="K678" s="254"/>
      <c r="L678" s="253" t="str">
        <f t="shared" si="49"/>
        <v/>
      </c>
      <c r="M678" s="254" t="e">
        <f t="shared" si="50"/>
        <v>#N/A</v>
      </c>
      <c r="N678" s="241" t="str">
        <f t="shared" si="51"/>
        <v/>
      </c>
    </row>
    <row r="679" spans="1:14" x14ac:dyDescent="0.2">
      <c r="A679" s="251"/>
      <c r="B679" s="247" t="e">
        <f>VLOOKUP(A679,Adr!A:B,2,FALSE())</f>
        <v>#N/A</v>
      </c>
      <c r="C679" s="248"/>
      <c r="D679" s="266"/>
      <c r="E679" s="250"/>
      <c r="F679" s="251"/>
      <c r="G679" s="248"/>
      <c r="H679" s="248"/>
      <c r="I679" s="252"/>
      <c r="J679" s="253"/>
      <c r="K679" s="254"/>
      <c r="L679" s="253" t="str">
        <f t="shared" si="49"/>
        <v/>
      </c>
      <c r="M679" s="254" t="e">
        <f t="shared" si="50"/>
        <v>#N/A</v>
      </c>
      <c r="N679" s="241" t="str">
        <f t="shared" si="51"/>
        <v/>
      </c>
    </row>
    <row r="680" spans="1:14" x14ac:dyDescent="0.2">
      <c r="A680" s="251"/>
      <c r="B680" s="247" t="e">
        <f>VLOOKUP(A680,Adr!A:B,2,FALSE())</f>
        <v>#N/A</v>
      </c>
      <c r="C680" s="248"/>
      <c r="D680" s="266"/>
      <c r="E680" s="250"/>
      <c r="F680" s="251"/>
      <c r="G680" s="248"/>
      <c r="H680" s="248"/>
      <c r="I680" s="252"/>
      <c r="J680" s="253"/>
      <c r="K680" s="254"/>
      <c r="L680" s="253" t="str">
        <f t="shared" si="49"/>
        <v/>
      </c>
      <c r="M680" s="254" t="e">
        <f t="shared" si="50"/>
        <v>#N/A</v>
      </c>
      <c r="N680" s="241" t="str">
        <f t="shared" si="51"/>
        <v/>
      </c>
    </row>
    <row r="681" spans="1:14" x14ac:dyDescent="0.2">
      <c r="A681" s="251"/>
      <c r="B681" s="247" t="e">
        <f>VLOOKUP(A681,Adr!A:B,2,FALSE())</f>
        <v>#N/A</v>
      </c>
      <c r="C681" s="248"/>
      <c r="D681" s="266"/>
      <c r="E681" s="250"/>
      <c r="F681" s="251"/>
      <c r="G681" s="248"/>
      <c r="H681" s="248"/>
      <c r="I681" s="252"/>
      <c r="J681" s="253"/>
      <c r="K681" s="254"/>
      <c r="L681" s="253" t="str">
        <f t="shared" si="49"/>
        <v/>
      </c>
      <c r="M681" s="254" t="e">
        <f t="shared" si="50"/>
        <v>#N/A</v>
      </c>
      <c r="N681" s="241" t="str">
        <f t="shared" si="51"/>
        <v/>
      </c>
    </row>
    <row r="682" spans="1:14" x14ac:dyDescent="0.2">
      <c r="A682" s="251"/>
      <c r="B682" s="247" t="e">
        <f>VLOOKUP(A682,Adr!A:B,2,FALSE())</f>
        <v>#N/A</v>
      </c>
      <c r="C682" s="260"/>
      <c r="D682" s="265"/>
      <c r="E682" s="250"/>
      <c r="F682" s="259"/>
      <c r="G682" s="257"/>
      <c r="H682" s="257"/>
      <c r="I682" s="253"/>
      <c r="J682" s="253"/>
      <c r="K682" s="254"/>
      <c r="L682" s="253" t="str">
        <f t="shared" si="49"/>
        <v/>
      </c>
      <c r="M682" s="254" t="e">
        <f t="shared" si="50"/>
        <v>#N/A</v>
      </c>
      <c r="N682" s="241" t="str">
        <f t="shared" si="51"/>
        <v/>
      </c>
    </row>
    <row r="683" spans="1:14" x14ac:dyDescent="0.2">
      <c r="A683" s="251"/>
      <c r="B683" s="247" t="e">
        <f>VLOOKUP(A683,Adr!A:B,2,FALSE())</f>
        <v>#N/A</v>
      </c>
      <c r="C683" s="260"/>
      <c r="D683" s="265"/>
      <c r="E683" s="250"/>
      <c r="F683" s="259"/>
      <c r="G683" s="257"/>
      <c r="H683" s="257"/>
      <c r="I683" s="253"/>
      <c r="J683" s="253"/>
      <c r="K683" s="254"/>
      <c r="L683" s="253" t="str">
        <f t="shared" si="49"/>
        <v/>
      </c>
      <c r="M683" s="254" t="e">
        <f t="shared" si="50"/>
        <v>#N/A</v>
      </c>
      <c r="N683" s="241" t="str">
        <f t="shared" si="51"/>
        <v/>
      </c>
    </row>
    <row r="684" spans="1:14" x14ac:dyDescent="0.2">
      <c r="A684" s="251"/>
      <c r="B684" s="247" t="e">
        <f>VLOOKUP(A684,Adr!A:B,2,FALSE())</f>
        <v>#N/A</v>
      </c>
      <c r="C684" s="260"/>
      <c r="D684" s="265"/>
      <c r="E684" s="250"/>
      <c r="F684" s="259"/>
      <c r="G684" s="257"/>
      <c r="H684" s="257"/>
      <c r="I684" s="253"/>
      <c r="J684" s="253"/>
      <c r="K684" s="254"/>
      <c r="L684" s="253" t="str">
        <f t="shared" si="49"/>
        <v/>
      </c>
      <c r="M684" s="254" t="e">
        <f t="shared" si="50"/>
        <v>#N/A</v>
      </c>
      <c r="N684" s="241" t="str">
        <f t="shared" si="51"/>
        <v/>
      </c>
    </row>
    <row r="685" spans="1:14" x14ac:dyDescent="0.2">
      <c r="A685" s="251"/>
      <c r="B685" s="247" t="e">
        <f>VLOOKUP(A685,Adr!A:B,2,FALSE())</f>
        <v>#N/A</v>
      </c>
      <c r="C685" s="260"/>
      <c r="D685" s="265"/>
      <c r="E685" s="250"/>
      <c r="F685" s="259"/>
      <c r="G685" s="257"/>
      <c r="H685" s="257"/>
      <c r="I685" s="253"/>
      <c r="J685" s="253"/>
      <c r="K685" s="254"/>
      <c r="L685" s="253" t="str">
        <f t="shared" si="49"/>
        <v/>
      </c>
      <c r="M685" s="254" t="e">
        <f t="shared" si="50"/>
        <v>#N/A</v>
      </c>
      <c r="N685" s="241" t="str">
        <f t="shared" si="51"/>
        <v/>
      </c>
    </row>
    <row r="686" spans="1:14" x14ac:dyDescent="0.2">
      <c r="A686" s="251"/>
      <c r="B686" s="247" t="e">
        <f>VLOOKUP(A686,Adr!A:B,2,FALSE())</f>
        <v>#N/A</v>
      </c>
      <c r="C686" s="260"/>
      <c r="D686" s="268"/>
      <c r="E686" s="250"/>
      <c r="F686" s="251"/>
      <c r="G686" s="248"/>
      <c r="H686" s="248"/>
      <c r="I686" s="253"/>
      <c r="J686" s="253"/>
      <c r="K686" s="254"/>
      <c r="L686" s="253" t="str">
        <f t="shared" si="49"/>
        <v/>
      </c>
      <c r="M686" s="254" t="e">
        <f t="shared" si="50"/>
        <v>#N/A</v>
      </c>
      <c r="N686" s="241" t="str">
        <f t="shared" si="51"/>
        <v/>
      </c>
    </row>
    <row r="687" spans="1:14" x14ac:dyDescent="0.2">
      <c r="A687" s="251"/>
      <c r="B687" s="247" t="e">
        <f>VLOOKUP(A687,Adr!A:B,2,FALSE())</f>
        <v>#N/A</v>
      </c>
      <c r="C687" s="260"/>
      <c r="D687" s="268"/>
      <c r="E687" s="250"/>
      <c r="F687" s="251"/>
      <c r="G687" s="248"/>
      <c r="H687" s="248"/>
      <c r="I687" s="253"/>
      <c r="J687" s="253"/>
      <c r="K687" s="254"/>
      <c r="L687" s="253" t="str">
        <f t="shared" si="49"/>
        <v/>
      </c>
      <c r="M687" s="254" t="e">
        <f t="shared" si="50"/>
        <v>#N/A</v>
      </c>
      <c r="N687" s="241" t="str">
        <f t="shared" si="51"/>
        <v/>
      </c>
    </row>
    <row r="688" spans="1:14" x14ac:dyDescent="0.2">
      <c r="A688" s="251"/>
      <c r="B688" s="247" t="e">
        <f>VLOOKUP(A688,Adr!A:B,2,FALSE())</f>
        <v>#N/A</v>
      </c>
      <c r="C688" s="260"/>
      <c r="D688" s="265"/>
      <c r="E688" s="250"/>
      <c r="F688" s="259"/>
      <c r="G688" s="257"/>
      <c r="H688" s="257"/>
      <c r="I688" s="253"/>
      <c r="J688" s="253"/>
      <c r="K688" s="254"/>
      <c r="L688" s="253" t="str">
        <f t="shared" si="49"/>
        <v/>
      </c>
      <c r="M688" s="254" t="e">
        <f t="shared" si="50"/>
        <v>#N/A</v>
      </c>
      <c r="N688" s="241" t="str">
        <f t="shared" si="51"/>
        <v/>
      </c>
    </row>
    <row r="689" spans="1:14" x14ac:dyDescent="0.2">
      <c r="A689" s="251"/>
      <c r="B689" s="247" t="e">
        <f>VLOOKUP(A689,Adr!A:B,2,FALSE())</f>
        <v>#N/A</v>
      </c>
      <c r="C689" s="262"/>
      <c r="D689" s="266"/>
      <c r="E689" s="250"/>
      <c r="F689" s="259"/>
      <c r="G689" s="257"/>
      <c r="H689" s="257"/>
      <c r="I689" s="253"/>
      <c r="J689" s="253"/>
      <c r="K689" s="254"/>
      <c r="L689" s="253" t="str">
        <f t="shared" si="49"/>
        <v/>
      </c>
      <c r="M689" s="254" t="e">
        <f t="shared" si="50"/>
        <v>#N/A</v>
      </c>
      <c r="N689" s="241" t="str">
        <f t="shared" si="51"/>
        <v/>
      </c>
    </row>
    <row r="690" spans="1:14" x14ac:dyDescent="0.2">
      <c r="A690" s="251"/>
      <c r="B690" s="247" t="e">
        <f>VLOOKUP(A690,Adr!A:B,2,FALSE())</f>
        <v>#N/A</v>
      </c>
      <c r="C690" s="262"/>
      <c r="D690" s="266"/>
      <c r="E690" s="250"/>
      <c r="F690" s="259"/>
      <c r="G690" s="257"/>
      <c r="H690" s="257"/>
      <c r="I690" s="253"/>
      <c r="J690" s="253"/>
      <c r="K690" s="254"/>
      <c r="L690" s="253" t="str">
        <f t="shared" si="49"/>
        <v/>
      </c>
      <c r="M690" s="254" t="e">
        <f t="shared" si="50"/>
        <v>#N/A</v>
      </c>
      <c r="N690" s="241" t="str">
        <f t="shared" si="51"/>
        <v/>
      </c>
    </row>
    <row r="691" spans="1:14" x14ac:dyDescent="0.2">
      <c r="A691" s="251"/>
      <c r="B691" s="247" t="e">
        <f>VLOOKUP(A691,Adr!A:B,2,FALSE())</f>
        <v>#N/A</v>
      </c>
      <c r="C691" s="260"/>
      <c r="D691" s="265"/>
      <c r="E691" s="250"/>
      <c r="F691" s="259"/>
      <c r="G691" s="257"/>
      <c r="H691" s="257"/>
      <c r="I691" s="253"/>
      <c r="J691" s="253"/>
      <c r="K691" s="254"/>
      <c r="L691" s="253" t="str">
        <f t="shared" si="49"/>
        <v/>
      </c>
      <c r="M691" s="254" t="e">
        <f t="shared" si="50"/>
        <v>#N/A</v>
      </c>
      <c r="N691" s="241" t="str">
        <f t="shared" si="51"/>
        <v/>
      </c>
    </row>
    <row r="692" spans="1:14" x14ac:dyDescent="0.2">
      <c r="A692" s="251"/>
      <c r="B692" s="247" t="e">
        <f>VLOOKUP(A692,Adr!A:B,2,FALSE())</f>
        <v>#N/A</v>
      </c>
      <c r="C692" s="260"/>
      <c r="D692" s="265"/>
      <c r="E692" s="250"/>
      <c r="F692" s="259"/>
      <c r="G692" s="257"/>
      <c r="H692" s="257"/>
      <c r="I692" s="253"/>
      <c r="J692" s="253"/>
      <c r="K692" s="254"/>
      <c r="L692" s="253" t="str">
        <f t="shared" si="49"/>
        <v/>
      </c>
      <c r="M692" s="254" t="e">
        <f t="shared" si="50"/>
        <v>#N/A</v>
      </c>
      <c r="N692" s="241" t="str">
        <f t="shared" si="51"/>
        <v/>
      </c>
    </row>
    <row r="693" spans="1:14" x14ac:dyDescent="0.2">
      <c r="A693" s="251"/>
      <c r="B693" s="247" t="e">
        <f>VLOOKUP(A693,Adr!A:B,2,FALSE())</f>
        <v>#N/A</v>
      </c>
      <c r="C693" s="260"/>
      <c r="D693" s="265"/>
      <c r="E693" s="250"/>
      <c r="F693" s="259"/>
      <c r="G693" s="257"/>
      <c r="H693" s="257"/>
      <c r="I693" s="253"/>
      <c r="J693" s="253"/>
      <c r="K693" s="254"/>
      <c r="L693" s="253" t="str">
        <f t="shared" si="49"/>
        <v/>
      </c>
      <c r="M693" s="254" t="e">
        <f t="shared" si="50"/>
        <v>#N/A</v>
      </c>
      <c r="N693" s="241" t="str">
        <f t="shared" si="51"/>
        <v/>
      </c>
    </row>
    <row r="694" spans="1:14" x14ac:dyDescent="0.2">
      <c r="A694" s="251"/>
      <c r="B694" s="247" t="e">
        <f>VLOOKUP(A694,Adr!A:B,2,FALSE())</f>
        <v>#N/A</v>
      </c>
      <c r="C694" s="260"/>
      <c r="D694" s="265"/>
      <c r="E694" s="250"/>
      <c r="F694" s="259"/>
      <c r="G694" s="257"/>
      <c r="H694" s="257"/>
      <c r="I694" s="253"/>
      <c r="J694" s="253"/>
      <c r="K694" s="254"/>
      <c r="L694" s="253" t="str">
        <f t="shared" si="49"/>
        <v/>
      </c>
      <c r="M694" s="254" t="e">
        <f t="shared" si="50"/>
        <v>#N/A</v>
      </c>
      <c r="N694" s="241" t="str">
        <f t="shared" si="51"/>
        <v/>
      </c>
    </row>
    <row r="695" spans="1:14" x14ac:dyDescent="0.2">
      <c r="A695" s="251"/>
      <c r="B695" s="247" t="e">
        <f>VLOOKUP(A695,Adr!A:B,2,FALSE())</f>
        <v>#N/A</v>
      </c>
      <c r="C695" s="260"/>
      <c r="D695" s="265"/>
      <c r="E695" s="250"/>
      <c r="F695" s="259"/>
      <c r="G695" s="257"/>
      <c r="H695" s="257"/>
      <c r="I695" s="253"/>
      <c r="J695" s="253"/>
      <c r="K695" s="254"/>
      <c r="L695" s="253" t="str">
        <f t="shared" si="49"/>
        <v/>
      </c>
      <c r="M695" s="254" t="e">
        <f t="shared" si="50"/>
        <v>#N/A</v>
      </c>
      <c r="N695" s="241" t="str">
        <f t="shared" si="51"/>
        <v/>
      </c>
    </row>
    <row r="696" spans="1:14" x14ac:dyDescent="0.2">
      <c r="A696" s="259"/>
      <c r="B696" s="247" t="e">
        <f>VLOOKUP(A696,Adr!A:B,2,FALSE())</f>
        <v>#N/A</v>
      </c>
      <c r="C696" s="257"/>
      <c r="D696" s="265"/>
      <c r="E696" s="256"/>
      <c r="F696" s="259"/>
      <c r="G696" s="257"/>
      <c r="H696" s="257"/>
      <c r="I696" s="252"/>
      <c r="J696" s="253"/>
      <c r="K696" s="254"/>
      <c r="L696" s="253" t="str">
        <f t="shared" si="49"/>
        <v/>
      </c>
      <c r="M696" s="254" t="e">
        <f t="shared" si="50"/>
        <v>#N/A</v>
      </c>
      <c r="N696" s="241" t="str">
        <f t="shared" si="51"/>
        <v/>
      </c>
    </row>
    <row r="697" spans="1:14" x14ac:dyDescent="0.2">
      <c r="A697" s="251"/>
      <c r="B697" s="247" t="e">
        <f>VLOOKUP(A697,Adr!A:B,2,FALSE())</f>
        <v>#N/A</v>
      </c>
      <c r="C697" s="262"/>
      <c r="D697" s="266"/>
      <c r="E697" s="250"/>
      <c r="F697" s="251"/>
      <c r="G697" s="248"/>
      <c r="H697" s="248"/>
      <c r="I697" s="252"/>
      <c r="J697" s="253"/>
      <c r="K697" s="254"/>
      <c r="L697" s="253" t="str">
        <f t="shared" si="49"/>
        <v/>
      </c>
      <c r="M697" s="254" t="e">
        <f t="shared" si="50"/>
        <v>#N/A</v>
      </c>
      <c r="N697" s="241" t="str">
        <f t="shared" si="51"/>
        <v/>
      </c>
    </row>
    <row r="698" spans="1:14" x14ac:dyDescent="0.2">
      <c r="A698" s="251"/>
      <c r="B698" s="247" t="e">
        <f>VLOOKUP(A698,Adr!A:B,2,FALSE())</f>
        <v>#N/A</v>
      </c>
      <c r="C698" s="260"/>
      <c r="D698" s="265"/>
      <c r="E698" s="250"/>
      <c r="F698" s="251"/>
      <c r="G698" s="248"/>
      <c r="H698" s="248"/>
      <c r="I698" s="252"/>
      <c r="J698" s="253"/>
      <c r="K698" s="254"/>
      <c r="L698" s="253" t="str">
        <f t="shared" si="49"/>
        <v/>
      </c>
      <c r="M698" s="254" t="e">
        <f t="shared" si="50"/>
        <v>#N/A</v>
      </c>
      <c r="N698" s="241" t="str">
        <f t="shared" si="51"/>
        <v/>
      </c>
    </row>
    <row r="699" spans="1:14" x14ac:dyDescent="0.2">
      <c r="A699" s="251"/>
      <c r="B699" s="247" t="e">
        <f>VLOOKUP(A699,Adr!A:B,2,FALSE())</f>
        <v>#N/A</v>
      </c>
      <c r="C699" s="260"/>
      <c r="D699" s="265"/>
      <c r="E699" s="250"/>
      <c r="F699" s="251"/>
      <c r="G699" s="248"/>
      <c r="H699" s="248"/>
      <c r="I699" s="252"/>
      <c r="J699" s="253"/>
      <c r="K699" s="254"/>
      <c r="L699" s="253" t="str">
        <f t="shared" si="49"/>
        <v/>
      </c>
      <c r="M699" s="254" t="e">
        <f t="shared" si="50"/>
        <v>#N/A</v>
      </c>
      <c r="N699" s="241" t="str">
        <f t="shared" si="51"/>
        <v/>
      </c>
    </row>
    <row r="700" spans="1:14" x14ac:dyDescent="0.2">
      <c r="A700" s="251"/>
      <c r="B700" s="247" t="e">
        <f>VLOOKUP(A700,Adr!A:B,2,FALSE())</f>
        <v>#N/A</v>
      </c>
      <c r="C700" s="260"/>
      <c r="D700" s="265"/>
      <c r="E700" s="250"/>
      <c r="F700" s="251"/>
      <c r="G700" s="248"/>
      <c r="H700" s="248"/>
      <c r="I700" s="252"/>
      <c r="J700" s="253"/>
      <c r="K700" s="254"/>
      <c r="L700" s="253" t="str">
        <f t="shared" si="49"/>
        <v/>
      </c>
      <c r="M700" s="254" t="e">
        <f t="shared" si="50"/>
        <v>#N/A</v>
      </c>
      <c r="N700" s="241" t="str">
        <f t="shared" si="51"/>
        <v/>
      </c>
    </row>
    <row r="701" spans="1:14" x14ac:dyDescent="0.2">
      <c r="A701" s="251"/>
      <c r="B701" s="247" t="e">
        <f>VLOOKUP(A701,Adr!A:B,2,FALSE())</f>
        <v>#N/A</v>
      </c>
      <c r="C701" s="260"/>
      <c r="D701" s="265"/>
      <c r="E701" s="250"/>
      <c r="F701" s="251"/>
      <c r="G701" s="248"/>
      <c r="H701" s="248"/>
      <c r="I701" s="252"/>
      <c r="J701" s="253"/>
      <c r="K701" s="254"/>
      <c r="L701" s="253" t="str">
        <f t="shared" si="49"/>
        <v/>
      </c>
      <c r="M701" s="254" t="e">
        <f t="shared" si="50"/>
        <v>#N/A</v>
      </c>
      <c r="N701" s="241" t="str">
        <f t="shared" si="51"/>
        <v/>
      </c>
    </row>
    <row r="702" spans="1:14" x14ac:dyDescent="0.2">
      <c r="A702" s="251"/>
      <c r="B702" s="247" t="e">
        <f>VLOOKUP(A702,Adr!A:B,2,FALSE())</f>
        <v>#N/A</v>
      </c>
      <c r="C702" s="260"/>
      <c r="D702" s="265"/>
      <c r="E702" s="250"/>
      <c r="F702" s="251"/>
      <c r="G702" s="248"/>
      <c r="H702" s="248"/>
      <c r="I702" s="252"/>
      <c r="J702" s="253"/>
      <c r="K702" s="254"/>
      <c r="L702" s="253" t="str">
        <f t="shared" si="49"/>
        <v/>
      </c>
      <c r="M702" s="254" t="e">
        <f t="shared" si="50"/>
        <v>#N/A</v>
      </c>
      <c r="N702" s="241" t="str">
        <f t="shared" si="51"/>
        <v/>
      </c>
    </row>
    <row r="703" spans="1:14" x14ac:dyDescent="0.2">
      <c r="A703" s="251"/>
      <c r="B703" s="247" t="e">
        <f>VLOOKUP(A703,Adr!A:B,2,FALSE())</f>
        <v>#N/A</v>
      </c>
      <c r="C703" s="262"/>
      <c r="D703" s="266"/>
      <c r="E703" s="250"/>
      <c r="F703" s="251"/>
      <c r="G703" s="248"/>
      <c r="H703" s="248"/>
      <c r="I703" s="252"/>
      <c r="J703" s="253"/>
      <c r="K703" s="254"/>
      <c r="L703" s="253" t="str">
        <f t="shared" si="49"/>
        <v/>
      </c>
      <c r="M703" s="254" t="e">
        <f t="shared" si="50"/>
        <v>#N/A</v>
      </c>
      <c r="N703" s="241" t="str">
        <f t="shared" si="51"/>
        <v/>
      </c>
    </row>
    <row r="704" spans="1:14" x14ac:dyDescent="0.2">
      <c r="A704" s="220"/>
      <c r="B704" s="247" t="e">
        <f>VLOOKUP(A704,Adr!A:B,2,FALSE())</f>
        <v>#N/A</v>
      </c>
      <c r="C704" s="248"/>
      <c r="D704" s="266"/>
      <c r="E704" s="250"/>
      <c r="F704" s="251"/>
      <c r="G704" s="248"/>
      <c r="H704" s="248"/>
      <c r="I704" s="252"/>
      <c r="J704" s="253"/>
      <c r="K704" s="254"/>
      <c r="L704" s="253" t="str">
        <f t="shared" si="49"/>
        <v/>
      </c>
      <c r="M704" s="254" t="e">
        <f t="shared" si="50"/>
        <v>#N/A</v>
      </c>
      <c r="N704" s="241" t="str">
        <f t="shared" si="51"/>
        <v/>
      </c>
    </row>
    <row r="705" spans="1:14" x14ac:dyDescent="0.2">
      <c r="A705" s="251"/>
      <c r="B705" s="247" t="e">
        <f>VLOOKUP(A705,Adr!A:B,2,FALSE())</f>
        <v>#N/A</v>
      </c>
      <c r="C705" s="260"/>
      <c r="D705" s="265"/>
      <c r="E705" s="250"/>
      <c r="F705" s="251"/>
      <c r="G705" s="248"/>
      <c r="H705" s="248"/>
      <c r="I705" s="252"/>
      <c r="J705" s="253"/>
      <c r="K705" s="254"/>
      <c r="L705" s="253" t="str">
        <f t="shared" si="49"/>
        <v/>
      </c>
      <c r="M705" s="254" t="e">
        <f t="shared" si="50"/>
        <v>#N/A</v>
      </c>
      <c r="N705" s="241" t="str">
        <f t="shared" si="51"/>
        <v/>
      </c>
    </row>
    <row r="706" spans="1:14" x14ac:dyDescent="0.2">
      <c r="A706" s="251"/>
      <c r="B706" s="247" t="e">
        <f>VLOOKUP(A706,Adr!A:B,2,FALSE())</f>
        <v>#N/A</v>
      </c>
      <c r="C706" s="260"/>
      <c r="D706" s="265"/>
      <c r="E706" s="250"/>
      <c r="F706" s="251"/>
      <c r="G706" s="248"/>
      <c r="H706" s="248"/>
      <c r="I706" s="252"/>
      <c r="J706" s="253"/>
      <c r="K706" s="254"/>
      <c r="L706" s="253" t="str">
        <f t="shared" ref="L706:L769" si="52">A706&amp;G706&amp;H706</f>
        <v/>
      </c>
      <c r="M706" s="254" t="e">
        <f t="shared" ref="M706:M769" si="53">B706&amp;F706&amp;H706&amp;C706</f>
        <v>#N/A</v>
      </c>
      <c r="N706" s="241" t="str">
        <f t="shared" si="51"/>
        <v/>
      </c>
    </row>
    <row r="707" spans="1:14" x14ac:dyDescent="0.2">
      <c r="A707" s="255"/>
      <c r="B707" s="247" t="e">
        <f>VLOOKUP(A707,Adr!A:B,2,FALSE())</f>
        <v>#N/A</v>
      </c>
      <c r="C707" s="248"/>
      <c r="D707" s="266"/>
      <c r="E707" s="250"/>
      <c r="F707" s="251"/>
      <c r="G707" s="248"/>
      <c r="H707" s="248"/>
      <c r="I707" s="252"/>
      <c r="J707" s="253"/>
      <c r="K707" s="254"/>
      <c r="L707" s="253" t="str">
        <f t="shared" si="52"/>
        <v/>
      </c>
      <c r="M707" s="254" t="e">
        <f t="shared" si="53"/>
        <v>#N/A</v>
      </c>
      <c r="N707" s="241" t="str">
        <f t="shared" si="51"/>
        <v/>
      </c>
    </row>
    <row r="708" spans="1:14" x14ac:dyDescent="0.2">
      <c r="A708" s="251"/>
      <c r="B708" s="247" t="e">
        <f>VLOOKUP(A708,Adr!A:B,2,FALSE())</f>
        <v>#N/A</v>
      </c>
      <c r="C708" s="262"/>
      <c r="D708" s="266"/>
      <c r="E708" s="250"/>
      <c r="F708" s="251"/>
      <c r="G708" s="248"/>
      <c r="H708" s="248"/>
      <c r="I708" s="252"/>
      <c r="J708" s="253"/>
      <c r="K708" s="254"/>
      <c r="L708" s="253" t="str">
        <f t="shared" si="52"/>
        <v/>
      </c>
      <c r="M708" s="254" t="e">
        <f t="shared" si="53"/>
        <v>#N/A</v>
      </c>
      <c r="N708" s="241" t="str">
        <f t="shared" si="51"/>
        <v/>
      </c>
    </row>
    <row r="709" spans="1:14" x14ac:dyDescent="0.2">
      <c r="A709" s="251"/>
      <c r="B709" s="247" t="e">
        <f>VLOOKUP(A709,Adr!A:B,2,FALSE())</f>
        <v>#N/A</v>
      </c>
      <c r="C709" s="260"/>
      <c r="D709" s="265"/>
      <c r="E709" s="250"/>
      <c r="F709" s="251"/>
      <c r="G709" s="248"/>
      <c r="H709" s="248"/>
      <c r="I709" s="252"/>
      <c r="J709" s="253"/>
      <c r="K709" s="254"/>
      <c r="L709" s="253" t="str">
        <f t="shared" si="52"/>
        <v/>
      </c>
      <c r="M709" s="254" t="e">
        <f t="shared" si="53"/>
        <v>#N/A</v>
      </c>
      <c r="N709" s="241" t="str">
        <f t="shared" si="51"/>
        <v/>
      </c>
    </row>
    <row r="710" spans="1:14" x14ac:dyDescent="0.2">
      <c r="A710" s="251"/>
      <c r="B710" s="247" t="e">
        <f>VLOOKUP(A710,Adr!A:B,2,FALSE())</f>
        <v>#N/A</v>
      </c>
      <c r="C710" s="262"/>
      <c r="D710" s="266"/>
      <c r="E710" s="250"/>
      <c r="F710" s="251"/>
      <c r="G710" s="248"/>
      <c r="H710" s="248"/>
      <c r="I710" s="252"/>
      <c r="J710" s="253"/>
      <c r="K710" s="254"/>
      <c r="L710" s="253" t="str">
        <f t="shared" si="52"/>
        <v/>
      </c>
      <c r="M710" s="254" t="e">
        <f t="shared" si="53"/>
        <v>#N/A</v>
      </c>
      <c r="N710" s="241" t="str">
        <f t="shared" si="51"/>
        <v/>
      </c>
    </row>
    <row r="711" spans="1:14" x14ac:dyDescent="0.2">
      <c r="A711" s="251"/>
      <c r="B711" s="247" t="e">
        <f>VLOOKUP(A711,Adr!A:B,2,FALSE())</f>
        <v>#N/A</v>
      </c>
      <c r="C711" s="262"/>
      <c r="D711" s="266"/>
      <c r="E711" s="250"/>
      <c r="F711" s="251"/>
      <c r="G711" s="248"/>
      <c r="H711" s="248"/>
      <c r="I711" s="252"/>
      <c r="J711" s="253"/>
      <c r="K711" s="254"/>
      <c r="L711" s="253" t="str">
        <f t="shared" si="52"/>
        <v/>
      </c>
      <c r="M711" s="254" t="e">
        <f t="shared" si="53"/>
        <v>#N/A</v>
      </c>
      <c r="N711" s="241" t="str">
        <f t="shared" si="51"/>
        <v/>
      </c>
    </row>
    <row r="712" spans="1:14" x14ac:dyDescent="0.2">
      <c r="A712" s="251"/>
      <c r="B712" s="247" t="e">
        <f>VLOOKUP(A712,Adr!A:B,2,FALSE())</f>
        <v>#N/A</v>
      </c>
      <c r="C712" s="260"/>
      <c r="D712" s="265"/>
      <c r="E712" s="250"/>
      <c r="F712" s="251"/>
      <c r="G712" s="248"/>
      <c r="H712" s="248"/>
      <c r="I712" s="252"/>
      <c r="J712" s="253"/>
      <c r="K712" s="254"/>
      <c r="L712" s="253" t="str">
        <f t="shared" si="52"/>
        <v/>
      </c>
      <c r="M712" s="254" t="e">
        <f t="shared" si="53"/>
        <v>#N/A</v>
      </c>
      <c r="N712" s="241" t="str">
        <f t="shared" si="51"/>
        <v/>
      </c>
    </row>
    <row r="713" spans="1:14" x14ac:dyDescent="0.2">
      <c r="A713" s="251"/>
      <c r="B713" s="247" t="e">
        <f>VLOOKUP(A713,Adr!A:B,2,FALSE())</f>
        <v>#N/A</v>
      </c>
      <c r="C713" s="262"/>
      <c r="D713" s="266"/>
      <c r="E713" s="250"/>
      <c r="F713" s="251"/>
      <c r="G713" s="248"/>
      <c r="H713" s="248"/>
      <c r="I713" s="252"/>
      <c r="J713" s="253"/>
      <c r="K713" s="254"/>
      <c r="L713" s="253" t="str">
        <f t="shared" si="52"/>
        <v/>
      </c>
      <c r="M713" s="254" t="e">
        <f t="shared" si="53"/>
        <v>#N/A</v>
      </c>
      <c r="N713" s="241" t="str">
        <f t="shared" ref="N713:N776" si="54">+I713&amp;H713</f>
        <v/>
      </c>
    </row>
    <row r="714" spans="1:14" x14ac:dyDescent="0.2">
      <c r="A714" s="220"/>
      <c r="B714" s="247" t="e">
        <f>VLOOKUP(A714,Adr!A:B,2,FALSE())</f>
        <v>#N/A</v>
      </c>
      <c r="C714" s="248"/>
      <c r="D714" s="266"/>
      <c r="E714" s="250"/>
      <c r="F714" s="251"/>
      <c r="G714" s="248"/>
      <c r="H714" s="248"/>
      <c r="I714" s="252"/>
      <c r="J714" s="253"/>
      <c r="K714" s="254"/>
      <c r="L714" s="253" t="str">
        <f t="shared" si="52"/>
        <v/>
      </c>
      <c r="M714" s="254" t="e">
        <f t="shared" si="53"/>
        <v>#N/A</v>
      </c>
      <c r="N714" s="241" t="str">
        <f t="shared" si="54"/>
        <v/>
      </c>
    </row>
    <row r="715" spans="1:14" x14ac:dyDescent="0.2">
      <c r="A715" s="251"/>
      <c r="B715" s="247" t="e">
        <f>VLOOKUP(A715,Adr!A:B,2,FALSE())</f>
        <v>#N/A</v>
      </c>
      <c r="C715" s="248"/>
      <c r="D715" s="266"/>
      <c r="E715" s="250"/>
      <c r="F715" s="251"/>
      <c r="G715" s="248"/>
      <c r="H715" s="248"/>
      <c r="I715" s="252"/>
      <c r="J715" s="253"/>
      <c r="K715" s="254"/>
      <c r="L715" s="253" t="str">
        <f t="shared" si="52"/>
        <v/>
      </c>
      <c r="M715" s="254" t="e">
        <f t="shared" si="53"/>
        <v>#N/A</v>
      </c>
      <c r="N715" s="241" t="str">
        <f t="shared" si="54"/>
        <v/>
      </c>
    </row>
    <row r="716" spans="1:14" x14ac:dyDescent="0.2">
      <c r="A716" s="251"/>
      <c r="B716" s="247" t="e">
        <f>VLOOKUP(A716,Adr!A:B,2,FALSE())</f>
        <v>#N/A</v>
      </c>
      <c r="C716" s="257"/>
      <c r="D716" s="265"/>
      <c r="E716" s="250"/>
      <c r="F716" s="259"/>
      <c r="G716" s="257"/>
      <c r="H716" s="257"/>
      <c r="I716" s="252"/>
      <c r="J716" s="253"/>
      <c r="K716" s="254"/>
      <c r="L716" s="253" t="str">
        <f t="shared" si="52"/>
        <v/>
      </c>
      <c r="M716" s="254" t="e">
        <f t="shared" si="53"/>
        <v>#N/A</v>
      </c>
      <c r="N716" s="241" t="str">
        <f t="shared" si="54"/>
        <v/>
      </c>
    </row>
    <row r="717" spans="1:14" x14ac:dyDescent="0.2">
      <c r="A717" s="251"/>
      <c r="B717" s="247" t="e">
        <f>VLOOKUP(A717,Adr!A:B,2,FALSE())</f>
        <v>#N/A</v>
      </c>
      <c r="C717" s="257"/>
      <c r="D717" s="265"/>
      <c r="E717" s="250"/>
      <c r="F717" s="259"/>
      <c r="G717" s="257"/>
      <c r="H717" s="257"/>
      <c r="I717" s="252"/>
      <c r="J717" s="253"/>
      <c r="K717" s="254"/>
      <c r="L717" s="253" t="str">
        <f t="shared" si="52"/>
        <v/>
      </c>
      <c r="M717" s="254" t="e">
        <f t="shared" si="53"/>
        <v>#N/A</v>
      </c>
      <c r="N717" s="241" t="str">
        <f t="shared" si="54"/>
        <v/>
      </c>
    </row>
    <row r="718" spans="1:14" x14ac:dyDescent="0.2">
      <c r="A718" s="251"/>
      <c r="B718" s="247" t="e">
        <f>VLOOKUP(A718,Adr!A:B,2,FALSE())</f>
        <v>#N/A</v>
      </c>
      <c r="C718" s="248"/>
      <c r="D718" s="266"/>
      <c r="E718" s="250"/>
      <c r="F718" s="251"/>
      <c r="G718" s="248"/>
      <c r="H718" s="248"/>
      <c r="I718" s="252"/>
      <c r="J718" s="253"/>
      <c r="K718" s="254"/>
      <c r="L718" s="253" t="str">
        <f t="shared" si="52"/>
        <v/>
      </c>
      <c r="M718" s="254" t="e">
        <f t="shared" si="53"/>
        <v>#N/A</v>
      </c>
      <c r="N718" s="241" t="str">
        <f t="shared" si="54"/>
        <v/>
      </c>
    </row>
    <row r="719" spans="1:14" x14ac:dyDescent="0.2">
      <c r="A719" s="259"/>
      <c r="B719" s="247" t="e">
        <f>VLOOKUP(A719,Adr!A:B,2,FALSE())</f>
        <v>#N/A</v>
      </c>
      <c r="C719" s="257"/>
      <c r="D719" s="265"/>
      <c r="E719" s="250"/>
      <c r="F719" s="259"/>
      <c r="G719" s="248"/>
      <c r="H719" s="257"/>
      <c r="I719" s="252"/>
      <c r="J719" s="253"/>
      <c r="K719" s="254"/>
      <c r="L719" s="253" t="str">
        <f t="shared" si="52"/>
        <v/>
      </c>
      <c r="M719" s="254" t="e">
        <f t="shared" si="53"/>
        <v>#N/A</v>
      </c>
      <c r="N719" s="241" t="str">
        <f t="shared" si="54"/>
        <v/>
      </c>
    </row>
    <row r="720" spans="1:14" x14ac:dyDescent="0.2">
      <c r="A720" s="251"/>
      <c r="B720" s="247" t="e">
        <f>VLOOKUP(A720,Adr!A:B,2,FALSE())</f>
        <v>#N/A</v>
      </c>
      <c r="C720" s="257"/>
      <c r="D720" s="265"/>
      <c r="E720" s="250"/>
      <c r="F720" s="259"/>
      <c r="G720" s="257"/>
      <c r="H720" s="257"/>
      <c r="I720" s="252"/>
      <c r="J720" s="253"/>
      <c r="K720" s="254"/>
      <c r="L720" s="253" t="str">
        <f t="shared" si="52"/>
        <v/>
      </c>
      <c r="M720" s="254" t="e">
        <f t="shared" si="53"/>
        <v>#N/A</v>
      </c>
      <c r="N720" s="241" t="str">
        <f t="shared" si="54"/>
        <v/>
      </c>
    </row>
    <row r="721" spans="1:14" x14ac:dyDescent="0.2">
      <c r="A721" s="251"/>
      <c r="B721" s="247" t="e">
        <f>VLOOKUP(A721,Adr!A:B,2,FALSE())</f>
        <v>#N/A</v>
      </c>
      <c r="C721" s="262"/>
      <c r="D721" s="266"/>
      <c r="E721" s="250"/>
      <c r="F721" s="259"/>
      <c r="G721" s="257"/>
      <c r="H721" s="257"/>
      <c r="I721" s="253"/>
      <c r="J721" s="253"/>
      <c r="K721" s="254"/>
      <c r="L721" s="253" t="str">
        <f t="shared" si="52"/>
        <v/>
      </c>
      <c r="M721" s="254" t="e">
        <f t="shared" si="53"/>
        <v>#N/A</v>
      </c>
      <c r="N721" s="241" t="str">
        <f t="shared" si="54"/>
        <v/>
      </c>
    </row>
    <row r="722" spans="1:14" x14ac:dyDescent="0.2">
      <c r="A722" s="251"/>
      <c r="B722" s="247" t="e">
        <f>VLOOKUP(A722,Adr!A:B,2,FALSE())</f>
        <v>#N/A</v>
      </c>
      <c r="C722" s="262"/>
      <c r="D722" s="266"/>
      <c r="E722" s="250"/>
      <c r="F722" s="259"/>
      <c r="G722" s="257"/>
      <c r="H722" s="257"/>
      <c r="I722" s="253"/>
      <c r="J722" s="253"/>
      <c r="K722" s="254"/>
      <c r="L722" s="253" t="str">
        <f t="shared" si="52"/>
        <v/>
      </c>
      <c r="M722" s="254" t="e">
        <f t="shared" si="53"/>
        <v>#N/A</v>
      </c>
      <c r="N722" s="241" t="str">
        <f t="shared" si="54"/>
        <v/>
      </c>
    </row>
    <row r="723" spans="1:14" x14ac:dyDescent="0.2">
      <c r="A723" s="251"/>
      <c r="B723" s="247" t="e">
        <f>VLOOKUP(A723,Adr!A:B,2,FALSE())</f>
        <v>#N/A</v>
      </c>
      <c r="C723" s="260"/>
      <c r="D723" s="268"/>
      <c r="E723" s="250"/>
      <c r="F723" s="251"/>
      <c r="G723" s="248"/>
      <c r="H723" s="248"/>
      <c r="I723" s="253"/>
      <c r="J723" s="253"/>
      <c r="K723" s="254"/>
      <c r="L723" s="253" t="str">
        <f t="shared" si="52"/>
        <v/>
      </c>
      <c r="M723" s="254" t="e">
        <f t="shared" si="53"/>
        <v>#N/A</v>
      </c>
      <c r="N723" s="241" t="str">
        <f t="shared" si="54"/>
        <v/>
      </c>
    </row>
    <row r="724" spans="1:14" x14ac:dyDescent="0.2">
      <c r="A724" s="251"/>
      <c r="B724" s="247" t="e">
        <f>VLOOKUP(A724,Adr!A:B,2,FALSE())</f>
        <v>#N/A</v>
      </c>
      <c r="C724" s="260"/>
      <c r="D724" s="268"/>
      <c r="E724" s="250"/>
      <c r="F724" s="251"/>
      <c r="G724" s="248"/>
      <c r="H724" s="248"/>
      <c r="I724" s="253"/>
      <c r="J724" s="253"/>
      <c r="K724" s="254"/>
      <c r="L724" s="253" t="str">
        <f t="shared" si="52"/>
        <v/>
      </c>
      <c r="M724" s="254" t="e">
        <f t="shared" si="53"/>
        <v>#N/A</v>
      </c>
      <c r="N724" s="241" t="str">
        <f t="shared" si="54"/>
        <v/>
      </c>
    </row>
    <row r="725" spans="1:14" x14ac:dyDescent="0.2">
      <c r="A725" s="251"/>
      <c r="B725" s="247" t="e">
        <f>VLOOKUP(A725,Adr!A:B,2,FALSE())</f>
        <v>#N/A</v>
      </c>
      <c r="C725" s="262"/>
      <c r="D725" s="266"/>
      <c r="E725" s="250"/>
      <c r="F725" s="251"/>
      <c r="G725" s="248"/>
      <c r="H725" s="248"/>
      <c r="I725" s="252"/>
      <c r="J725" s="253"/>
      <c r="K725" s="254"/>
      <c r="L725" s="253" t="str">
        <f t="shared" si="52"/>
        <v/>
      </c>
      <c r="M725" s="254" t="e">
        <f t="shared" si="53"/>
        <v>#N/A</v>
      </c>
      <c r="N725" s="241" t="str">
        <f t="shared" si="54"/>
        <v/>
      </c>
    </row>
    <row r="726" spans="1:14" x14ac:dyDescent="0.2">
      <c r="A726" s="251"/>
      <c r="B726" s="247" t="e">
        <f>VLOOKUP(A726,Adr!A:B,2,FALSE())</f>
        <v>#N/A</v>
      </c>
      <c r="C726" s="257"/>
      <c r="D726" s="265"/>
      <c r="E726" s="250"/>
      <c r="F726" s="259"/>
      <c r="G726" s="257"/>
      <c r="H726" s="257"/>
      <c r="I726" s="252"/>
      <c r="J726" s="253"/>
      <c r="K726" s="254"/>
      <c r="L726" s="253" t="str">
        <f t="shared" si="52"/>
        <v/>
      </c>
      <c r="M726" s="254" t="e">
        <f t="shared" si="53"/>
        <v>#N/A</v>
      </c>
      <c r="N726" s="241" t="str">
        <f t="shared" si="54"/>
        <v/>
      </c>
    </row>
    <row r="727" spans="1:14" x14ac:dyDescent="0.2">
      <c r="A727" s="251"/>
      <c r="B727" s="247" t="e">
        <f>VLOOKUP(A727,Adr!A:B,2,FALSE())</f>
        <v>#N/A</v>
      </c>
      <c r="C727" s="257"/>
      <c r="D727" s="265"/>
      <c r="E727" s="250"/>
      <c r="F727" s="259"/>
      <c r="G727" s="257"/>
      <c r="H727" s="257"/>
      <c r="I727" s="252"/>
      <c r="J727" s="253"/>
      <c r="K727" s="254"/>
      <c r="L727" s="253" t="str">
        <f t="shared" si="52"/>
        <v/>
      </c>
      <c r="M727" s="254" t="e">
        <f t="shared" si="53"/>
        <v>#N/A</v>
      </c>
      <c r="N727" s="241" t="str">
        <f t="shared" si="54"/>
        <v/>
      </c>
    </row>
    <row r="728" spans="1:14" x14ac:dyDescent="0.2">
      <c r="A728" s="251"/>
      <c r="B728" s="247" t="e">
        <f>VLOOKUP(A728,Adr!A:B,2,FALSE())</f>
        <v>#N/A</v>
      </c>
      <c r="C728" s="262"/>
      <c r="D728" s="266"/>
      <c r="E728" s="250"/>
      <c r="F728" s="259"/>
      <c r="G728" s="257"/>
      <c r="H728" s="257"/>
      <c r="I728" s="253"/>
      <c r="J728" s="253"/>
      <c r="K728" s="254"/>
      <c r="L728" s="253" t="str">
        <f t="shared" si="52"/>
        <v/>
      </c>
      <c r="M728" s="254" t="e">
        <f t="shared" si="53"/>
        <v>#N/A</v>
      </c>
      <c r="N728" s="241" t="str">
        <f t="shared" si="54"/>
        <v/>
      </c>
    </row>
    <row r="729" spans="1:14" x14ac:dyDescent="0.2">
      <c r="A729" s="251"/>
      <c r="B729" s="247" t="e">
        <f>VLOOKUP(A729,Adr!A:B,2,FALSE())</f>
        <v>#N/A</v>
      </c>
      <c r="C729" s="257"/>
      <c r="D729" s="265"/>
      <c r="E729" s="250"/>
      <c r="F729" s="259"/>
      <c r="G729" s="257"/>
      <c r="H729" s="257"/>
      <c r="I729" s="252"/>
      <c r="J729" s="253"/>
      <c r="K729" s="254"/>
      <c r="L729" s="253" t="str">
        <f t="shared" si="52"/>
        <v/>
      </c>
      <c r="M729" s="254" t="e">
        <f t="shared" si="53"/>
        <v>#N/A</v>
      </c>
      <c r="N729" s="241" t="str">
        <f t="shared" si="54"/>
        <v/>
      </c>
    </row>
    <row r="730" spans="1:14" x14ac:dyDescent="0.2">
      <c r="A730" s="251"/>
      <c r="B730" s="247" t="e">
        <f>VLOOKUP(A730,Adr!A:B,2,FALSE())</f>
        <v>#N/A</v>
      </c>
      <c r="C730" s="257"/>
      <c r="D730" s="265"/>
      <c r="E730" s="250"/>
      <c r="F730" s="259"/>
      <c r="G730" s="257"/>
      <c r="H730" s="257"/>
      <c r="I730" s="252"/>
      <c r="J730" s="253"/>
      <c r="K730" s="254"/>
      <c r="L730" s="253" t="str">
        <f t="shared" si="52"/>
        <v/>
      </c>
      <c r="M730" s="254" t="e">
        <f t="shared" si="53"/>
        <v>#N/A</v>
      </c>
      <c r="N730" s="241" t="str">
        <f t="shared" si="54"/>
        <v/>
      </c>
    </row>
    <row r="731" spans="1:14" x14ac:dyDescent="0.2">
      <c r="A731" s="251"/>
      <c r="B731" s="247" t="e">
        <f>VLOOKUP(A731,Adr!A:B,2,FALSE())</f>
        <v>#N/A</v>
      </c>
      <c r="C731" s="257"/>
      <c r="D731" s="265"/>
      <c r="E731" s="250"/>
      <c r="F731" s="259"/>
      <c r="G731" s="257"/>
      <c r="H731" s="257"/>
      <c r="I731" s="252"/>
      <c r="J731" s="253"/>
      <c r="K731" s="254"/>
      <c r="L731" s="253" t="str">
        <f t="shared" si="52"/>
        <v/>
      </c>
      <c r="M731" s="254" t="e">
        <f t="shared" si="53"/>
        <v>#N/A</v>
      </c>
      <c r="N731" s="241" t="str">
        <f t="shared" si="54"/>
        <v/>
      </c>
    </row>
    <row r="732" spans="1:14" x14ac:dyDescent="0.2">
      <c r="A732" s="251"/>
      <c r="B732" s="247" t="e">
        <f>VLOOKUP(A732,Adr!A:B,2,FALSE())</f>
        <v>#N/A</v>
      </c>
      <c r="C732" s="257"/>
      <c r="D732" s="265"/>
      <c r="E732" s="250"/>
      <c r="F732" s="259"/>
      <c r="G732" s="257"/>
      <c r="H732" s="257"/>
      <c r="I732" s="252"/>
      <c r="J732" s="253"/>
      <c r="K732" s="254"/>
      <c r="L732" s="253" t="str">
        <f t="shared" si="52"/>
        <v/>
      </c>
      <c r="M732" s="254" t="e">
        <f t="shared" si="53"/>
        <v>#N/A</v>
      </c>
      <c r="N732" s="241" t="str">
        <f t="shared" si="54"/>
        <v/>
      </c>
    </row>
    <row r="733" spans="1:14" x14ac:dyDescent="0.2">
      <c r="A733" s="251"/>
      <c r="B733" s="247" t="e">
        <f>VLOOKUP(A733,Adr!A:B,2,FALSE())</f>
        <v>#N/A</v>
      </c>
      <c r="C733" s="262"/>
      <c r="D733" s="266"/>
      <c r="E733" s="250"/>
      <c r="F733" s="259"/>
      <c r="G733" s="257"/>
      <c r="H733" s="257"/>
      <c r="I733" s="253"/>
      <c r="J733" s="253"/>
      <c r="K733" s="254"/>
      <c r="L733" s="253" t="str">
        <f t="shared" si="52"/>
        <v/>
      </c>
      <c r="M733" s="254" t="e">
        <f t="shared" si="53"/>
        <v>#N/A</v>
      </c>
      <c r="N733" s="241" t="str">
        <f t="shared" si="54"/>
        <v/>
      </c>
    </row>
    <row r="734" spans="1:14" x14ac:dyDescent="0.2">
      <c r="A734" s="251"/>
      <c r="B734" s="247" t="e">
        <f>VLOOKUP(A734,Adr!A:B,2,FALSE())</f>
        <v>#N/A</v>
      </c>
      <c r="C734" s="257"/>
      <c r="D734" s="265"/>
      <c r="E734" s="250"/>
      <c r="F734" s="259"/>
      <c r="G734" s="257"/>
      <c r="H734" s="257"/>
      <c r="I734" s="252"/>
      <c r="J734" s="253"/>
      <c r="K734" s="254"/>
      <c r="L734" s="253" t="str">
        <f t="shared" si="52"/>
        <v/>
      </c>
      <c r="M734" s="254" t="e">
        <f t="shared" si="53"/>
        <v>#N/A</v>
      </c>
      <c r="N734" s="241" t="str">
        <f t="shared" si="54"/>
        <v/>
      </c>
    </row>
    <row r="735" spans="1:14" x14ac:dyDescent="0.2">
      <c r="A735" s="251"/>
      <c r="B735" s="247" t="e">
        <f>VLOOKUP(A735,Adr!A:B,2,FALSE())</f>
        <v>#N/A</v>
      </c>
      <c r="C735" s="260"/>
      <c r="D735" s="268"/>
      <c r="E735" s="250"/>
      <c r="F735" s="251"/>
      <c r="G735" s="248"/>
      <c r="H735" s="248"/>
      <c r="I735" s="253"/>
      <c r="J735" s="253"/>
      <c r="K735" s="254"/>
      <c r="L735" s="253" t="str">
        <f t="shared" si="52"/>
        <v/>
      </c>
      <c r="M735" s="254" t="e">
        <f t="shared" si="53"/>
        <v>#N/A</v>
      </c>
      <c r="N735" s="241" t="str">
        <f t="shared" si="54"/>
        <v/>
      </c>
    </row>
    <row r="736" spans="1:14" x14ac:dyDescent="0.2">
      <c r="A736" s="251"/>
      <c r="B736" s="247" t="e">
        <f>VLOOKUP(A736,Adr!A:B,2,FALSE())</f>
        <v>#N/A</v>
      </c>
      <c r="C736" s="262"/>
      <c r="D736" s="266"/>
      <c r="E736" s="250"/>
      <c r="F736" s="251"/>
      <c r="G736" s="248"/>
      <c r="H736" s="248"/>
      <c r="I736" s="252"/>
      <c r="J736" s="253"/>
      <c r="K736" s="254"/>
      <c r="L736" s="253" t="str">
        <f t="shared" si="52"/>
        <v/>
      </c>
      <c r="M736" s="254" t="e">
        <f t="shared" si="53"/>
        <v>#N/A</v>
      </c>
      <c r="N736" s="241" t="str">
        <f t="shared" si="54"/>
        <v/>
      </c>
    </row>
    <row r="737" spans="1:14" x14ac:dyDescent="0.2">
      <c r="A737" s="251"/>
      <c r="B737" s="247" t="e">
        <f>VLOOKUP(A737,Adr!A:B,2,FALSE())</f>
        <v>#N/A</v>
      </c>
      <c r="C737" s="260"/>
      <c r="D737" s="265"/>
      <c r="E737" s="250"/>
      <c r="F737" s="251"/>
      <c r="G737" s="248"/>
      <c r="H737" s="248"/>
      <c r="I737" s="252"/>
      <c r="J737" s="253"/>
      <c r="K737" s="254"/>
      <c r="L737" s="253" t="str">
        <f t="shared" si="52"/>
        <v/>
      </c>
      <c r="M737" s="254" t="e">
        <f t="shared" si="53"/>
        <v>#N/A</v>
      </c>
      <c r="N737" s="241" t="str">
        <f t="shared" si="54"/>
        <v/>
      </c>
    </row>
    <row r="738" spans="1:14" x14ac:dyDescent="0.2">
      <c r="A738" s="251"/>
      <c r="B738" s="247" t="e">
        <f>VLOOKUP(A738,Adr!A:B,2,FALSE())</f>
        <v>#N/A</v>
      </c>
      <c r="C738" s="262"/>
      <c r="D738" s="266"/>
      <c r="E738" s="250"/>
      <c r="F738" s="259"/>
      <c r="G738" s="257"/>
      <c r="H738" s="257"/>
      <c r="I738" s="253"/>
      <c r="J738" s="253"/>
      <c r="K738" s="254"/>
      <c r="L738" s="253" t="str">
        <f t="shared" si="52"/>
        <v/>
      </c>
      <c r="M738" s="254" t="e">
        <f t="shared" si="53"/>
        <v>#N/A</v>
      </c>
      <c r="N738" s="241" t="str">
        <f t="shared" si="54"/>
        <v/>
      </c>
    </row>
    <row r="739" spans="1:14" x14ac:dyDescent="0.2">
      <c r="A739" s="251"/>
      <c r="B739" s="247" t="e">
        <f>VLOOKUP(A739,Adr!A:B,2,FALSE())</f>
        <v>#N/A</v>
      </c>
      <c r="C739" s="262"/>
      <c r="D739" s="266"/>
      <c r="E739" s="250"/>
      <c r="F739" s="259"/>
      <c r="G739" s="257"/>
      <c r="H739" s="257"/>
      <c r="I739" s="253"/>
      <c r="J739" s="253"/>
      <c r="K739" s="254"/>
      <c r="L739" s="253" t="str">
        <f t="shared" si="52"/>
        <v/>
      </c>
      <c r="M739" s="254" t="e">
        <f t="shared" si="53"/>
        <v>#N/A</v>
      </c>
      <c r="N739" s="241" t="str">
        <f t="shared" si="54"/>
        <v/>
      </c>
    </row>
    <row r="740" spans="1:14" x14ac:dyDescent="0.2">
      <c r="A740" s="251"/>
      <c r="B740" s="247" t="e">
        <f>VLOOKUP(A740,Adr!A:B,2,FALSE())</f>
        <v>#N/A</v>
      </c>
      <c r="C740" s="257"/>
      <c r="D740" s="265"/>
      <c r="E740" s="250"/>
      <c r="F740" s="259"/>
      <c r="G740" s="257"/>
      <c r="H740" s="257"/>
      <c r="I740" s="252"/>
      <c r="J740" s="253"/>
      <c r="K740" s="254"/>
      <c r="L740" s="253" t="str">
        <f t="shared" si="52"/>
        <v/>
      </c>
      <c r="M740" s="254" t="e">
        <f t="shared" si="53"/>
        <v>#N/A</v>
      </c>
      <c r="N740" s="241" t="str">
        <f t="shared" si="54"/>
        <v/>
      </c>
    </row>
    <row r="741" spans="1:14" x14ac:dyDescent="0.2">
      <c r="A741" s="251"/>
      <c r="B741" s="247" t="e">
        <f>VLOOKUP(A741,Adr!A:B,2,FALSE())</f>
        <v>#N/A</v>
      </c>
      <c r="C741" s="248"/>
      <c r="D741" s="266"/>
      <c r="E741" s="250"/>
      <c r="F741" s="251"/>
      <c r="G741" s="248"/>
      <c r="H741" s="248"/>
      <c r="I741" s="252"/>
      <c r="J741" s="253"/>
      <c r="K741" s="254"/>
      <c r="L741" s="253" t="str">
        <f t="shared" si="52"/>
        <v/>
      </c>
      <c r="M741" s="254" t="e">
        <f t="shared" si="53"/>
        <v>#N/A</v>
      </c>
      <c r="N741" s="241" t="str">
        <f t="shared" si="54"/>
        <v/>
      </c>
    </row>
    <row r="742" spans="1:14" x14ac:dyDescent="0.2">
      <c r="A742" s="251"/>
      <c r="B742" s="247" t="e">
        <f>VLOOKUP(A742,Adr!A:B,2,FALSE())</f>
        <v>#N/A</v>
      </c>
      <c r="C742" s="260"/>
      <c r="D742" s="268"/>
      <c r="E742" s="250"/>
      <c r="F742" s="251"/>
      <c r="G742" s="248"/>
      <c r="H742" s="248"/>
      <c r="I742" s="253"/>
      <c r="J742" s="253"/>
      <c r="K742" s="254"/>
      <c r="L742" s="253" t="str">
        <f t="shared" si="52"/>
        <v/>
      </c>
      <c r="M742" s="254" t="e">
        <f t="shared" si="53"/>
        <v>#N/A</v>
      </c>
      <c r="N742" s="241" t="str">
        <f t="shared" si="54"/>
        <v/>
      </c>
    </row>
    <row r="743" spans="1:14" x14ac:dyDescent="0.2">
      <c r="A743" s="251"/>
      <c r="B743" s="247" t="e">
        <f>VLOOKUP(A743,Adr!A:B,2,FALSE())</f>
        <v>#N/A</v>
      </c>
      <c r="C743" s="260"/>
      <c r="D743" s="268"/>
      <c r="E743" s="250"/>
      <c r="F743" s="251"/>
      <c r="G743" s="248"/>
      <c r="H743" s="248"/>
      <c r="I743" s="253"/>
      <c r="J743" s="253"/>
      <c r="K743" s="254"/>
      <c r="L743" s="253" t="str">
        <f t="shared" si="52"/>
        <v/>
      </c>
      <c r="M743" s="254" t="e">
        <f t="shared" si="53"/>
        <v>#N/A</v>
      </c>
      <c r="N743" s="241" t="str">
        <f t="shared" si="54"/>
        <v/>
      </c>
    </row>
    <row r="744" spans="1:14" x14ac:dyDescent="0.2">
      <c r="A744" s="259"/>
      <c r="B744" s="247" t="e">
        <f>VLOOKUP(A744,Adr!A:B,2,FALSE())</f>
        <v>#N/A</v>
      </c>
      <c r="C744" s="257"/>
      <c r="D744" s="265"/>
      <c r="E744" s="250"/>
      <c r="F744" s="259"/>
      <c r="G744" s="257"/>
      <c r="H744" s="257"/>
      <c r="I744" s="252"/>
      <c r="J744" s="253"/>
      <c r="K744" s="254"/>
      <c r="L744" s="253" t="str">
        <f t="shared" si="52"/>
        <v/>
      </c>
      <c r="M744" s="254" t="e">
        <f t="shared" si="53"/>
        <v>#N/A</v>
      </c>
      <c r="N744" s="241" t="str">
        <f t="shared" si="54"/>
        <v/>
      </c>
    </row>
    <row r="745" spans="1:14" x14ac:dyDescent="0.2">
      <c r="A745" s="255"/>
      <c r="B745" s="247" t="e">
        <f>VLOOKUP(A745,Adr!A:B,2,FALSE())</f>
        <v>#N/A</v>
      </c>
      <c r="C745" s="248"/>
      <c r="D745" s="266"/>
      <c r="E745" s="250"/>
      <c r="F745" s="251"/>
      <c r="G745" s="248"/>
      <c r="H745" s="248"/>
      <c r="I745" s="252"/>
      <c r="J745" s="253"/>
      <c r="K745" s="254"/>
      <c r="L745" s="253" t="str">
        <f t="shared" si="52"/>
        <v/>
      </c>
      <c r="M745" s="254" t="e">
        <f t="shared" si="53"/>
        <v>#N/A</v>
      </c>
      <c r="N745" s="241" t="str">
        <f t="shared" si="54"/>
        <v/>
      </c>
    </row>
    <row r="746" spans="1:14" x14ac:dyDescent="0.2">
      <c r="A746" s="251"/>
      <c r="B746" s="247" t="e">
        <f>VLOOKUP(A746,Adr!A:B,2,FALSE())</f>
        <v>#N/A</v>
      </c>
      <c r="C746" s="262"/>
      <c r="D746" s="266"/>
      <c r="E746" s="250"/>
      <c r="F746" s="251"/>
      <c r="G746" s="248"/>
      <c r="H746" s="248"/>
      <c r="I746" s="252"/>
      <c r="J746" s="253"/>
      <c r="K746" s="254"/>
      <c r="L746" s="253" t="str">
        <f t="shared" si="52"/>
        <v/>
      </c>
      <c r="M746" s="254" t="e">
        <f t="shared" si="53"/>
        <v>#N/A</v>
      </c>
      <c r="N746" s="241" t="str">
        <f t="shared" si="54"/>
        <v/>
      </c>
    </row>
    <row r="747" spans="1:14" x14ac:dyDescent="0.2">
      <c r="A747" s="220"/>
      <c r="B747" s="247" t="e">
        <f>VLOOKUP(A747,Adr!A:B,2,FALSE())</f>
        <v>#N/A</v>
      </c>
      <c r="C747" s="248"/>
      <c r="D747" s="266"/>
      <c r="E747" s="250"/>
      <c r="F747" s="251"/>
      <c r="G747" s="248"/>
      <c r="H747" s="248"/>
      <c r="I747" s="252"/>
      <c r="J747" s="253"/>
      <c r="K747" s="254"/>
      <c r="L747" s="253" t="str">
        <f t="shared" si="52"/>
        <v/>
      </c>
      <c r="M747" s="254" t="e">
        <f t="shared" si="53"/>
        <v>#N/A</v>
      </c>
      <c r="N747" s="241" t="str">
        <f t="shared" si="54"/>
        <v/>
      </c>
    </row>
    <row r="748" spans="1:14" x14ac:dyDescent="0.2">
      <c r="A748" s="220"/>
      <c r="B748" s="247" t="e">
        <f>VLOOKUP(A748,Adr!A:B,2,FALSE())</f>
        <v>#N/A</v>
      </c>
      <c r="C748" s="248"/>
      <c r="D748" s="266"/>
      <c r="E748" s="250"/>
      <c r="F748" s="251"/>
      <c r="G748" s="248"/>
      <c r="H748" s="248"/>
      <c r="I748" s="252"/>
      <c r="J748" s="253"/>
      <c r="K748" s="254"/>
      <c r="L748" s="253" t="str">
        <f t="shared" si="52"/>
        <v/>
      </c>
      <c r="M748" s="254" t="e">
        <f t="shared" si="53"/>
        <v>#N/A</v>
      </c>
      <c r="N748" s="241" t="str">
        <f t="shared" si="54"/>
        <v/>
      </c>
    </row>
    <row r="749" spans="1:14" x14ac:dyDescent="0.2">
      <c r="A749" s="259"/>
      <c r="B749" s="247" t="e">
        <f>VLOOKUP(A749,Adr!A:B,2,FALSE())</f>
        <v>#N/A</v>
      </c>
      <c r="C749" s="257"/>
      <c r="D749" s="265"/>
      <c r="E749" s="250"/>
      <c r="F749" s="259"/>
      <c r="G749" s="257"/>
      <c r="H749" s="257"/>
      <c r="I749" s="252"/>
      <c r="J749" s="253"/>
      <c r="K749" s="254"/>
      <c r="L749" s="253" t="str">
        <f t="shared" si="52"/>
        <v/>
      </c>
      <c r="M749" s="254" t="e">
        <f t="shared" si="53"/>
        <v>#N/A</v>
      </c>
      <c r="N749" s="241" t="str">
        <f t="shared" si="54"/>
        <v/>
      </c>
    </row>
    <row r="750" spans="1:14" x14ac:dyDescent="0.2">
      <c r="A750" s="251"/>
      <c r="B750" s="247" t="e">
        <f>VLOOKUP(A750,Adr!A:B,2,FALSE())</f>
        <v>#N/A</v>
      </c>
      <c r="C750" s="262"/>
      <c r="D750" s="266"/>
      <c r="E750" s="250"/>
      <c r="F750" s="259"/>
      <c r="G750" s="257"/>
      <c r="H750" s="257"/>
      <c r="I750" s="253"/>
      <c r="J750" s="253"/>
      <c r="K750" s="254"/>
      <c r="L750" s="253" t="str">
        <f t="shared" si="52"/>
        <v/>
      </c>
      <c r="M750" s="254" t="e">
        <f t="shared" si="53"/>
        <v>#N/A</v>
      </c>
      <c r="N750" s="241" t="str">
        <f t="shared" si="54"/>
        <v/>
      </c>
    </row>
    <row r="751" spans="1:14" x14ac:dyDescent="0.2">
      <c r="A751" s="251"/>
      <c r="B751" s="247" t="e">
        <f>VLOOKUP(A751,Adr!A:B,2,FALSE())</f>
        <v>#N/A</v>
      </c>
      <c r="C751" s="262"/>
      <c r="D751" s="266"/>
      <c r="E751" s="250"/>
      <c r="F751" s="259"/>
      <c r="G751" s="257"/>
      <c r="H751" s="257"/>
      <c r="I751" s="253"/>
      <c r="J751" s="253"/>
      <c r="K751" s="254"/>
      <c r="L751" s="253" t="str">
        <f t="shared" si="52"/>
        <v/>
      </c>
      <c r="M751" s="254" t="e">
        <f t="shared" si="53"/>
        <v>#N/A</v>
      </c>
      <c r="N751" s="241" t="str">
        <f t="shared" si="54"/>
        <v/>
      </c>
    </row>
    <row r="752" spans="1:14" x14ac:dyDescent="0.2">
      <c r="A752" s="251"/>
      <c r="B752" s="247" t="e">
        <f>VLOOKUP(A752,Adr!A:B,2,FALSE())</f>
        <v>#N/A</v>
      </c>
      <c r="C752" s="248"/>
      <c r="D752" s="266"/>
      <c r="E752" s="250"/>
      <c r="F752" s="251"/>
      <c r="G752" s="248"/>
      <c r="H752" s="248"/>
      <c r="I752" s="252"/>
      <c r="J752" s="253"/>
      <c r="K752" s="254"/>
      <c r="L752" s="253" t="str">
        <f t="shared" si="52"/>
        <v/>
      </c>
      <c r="M752" s="254" t="e">
        <f t="shared" si="53"/>
        <v>#N/A</v>
      </c>
      <c r="N752" s="241" t="str">
        <f t="shared" si="54"/>
        <v/>
      </c>
    </row>
    <row r="753" spans="1:14" x14ac:dyDescent="0.2">
      <c r="A753" s="251"/>
      <c r="B753" s="247" t="e">
        <f>VLOOKUP(A753,Adr!A:B,2,FALSE())</f>
        <v>#N/A</v>
      </c>
      <c r="C753" s="257"/>
      <c r="D753" s="265"/>
      <c r="E753" s="250"/>
      <c r="F753" s="259"/>
      <c r="G753" s="257"/>
      <c r="H753" s="257"/>
      <c r="I753" s="252"/>
      <c r="J753" s="253"/>
      <c r="K753" s="254"/>
      <c r="L753" s="253" t="str">
        <f t="shared" si="52"/>
        <v/>
      </c>
      <c r="M753" s="254" t="e">
        <f t="shared" si="53"/>
        <v>#N/A</v>
      </c>
      <c r="N753" s="241" t="str">
        <f t="shared" si="54"/>
        <v/>
      </c>
    </row>
    <row r="754" spans="1:14" x14ac:dyDescent="0.2">
      <c r="A754" s="251"/>
      <c r="B754" s="247" t="e">
        <f>VLOOKUP(A754,Adr!A:B,2,FALSE())</f>
        <v>#N/A</v>
      </c>
      <c r="C754" s="257"/>
      <c r="D754" s="265"/>
      <c r="E754" s="250"/>
      <c r="F754" s="259"/>
      <c r="G754" s="257"/>
      <c r="H754" s="257"/>
      <c r="I754" s="252"/>
      <c r="J754" s="253"/>
      <c r="K754" s="254"/>
      <c r="L754" s="253" t="str">
        <f t="shared" si="52"/>
        <v/>
      </c>
      <c r="M754" s="254" t="e">
        <f t="shared" si="53"/>
        <v>#N/A</v>
      </c>
      <c r="N754" s="241" t="str">
        <f t="shared" si="54"/>
        <v/>
      </c>
    </row>
    <row r="755" spans="1:14" x14ac:dyDescent="0.2">
      <c r="A755" s="251"/>
      <c r="B755" s="247" t="e">
        <f>VLOOKUP(A755,Adr!A:B,2,FALSE())</f>
        <v>#N/A</v>
      </c>
      <c r="C755" s="262"/>
      <c r="D755" s="266"/>
      <c r="E755" s="250"/>
      <c r="F755" s="259"/>
      <c r="G755" s="257"/>
      <c r="H755" s="257"/>
      <c r="I755" s="253"/>
      <c r="J755" s="253"/>
      <c r="K755" s="254"/>
      <c r="L755" s="253" t="str">
        <f t="shared" si="52"/>
        <v/>
      </c>
      <c r="M755" s="254" t="e">
        <f t="shared" si="53"/>
        <v>#N/A</v>
      </c>
      <c r="N755" s="241" t="str">
        <f t="shared" si="54"/>
        <v/>
      </c>
    </row>
    <row r="756" spans="1:14" x14ac:dyDescent="0.2">
      <c r="A756" s="259"/>
      <c r="B756" s="247" t="e">
        <f>VLOOKUP(A756,Adr!A:B,2,FALSE())</f>
        <v>#N/A</v>
      </c>
      <c r="C756" s="257"/>
      <c r="D756" s="265"/>
      <c r="E756" s="256"/>
      <c r="F756" s="259"/>
      <c r="G756" s="257"/>
      <c r="H756" s="257"/>
      <c r="I756" s="252"/>
      <c r="J756" s="253"/>
      <c r="K756" s="254"/>
      <c r="L756" s="253" t="str">
        <f t="shared" si="52"/>
        <v/>
      </c>
      <c r="M756" s="254" t="e">
        <f t="shared" si="53"/>
        <v>#N/A</v>
      </c>
      <c r="N756" s="241" t="str">
        <f t="shared" si="54"/>
        <v/>
      </c>
    </row>
    <row r="757" spans="1:14" x14ac:dyDescent="0.2">
      <c r="A757" s="259"/>
      <c r="B757" s="247" t="e">
        <f>VLOOKUP(A757,Adr!A:B,2,FALSE())</f>
        <v>#N/A</v>
      </c>
      <c r="C757" s="257"/>
      <c r="D757" s="265"/>
      <c r="E757" s="256"/>
      <c r="F757" s="259"/>
      <c r="G757" s="257"/>
      <c r="H757" s="257"/>
      <c r="I757" s="252"/>
      <c r="J757" s="253"/>
      <c r="K757" s="254"/>
      <c r="L757" s="253" t="str">
        <f t="shared" si="52"/>
        <v/>
      </c>
      <c r="M757" s="254" t="e">
        <f t="shared" si="53"/>
        <v>#N/A</v>
      </c>
      <c r="N757" s="241" t="str">
        <f t="shared" si="54"/>
        <v/>
      </c>
    </row>
    <row r="758" spans="1:14" x14ac:dyDescent="0.2">
      <c r="A758" s="259"/>
      <c r="B758" s="247" t="e">
        <f>VLOOKUP(A758,Adr!A:B,2,FALSE())</f>
        <v>#N/A</v>
      </c>
      <c r="C758" s="257"/>
      <c r="D758" s="265"/>
      <c r="E758" s="256"/>
      <c r="F758" s="259"/>
      <c r="G758" s="257"/>
      <c r="H758" s="257"/>
      <c r="I758" s="252"/>
      <c r="J758" s="253"/>
      <c r="K758" s="254"/>
      <c r="L758" s="253" t="str">
        <f t="shared" si="52"/>
        <v/>
      </c>
      <c r="M758" s="254" t="e">
        <f t="shared" si="53"/>
        <v>#N/A</v>
      </c>
      <c r="N758" s="241" t="str">
        <f t="shared" si="54"/>
        <v/>
      </c>
    </row>
    <row r="759" spans="1:14" x14ac:dyDescent="0.2">
      <c r="A759" s="259"/>
      <c r="B759" s="247" t="e">
        <f>VLOOKUP(A759,Adr!A:B,2,FALSE())</f>
        <v>#N/A</v>
      </c>
      <c r="C759" s="257"/>
      <c r="D759" s="265"/>
      <c r="E759" s="256"/>
      <c r="F759" s="259"/>
      <c r="G759" s="257"/>
      <c r="H759" s="257"/>
      <c r="I759" s="252"/>
      <c r="J759" s="253"/>
      <c r="K759" s="254"/>
      <c r="L759" s="253" t="str">
        <f t="shared" si="52"/>
        <v/>
      </c>
      <c r="M759" s="254" t="e">
        <f t="shared" si="53"/>
        <v>#N/A</v>
      </c>
      <c r="N759" s="241" t="str">
        <f t="shared" si="54"/>
        <v/>
      </c>
    </row>
    <row r="760" spans="1:14" x14ac:dyDescent="0.2">
      <c r="A760" s="259"/>
      <c r="B760" s="247" t="e">
        <f>VLOOKUP(A760,Adr!A:B,2,FALSE())</f>
        <v>#N/A</v>
      </c>
      <c r="C760" s="257"/>
      <c r="D760" s="265"/>
      <c r="E760" s="256"/>
      <c r="F760" s="259"/>
      <c r="G760" s="257"/>
      <c r="H760" s="257"/>
      <c r="I760" s="252"/>
      <c r="J760" s="253"/>
      <c r="K760" s="254"/>
      <c r="L760" s="253" t="str">
        <f t="shared" si="52"/>
        <v/>
      </c>
      <c r="M760" s="254" t="e">
        <f t="shared" si="53"/>
        <v>#N/A</v>
      </c>
      <c r="N760" s="241" t="str">
        <f t="shared" si="54"/>
        <v/>
      </c>
    </row>
    <row r="761" spans="1:14" x14ac:dyDescent="0.2">
      <c r="A761" s="259"/>
      <c r="B761" s="247" t="e">
        <f>VLOOKUP(A761,Adr!A:B,2,FALSE())</f>
        <v>#N/A</v>
      </c>
      <c r="C761" s="257"/>
      <c r="D761" s="265"/>
      <c r="E761" s="256"/>
      <c r="F761" s="259"/>
      <c r="G761" s="257"/>
      <c r="H761" s="257"/>
      <c r="I761" s="252"/>
      <c r="J761" s="253"/>
      <c r="K761" s="254"/>
      <c r="L761" s="253" t="str">
        <f t="shared" si="52"/>
        <v/>
      </c>
      <c r="M761" s="254" t="e">
        <f t="shared" si="53"/>
        <v>#N/A</v>
      </c>
      <c r="N761" s="241" t="str">
        <f t="shared" si="54"/>
        <v/>
      </c>
    </row>
    <row r="762" spans="1:14" x14ac:dyDescent="0.2">
      <c r="A762" s="259"/>
      <c r="B762" s="247" t="e">
        <f>VLOOKUP(A762,Adr!A:B,2,FALSE())</f>
        <v>#N/A</v>
      </c>
      <c r="C762" s="257"/>
      <c r="D762" s="265"/>
      <c r="E762" s="256"/>
      <c r="F762" s="259"/>
      <c r="G762" s="257"/>
      <c r="H762" s="257"/>
      <c r="I762" s="252"/>
      <c r="J762" s="253"/>
      <c r="K762" s="254"/>
      <c r="L762" s="253" t="str">
        <f t="shared" si="52"/>
        <v/>
      </c>
      <c r="M762" s="254" t="e">
        <f t="shared" si="53"/>
        <v>#N/A</v>
      </c>
      <c r="N762" s="241" t="str">
        <f t="shared" si="54"/>
        <v/>
      </c>
    </row>
    <row r="763" spans="1:14" x14ac:dyDescent="0.2">
      <c r="A763" s="259"/>
      <c r="B763" s="247" t="e">
        <f>VLOOKUP(A763,Adr!A:B,2,FALSE())</f>
        <v>#N/A</v>
      </c>
      <c r="C763" s="257"/>
      <c r="D763" s="265"/>
      <c r="E763" s="256"/>
      <c r="F763" s="259"/>
      <c r="G763" s="257"/>
      <c r="H763" s="257"/>
      <c r="I763" s="252"/>
      <c r="J763" s="253"/>
      <c r="K763" s="254"/>
      <c r="L763" s="253" t="str">
        <f t="shared" si="52"/>
        <v/>
      </c>
      <c r="M763" s="254" t="e">
        <f t="shared" si="53"/>
        <v>#N/A</v>
      </c>
      <c r="N763" s="241" t="str">
        <f t="shared" si="54"/>
        <v/>
      </c>
    </row>
    <row r="764" spans="1:14" x14ac:dyDescent="0.2">
      <c r="A764" s="259"/>
      <c r="B764" s="247" t="e">
        <f>VLOOKUP(A764,Adr!A:B,2,FALSE())</f>
        <v>#N/A</v>
      </c>
      <c r="C764" s="257"/>
      <c r="D764" s="265"/>
      <c r="E764" s="256"/>
      <c r="F764" s="259"/>
      <c r="G764" s="257"/>
      <c r="H764" s="257"/>
      <c r="I764" s="252"/>
      <c r="J764" s="253"/>
      <c r="K764" s="254"/>
      <c r="L764" s="253" t="str">
        <f t="shared" si="52"/>
        <v/>
      </c>
      <c r="M764" s="254" t="e">
        <f t="shared" si="53"/>
        <v>#N/A</v>
      </c>
      <c r="N764" s="241" t="str">
        <f t="shared" si="54"/>
        <v/>
      </c>
    </row>
    <row r="765" spans="1:14" x14ac:dyDescent="0.2">
      <c r="A765" s="259"/>
      <c r="B765" s="247" t="e">
        <f>VLOOKUP(A765,Adr!A:B,2,FALSE())</f>
        <v>#N/A</v>
      </c>
      <c r="C765" s="257"/>
      <c r="D765" s="265"/>
      <c r="E765" s="256"/>
      <c r="F765" s="259"/>
      <c r="G765" s="257"/>
      <c r="H765" s="257"/>
      <c r="I765" s="252"/>
      <c r="J765" s="253"/>
      <c r="K765" s="254"/>
      <c r="L765" s="253" t="str">
        <f t="shared" si="52"/>
        <v/>
      </c>
      <c r="M765" s="254" t="e">
        <f t="shared" si="53"/>
        <v>#N/A</v>
      </c>
      <c r="N765" s="241" t="str">
        <f t="shared" si="54"/>
        <v/>
      </c>
    </row>
    <row r="766" spans="1:14" x14ac:dyDescent="0.2">
      <c r="A766" s="259"/>
      <c r="B766" s="247" t="e">
        <f>VLOOKUP(A766,Adr!A:B,2,FALSE())</f>
        <v>#N/A</v>
      </c>
      <c r="C766" s="257"/>
      <c r="D766" s="265"/>
      <c r="E766" s="256"/>
      <c r="F766" s="259"/>
      <c r="G766" s="257"/>
      <c r="H766" s="257"/>
      <c r="I766" s="252"/>
      <c r="J766" s="253"/>
      <c r="K766" s="254"/>
      <c r="L766" s="253" t="str">
        <f t="shared" si="52"/>
        <v/>
      </c>
      <c r="M766" s="254" t="e">
        <f t="shared" si="53"/>
        <v>#N/A</v>
      </c>
      <c r="N766" s="241" t="str">
        <f t="shared" si="54"/>
        <v/>
      </c>
    </row>
    <row r="767" spans="1:14" x14ac:dyDescent="0.2">
      <c r="A767" s="259"/>
      <c r="B767" s="247" t="e">
        <f>VLOOKUP(A767,Adr!A:B,2,FALSE())</f>
        <v>#N/A</v>
      </c>
      <c r="C767" s="257"/>
      <c r="D767" s="265"/>
      <c r="E767" s="256"/>
      <c r="F767" s="259"/>
      <c r="G767" s="257"/>
      <c r="H767" s="257"/>
      <c r="I767" s="252"/>
      <c r="J767" s="253"/>
      <c r="K767" s="254"/>
      <c r="L767" s="253" t="str">
        <f t="shared" si="52"/>
        <v/>
      </c>
      <c r="M767" s="254" t="e">
        <f t="shared" si="53"/>
        <v>#N/A</v>
      </c>
      <c r="N767" s="241" t="str">
        <f t="shared" si="54"/>
        <v/>
      </c>
    </row>
    <row r="768" spans="1:14" x14ac:dyDescent="0.2">
      <c r="A768" s="259"/>
      <c r="B768" s="247" t="e">
        <f>VLOOKUP(A768,Adr!A:B,2,FALSE())</f>
        <v>#N/A</v>
      </c>
      <c r="C768" s="257"/>
      <c r="D768" s="265"/>
      <c r="E768" s="256"/>
      <c r="F768" s="259"/>
      <c r="G768" s="257"/>
      <c r="H768" s="257"/>
      <c r="I768" s="252"/>
      <c r="J768" s="253"/>
      <c r="K768" s="254"/>
      <c r="L768" s="253" t="str">
        <f t="shared" si="52"/>
        <v/>
      </c>
      <c r="M768" s="254" t="e">
        <f t="shared" si="53"/>
        <v>#N/A</v>
      </c>
      <c r="N768" s="241" t="str">
        <f t="shared" si="54"/>
        <v/>
      </c>
    </row>
    <row r="769" spans="1:14" x14ac:dyDescent="0.2">
      <c r="A769" s="259"/>
      <c r="B769" s="247" t="e">
        <f>VLOOKUP(A769,Adr!A:B,2,FALSE())</f>
        <v>#N/A</v>
      </c>
      <c r="C769" s="257"/>
      <c r="D769" s="265"/>
      <c r="E769" s="256"/>
      <c r="F769" s="259"/>
      <c r="G769" s="257"/>
      <c r="H769" s="257"/>
      <c r="I769" s="252"/>
      <c r="J769" s="253"/>
      <c r="K769" s="254"/>
      <c r="L769" s="253" t="str">
        <f t="shared" si="52"/>
        <v/>
      </c>
      <c r="M769" s="254" t="e">
        <f t="shared" si="53"/>
        <v>#N/A</v>
      </c>
      <c r="N769" s="241" t="str">
        <f t="shared" si="54"/>
        <v/>
      </c>
    </row>
    <row r="770" spans="1:14" x14ac:dyDescent="0.2">
      <c r="A770" s="259"/>
      <c r="B770" s="247" t="e">
        <f>VLOOKUP(A770,Adr!A:B,2,FALSE())</f>
        <v>#N/A</v>
      </c>
      <c r="C770" s="257"/>
      <c r="D770" s="265"/>
      <c r="E770" s="256"/>
      <c r="F770" s="259"/>
      <c r="G770" s="257"/>
      <c r="H770" s="257"/>
      <c r="I770" s="252"/>
      <c r="J770" s="253"/>
      <c r="K770" s="254"/>
      <c r="L770" s="253" t="str">
        <f t="shared" ref="L770:L790" si="55">A770&amp;G770&amp;H770</f>
        <v/>
      </c>
      <c r="M770" s="254" t="e">
        <f t="shared" ref="M770:M790" si="56">B770&amp;F770&amp;H770&amp;C770</f>
        <v>#N/A</v>
      </c>
      <c r="N770" s="241" t="str">
        <f t="shared" si="54"/>
        <v/>
      </c>
    </row>
    <row r="771" spans="1:14" x14ac:dyDescent="0.2">
      <c r="A771" s="259"/>
      <c r="B771" s="247" t="e">
        <f>VLOOKUP(A771,Adr!A:B,2,FALSE())</f>
        <v>#N/A</v>
      </c>
      <c r="C771" s="257"/>
      <c r="D771" s="265"/>
      <c r="E771" s="256"/>
      <c r="F771" s="259"/>
      <c r="G771" s="257"/>
      <c r="H771" s="257"/>
      <c r="I771" s="252"/>
      <c r="J771" s="253"/>
      <c r="K771" s="254"/>
      <c r="L771" s="253" t="str">
        <f t="shared" si="55"/>
        <v/>
      </c>
      <c r="M771" s="254" t="e">
        <f t="shared" si="56"/>
        <v>#N/A</v>
      </c>
      <c r="N771" s="241" t="str">
        <f t="shared" si="54"/>
        <v/>
      </c>
    </row>
    <row r="772" spans="1:14" x14ac:dyDescent="0.2">
      <c r="A772" s="259"/>
      <c r="B772" s="247" t="e">
        <f>VLOOKUP(A772,Adr!A:B,2,FALSE())</f>
        <v>#N/A</v>
      </c>
      <c r="C772" s="257"/>
      <c r="D772" s="265"/>
      <c r="E772" s="256"/>
      <c r="F772" s="259"/>
      <c r="G772" s="257"/>
      <c r="H772" s="257"/>
      <c r="I772" s="252"/>
      <c r="J772" s="253"/>
      <c r="K772" s="254"/>
      <c r="L772" s="253" t="str">
        <f t="shared" si="55"/>
        <v/>
      </c>
      <c r="M772" s="254" t="e">
        <f t="shared" si="56"/>
        <v>#N/A</v>
      </c>
      <c r="N772" s="241" t="str">
        <f t="shared" si="54"/>
        <v/>
      </c>
    </row>
    <row r="773" spans="1:14" x14ac:dyDescent="0.2">
      <c r="A773" s="259"/>
      <c r="B773" s="247" t="e">
        <f>VLOOKUP(A773,Adr!A:B,2,FALSE())</f>
        <v>#N/A</v>
      </c>
      <c r="C773" s="257"/>
      <c r="D773" s="265"/>
      <c r="E773" s="256"/>
      <c r="F773" s="259"/>
      <c r="G773" s="257"/>
      <c r="H773" s="257"/>
      <c r="I773" s="252"/>
      <c r="J773" s="253"/>
      <c r="K773" s="254"/>
      <c r="L773" s="253" t="str">
        <f t="shared" si="55"/>
        <v/>
      </c>
      <c r="M773" s="254" t="e">
        <f t="shared" si="56"/>
        <v>#N/A</v>
      </c>
      <c r="N773" s="241" t="str">
        <f t="shared" si="54"/>
        <v/>
      </c>
    </row>
    <row r="774" spans="1:14" x14ac:dyDescent="0.2">
      <c r="A774" s="259"/>
      <c r="B774" s="247" t="e">
        <f>VLOOKUP(A774,Adr!A:B,2,FALSE())</f>
        <v>#N/A</v>
      </c>
      <c r="C774" s="257"/>
      <c r="D774" s="265"/>
      <c r="E774" s="256"/>
      <c r="F774" s="259"/>
      <c r="G774" s="257"/>
      <c r="H774" s="257"/>
      <c r="I774" s="252"/>
      <c r="J774" s="253"/>
      <c r="K774" s="254"/>
      <c r="L774" s="253" t="str">
        <f t="shared" si="55"/>
        <v/>
      </c>
      <c r="M774" s="254" t="e">
        <f t="shared" si="56"/>
        <v>#N/A</v>
      </c>
      <c r="N774" s="241" t="str">
        <f t="shared" si="54"/>
        <v/>
      </c>
    </row>
    <row r="775" spans="1:14" x14ac:dyDescent="0.2">
      <c r="A775" s="259"/>
      <c r="B775" s="247" t="e">
        <f>VLOOKUP(A775,Adr!A:B,2,FALSE())</f>
        <v>#N/A</v>
      </c>
      <c r="C775" s="257"/>
      <c r="D775" s="265"/>
      <c r="E775" s="256"/>
      <c r="F775" s="259"/>
      <c r="G775" s="257"/>
      <c r="H775" s="257"/>
      <c r="I775" s="252"/>
      <c r="J775" s="253"/>
      <c r="K775" s="254"/>
      <c r="L775" s="253" t="str">
        <f t="shared" si="55"/>
        <v/>
      </c>
      <c r="M775" s="254" t="e">
        <f t="shared" si="56"/>
        <v>#N/A</v>
      </c>
      <c r="N775" s="241" t="str">
        <f t="shared" si="54"/>
        <v/>
      </c>
    </row>
    <row r="776" spans="1:14" x14ac:dyDescent="0.2">
      <c r="A776" s="259"/>
      <c r="B776" s="247" t="e">
        <f>VLOOKUP(A776,Adr!A:B,2,FALSE())</f>
        <v>#N/A</v>
      </c>
      <c r="C776" s="257"/>
      <c r="D776" s="265"/>
      <c r="E776" s="256"/>
      <c r="F776" s="259"/>
      <c r="G776" s="257"/>
      <c r="H776" s="257"/>
      <c r="I776" s="252"/>
      <c r="J776" s="253"/>
      <c r="K776" s="254"/>
      <c r="L776" s="253" t="str">
        <f t="shared" si="55"/>
        <v/>
      </c>
      <c r="M776" s="254" t="e">
        <f t="shared" si="56"/>
        <v>#N/A</v>
      </c>
      <c r="N776" s="241" t="str">
        <f t="shared" si="54"/>
        <v/>
      </c>
    </row>
    <row r="777" spans="1:14" x14ac:dyDescent="0.2">
      <c r="A777" s="259"/>
      <c r="B777" s="247" t="e">
        <f>VLOOKUP(A777,Adr!A:B,2,FALSE())</f>
        <v>#N/A</v>
      </c>
      <c r="C777" s="257"/>
      <c r="D777" s="265"/>
      <c r="E777" s="256"/>
      <c r="F777" s="259"/>
      <c r="G777" s="257"/>
      <c r="H777" s="257"/>
      <c r="I777" s="252"/>
      <c r="J777" s="253"/>
      <c r="K777" s="254"/>
      <c r="L777" s="253" t="str">
        <f t="shared" si="55"/>
        <v/>
      </c>
      <c r="M777" s="254" t="e">
        <f t="shared" si="56"/>
        <v>#N/A</v>
      </c>
      <c r="N777" s="241" t="str">
        <f t="shared" ref="N777:N790" si="57">+I777&amp;H777</f>
        <v/>
      </c>
    </row>
    <row r="778" spans="1:14" x14ac:dyDescent="0.2">
      <c r="A778" s="259"/>
      <c r="B778" s="247" t="e">
        <f>VLOOKUP(A778,Adr!A:B,2,FALSE())</f>
        <v>#N/A</v>
      </c>
      <c r="C778" s="257"/>
      <c r="D778" s="265"/>
      <c r="E778" s="256"/>
      <c r="F778" s="259"/>
      <c r="G778" s="257"/>
      <c r="H778" s="257"/>
      <c r="I778" s="252"/>
      <c r="J778" s="253"/>
      <c r="K778" s="254"/>
      <c r="L778" s="253" t="str">
        <f t="shared" si="55"/>
        <v/>
      </c>
      <c r="M778" s="254" t="e">
        <f t="shared" si="56"/>
        <v>#N/A</v>
      </c>
      <c r="N778" s="241" t="str">
        <f t="shared" si="57"/>
        <v/>
      </c>
    </row>
    <row r="779" spans="1:14" x14ac:dyDescent="0.2">
      <c r="A779" s="259"/>
      <c r="B779" s="247" t="e">
        <f>VLOOKUP(A779,Adr!A:B,2,FALSE())</f>
        <v>#N/A</v>
      </c>
      <c r="C779" s="257"/>
      <c r="D779" s="265"/>
      <c r="E779" s="256"/>
      <c r="F779" s="259"/>
      <c r="G779" s="257"/>
      <c r="H779" s="257"/>
      <c r="I779" s="252"/>
      <c r="J779" s="253"/>
      <c r="K779" s="254"/>
      <c r="L779" s="253" t="str">
        <f t="shared" si="55"/>
        <v/>
      </c>
      <c r="M779" s="254" t="e">
        <f t="shared" si="56"/>
        <v>#N/A</v>
      </c>
      <c r="N779" s="241" t="str">
        <f t="shared" si="57"/>
        <v/>
      </c>
    </row>
    <row r="780" spans="1:14" x14ac:dyDescent="0.2">
      <c r="A780" s="251"/>
      <c r="B780" s="247" t="e">
        <f>VLOOKUP(A780,Adr!A:B,2,FALSE())</f>
        <v>#N/A</v>
      </c>
      <c r="C780" s="260"/>
      <c r="D780" s="268"/>
      <c r="E780" s="250"/>
      <c r="F780" s="251"/>
      <c r="G780" s="248"/>
      <c r="H780" s="248"/>
      <c r="I780" s="253"/>
      <c r="J780" s="253"/>
      <c r="K780" s="254"/>
      <c r="L780" s="253" t="str">
        <f t="shared" si="55"/>
        <v/>
      </c>
      <c r="M780" s="254" t="e">
        <f t="shared" si="56"/>
        <v>#N/A</v>
      </c>
      <c r="N780" s="241" t="str">
        <f t="shared" si="57"/>
        <v/>
      </c>
    </row>
    <row r="781" spans="1:14" x14ac:dyDescent="0.2">
      <c r="A781" s="251"/>
      <c r="B781" s="247" t="e">
        <f>VLOOKUP(A781,Adr!A:B,2,FALSE())</f>
        <v>#N/A</v>
      </c>
      <c r="C781" s="260"/>
      <c r="D781" s="268"/>
      <c r="E781" s="250"/>
      <c r="F781" s="251"/>
      <c r="G781" s="248"/>
      <c r="H781" s="248"/>
      <c r="I781" s="253"/>
      <c r="J781" s="253"/>
      <c r="K781" s="254"/>
      <c r="L781" s="253" t="str">
        <f t="shared" si="55"/>
        <v/>
      </c>
      <c r="M781" s="254" t="e">
        <f t="shared" si="56"/>
        <v>#N/A</v>
      </c>
      <c r="N781" s="241" t="str">
        <f t="shared" si="57"/>
        <v/>
      </c>
    </row>
    <row r="782" spans="1:14" x14ac:dyDescent="0.2">
      <c r="A782" s="251"/>
      <c r="B782" s="247" t="e">
        <f>VLOOKUP(A782,Adr!A:B,2,FALSE())</f>
        <v>#N/A</v>
      </c>
      <c r="C782" s="260"/>
      <c r="D782" s="268"/>
      <c r="E782" s="250"/>
      <c r="F782" s="251"/>
      <c r="G782" s="248"/>
      <c r="H782" s="248"/>
      <c r="I782" s="253"/>
      <c r="J782" s="253"/>
      <c r="K782" s="254"/>
      <c r="L782" s="253" t="str">
        <f t="shared" si="55"/>
        <v/>
      </c>
      <c r="M782" s="254" t="e">
        <f t="shared" si="56"/>
        <v>#N/A</v>
      </c>
      <c r="N782" s="241" t="str">
        <f t="shared" si="57"/>
        <v/>
      </c>
    </row>
    <row r="783" spans="1:14" x14ac:dyDescent="0.2">
      <c r="A783" s="251"/>
      <c r="B783" s="247" t="e">
        <f>VLOOKUP(A783,Adr!A:B,2,FALSE())</f>
        <v>#N/A</v>
      </c>
      <c r="C783" s="260"/>
      <c r="D783" s="268"/>
      <c r="E783" s="250"/>
      <c r="F783" s="251"/>
      <c r="G783" s="248"/>
      <c r="H783" s="248"/>
      <c r="I783" s="253"/>
      <c r="J783" s="253"/>
      <c r="K783" s="254"/>
      <c r="L783" s="253" t="str">
        <f t="shared" si="55"/>
        <v/>
      </c>
      <c r="M783" s="254" t="e">
        <f t="shared" si="56"/>
        <v>#N/A</v>
      </c>
      <c r="N783" s="241" t="str">
        <f t="shared" si="57"/>
        <v/>
      </c>
    </row>
    <row r="784" spans="1:14" x14ac:dyDescent="0.2">
      <c r="A784" s="259"/>
      <c r="B784" s="247" t="e">
        <f>VLOOKUP(A784,Adr!A:B,2,FALSE())</f>
        <v>#N/A</v>
      </c>
      <c r="C784" s="257"/>
      <c r="D784" s="265"/>
      <c r="E784" s="250"/>
      <c r="F784" s="259"/>
      <c r="G784" s="257"/>
      <c r="H784" s="257"/>
      <c r="I784" s="252"/>
      <c r="J784" s="253"/>
      <c r="K784" s="254"/>
      <c r="L784" s="253" t="str">
        <f t="shared" si="55"/>
        <v/>
      </c>
      <c r="M784" s="254" t="e">
        <f t="shared" si="56"/>
        <v>#N/A</v>
      </c>
      <c r="N784" s="241" t="str">
        <f t="shared" si="57"/>
        <v/>
      </c>
    </row>
    <row r="785" spans="1:14" x14ac:dyDescent="0.2">
      <c r="A785" s="251"/>
      <c r="B785" s="247" t="e">
        <f>VLOOKUP(A785,Adr!A:B,2,FALSE())</f>
        <v>#N/A</v>
      </c>
      <c r="C785" s="262"/>
      <c r="D785" s="266"/>
      <c r="E785" s="250"/>
      <c r="F785" s="259"/>
      <c r="G785" s="257"/>
      <c r="H785" s="257"/>
      <c r="I785" s="253"/>
      <c r="J785" s="253"/>
      <c r="K785" s="254"/>
      <c r="L785" s="253" t="str">
        <f t="shared" si="55"/>
        <v/>
      </c>
      <c r="M785" s="254" t="e">
        <f t="shared" si="56"/>
        <v>#N/A</v>
      </c>
      <c r="N785" s="241" t="str">
        <f t="shared" si="57"/>
        <v/>
      </c>
    </row>
    <row r="786" spans="1:14" x14ac:dyDescent="0.2">
      <c r="A786" s="251"/>
      <c r="B786" s="247" t="e">
        <f>VLOOKUP(A786,Adr!A:B,2,FALSE())</f>
        <v>#N/A</v>
      </c>
      <c r="C786" s="262"/>
      <c r="D786" s="266"/>
      <c r="E786" s="250"/>
      <c r="F786" s="259"/>
      <c r="G786" s="257"/>
      <c r="H786" s="257"/>
      <c r="I786" s="253"/>
      <c r="J786" s="253"/>
      <c r="K786" s="254"/>
      <c r="L786" s="253" t="str">
        <f t="shared" si="55"/>
        <v/>
      </c>
      <c r="M786" s="254" t="e">
        <f t="shared" si="56"/>
        <v>#N/A</v>
      </c>
      <c r="N786" s="241" t="str">
        <f t="shared" si="57"/>
        <v/>
      </c>
    </row>
    <row r="787" spans="1:14" x14ac:dyDescent="0.2">
      <c r="A787" s="251"/>
      <c r="B787" s="247" t="e">
        <f>VLOOKUP(A787,Adr!A:B,2,FALSE())</f>
        <v>#N/A</v>
      </c>
      <c r="C787" s="257"/>
      <c r="D787" s="265"/>
      <c r="E787" s="250"/>
      <c r="F787" s="259"/>
      <c r="G787" s="257"/>
      <c r="H787" s="257"/>
      <c r="I787" s="252"/>
      <c r="J787" s="253"/>
      <c r="K787" s="254"/>
      <c r="L787" s="253" t="str">
        <f t="shared" si="55"/>
        <v/>
      </c>
      <c r="M787" s="254" t="e">
        <f t="shared" si="56"/>
        <v>#N/A</v>
      </c>
      <c r="N787" s="241" t="str">
        <f t="shared" si="57"/>
        <v/>
      </c>
    </row>
    <row r="788" spans="1:14" x14ac:dyDescent="0.2">
      <c r="A788" s="251"/>
      <c r="B788" s="247" t="e">
        <f>VLOOKUP(A788,Adr!A:B,2,FALSE())</f>
        <v>#N/A</v>
      </c>
      <c r="C788" s="257"/>
      <c r="D788" s="265"/>
      <c r="E788" s="250"/>
      <c r="F788" s="259"/>
      <c r="G788" s="257"/>
      <c r="H788" s="257"/>
      <c r="I788" s="252"/>
      <c r="J788" s="253"/>
      <c r="K788" s="254"/>
      <c r="L788" s="253" t="str">
        <f t="shared" si="55"/>
        <v/>
      </c>
      <c r="M788" s="254" t="e">
        <f t="shared" si="56"/>
        <v>#N/A</v>
      </c>
      <c r="N788" s="241" t="str">
        <f t="shared" si="57"/>
        <v/>
      </c>
    </row>
    <row r="789" spans="1:14" x14ac:dyDescent="0.2">
      <c r="A789" s="251"/>
      <c r="B789" s="247" t="e">
        <f>VLOOKUP(A789,Adr!A:B,2,FALSE())</f>
        <v>#N/A</v>
      </c>
      <c r="C789" s="257"/>
      <c r="D789" s="265"/>
      <c r="E789" s="250"/>
      <c r="F789" s="259"/>
      <c r="G789" s="257"/>
      <c r="H789" s="257"/>
      <c r="I789" s="252"/>
      <c r="J789" s="253"/>
      <c r="K789" s="254"/>
      <c r="L789" s="253" t="str">
        <f t="shared" si="55"/>
        <v/>
      </c>
      <c r="M789" s="254" t="e">
        <f t="shared" si="56"/>
        <v>#N/A</v>
      </c>
      <c r="N789" s="241" t="str">
        <f t="shared" si="57"/>
        <v/>
      </c>
    </row>
    <row r="790" spans="1:14" x14ac:dyDescent="0.2">
      <c r="A790" s="259"/>
      <c r="B790" s="247" t="e">
        <f>VLOOKUP(A790,Adr!A:B,2,FALSE())</f>
        <v>#N/A</v>
      </c>
      <c r="C790" s="257"/>
      <c r="D790" s="265"/>
      <c r="E790" s="256"/>
      <c r="F790" s="259"/>
      <c r="G790" s="257"/>
      <c r="H790" s="257"/>
      <c r="I790" s="252"/>
      <c r="J790" s="253"/>
      <c r="K790" s="254"/>
      <c r="L790" s="253" t="str">
        <f t="shared" si="55"/>
        <v/>
      </c>
      <c r="M790" s="254" t="e">
        <f t="shared" si="56"/>
        <v>#N/A</v>
      </c>
      <c r="N790" s="241" t="str">
        <f t="shared" si="57"/>
        <v/>
      </c>
    </row>
    <row r="791" spans="1:14" x14ac:dyDescent="0.2">
      <c r="C791" s="260"/>
      <c r="G791" s="257"/>
      <c r="H791" s="257"/>
    </row>
    <row r="792" spans="1:14" x14ac:dyDescent="0.2">
      <c r="C792" s="260"/>
      <c r="G792" s="257"/>
      <c r="H792" s="257"/>
    </row>
    <row r="793" spans="1:14" x14ac:dyDescent="0.2">
      <c r="G793" s="257"/>
      <c r="H793" s="257"/>
    </row>
    <row r="794" spans="1:14" x14ac:dyDescent="0.2">
      <c r="G794" s="257"/>
      <c r="H794" s="257"/>
    </row>
    <row r="795" spans="1:14" x14ac:dyDescent="0.2">
      <c r="G795" s="257"/>
      <c r="H795" s="257"/>
    </row>
    <row r="796" spans="1:14" x14ac:dyDescent="0.2">
      <c r="G796" s="257"/>
      <c r="H796" s="257"/>
    </row>
  </sheetData>
  <sheetProtection sheet="1"/>
  <pageMargins left="0.7" right="0.7" top="0.75" bottom="0.75" header="0.511811023622047" footer="0.511811023622047"/>
  <pageSetup paperSize="9" orientation="portrait" horizontalDpi="300" verticalDpi="30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98"/>
  <sheetViews>
    <sheetView zoomScaleNormal="100" workbookViewId="0">
      <pane ySplit="1" topLeftCell="A2" activePane="bottomLeft" state="frozen"/>
      <selection pane="bottomLeft" activeCell="F15" sqref="F15"/>
    </sheetView>
  </sheetViews>
  <sheetFormatPr defaultColWidth="8.54296875" defaultRowHeight="12.5" x14ac:dyDescent="0.25"/>
  <cols>
    <col min="1" max="1" width="24.08984375" customWidth="1"/>
    <col min="2" max="2" width="2.08984375" customWidth="1"/>
    <col min="3" max="3" width="5" customWidth="1"/>
    <col min="4" max="4" width="14" customWidth="1"/>
    <col min="5" max="5" width="6.54296875" customWidth="1"/>
    <col min="7" max="7" width="41.54296875" customWidth="1"/>
    <col min="8" max="8" width="2" customWidth="1"/>
    <col min="9" max="9" width="6.54296875" customWidth="1"/>
    <col min="10" max="10" width="41.08984375" customWidth="1"/>
  </cols>
  <sheetData>
    <row r="1" spans="1:14" s="270" customFormat="1" ht="13" x14ac:dyDescent="0.3">
      <c r="A1" s="269" t="s">
        <v>2626</v>
      </c>
      <c r="B1" s="269"/>
      <c r="C1" s="269" t="s">
        <v>372</v>
      </c>
      <c r="D1" s="269" t="s">
        <v>3028</v>
      </c>
      <c r="E1" s="269" t="s">
        <v>3029</v>
      </c>
      <c r="F1" s="269" t="s">
        <v>351</v>
      </c>
      <c r="G1" s="269" t="s">
        <v>3030</v>
      </c>
      <c r="H1" s="269"/>
      <c r="I1" s="269" t="s">
        <v>351</v>
      </c>
      <c r="J1" s="269" t="s">
        <v>3031</v>
      </c>
      <c r="K1" s="269"/>
      <c r="L1" s="269"/>
      <c r="M1" s="269"/>
      <c r="N1" s="269"/>
    </row>
    <row r="2" spans="1:14" ht="13.25" x14ac:dyDescent="0.25">
      <c r="A2" t="s">
        <v>3032</v>
      </c>
      <c r="C2" t="s">
        <v>375</v>
      </c>
      <c r="D2" t="s">
        <v>3033</v>
      </c>
      <c r="E2">
        <v>1</v>
      </c>
      <c r="F2" t="s">
        <v>355</v>
      </c>
      <c r="G2" t="s">
        <v>3034</v>
      </c>
      <c r="I2" t="s">
        <v>353</v>
      </c>
      <c r="J2" t="s">
        <v>3035</v>
      </c>
    </row>
    <row r="3" spans="1:14" ht="13.25" x14ac:dyDescent="0.25">
      <c r="A3" t="s">
        <v>2649</v>
      </c>
      <c r="C3" t="s">
        <v>377</v>
      </c>
      <c r="D3" t="s">
        <v>3036</v>
      </c>
      <c r="E3">
        <v>1</v>
      </c>
      <c r="F3" t="s">
        <v>355</v>
      </c>
      <c r="G3" t="s">
        <v>3034</v>
      </c>
      <c r="I3" t="s">
        <v>355</v>
      </c>
      <c r="J3" t="s">
        <v>356</v>
      </c>
    </row>
    <row r="4" spans="1:14" ht="13.25" x14ac:dyDescent="0.25">
      <c r="A4" t="s">
        <v>2789</v>
      </c>
      <c r="C4" t="s">
        <v>379</v>
      </c>
      <c r="D4" t="s">
        <v>3037</v>
      </c>
      <c r="E4">
        <v>1</v>
      </c>
      <c r="F4" t="s">
        <v>355</v>
      </c>
      <c r="G4" t="s">
        <v>3034</v>
      </c>
      <c r="I4" t="s">
        <v>357</v>
      </c>
      <c r="J4" t="s">
        <v>358</v>
      </c>
    </row>
    <row r="5" spans="1:14" ht="13.25" x14ac:dyDescent="0.25">
      <c r="A5" t="s">
        <v>2671</v>
      </c>
      <c r="C5" t="s">
        <v>381</v>
      </c>
      <c r="D5" t="s">
        <v>3038</v>
      </c>
      <c r="E5">
        <v>1</v>
      </c>
      <c r="F5" t="s">
        <v>355</v>
      </c>
      <c r="G5" t="s">
        <v>3034</v>
      </c>
      <c r="I5" t="s">
        <v>359</v>
      </c>
      <c r="J5" t="s">
        <v>360</v>
      </c>
    </row>
    <row r="6" spans="1:14" ht="13.25" x14ac:dyDescent="0.25">
      <c r="A6" t="s">
        <v>3039</v>
      </c>
      <c r="C6" t="s">
        <v>383</v>
      </c>
      <c r="D6" t="s">
        <v>3040</v>
      </c>
      <c r="E6">
        <v>1</v>
      </c>
      <c r="F6" t="s">
        <v>355</v>
      </c>
      <c r="G6" t="s">
        <v>3034</v>
      </c>
      <c r="I6" t="s">
        <v>361</v>
      </c>
      <c r="J6" t="s">
        <v>3041</v>
      </c>
    </row>
    <row r="7" spans="1:14" ht="13.25" x14ac:dyDescent="0.25">
      <c r="A7" t="s">
        <v>3042</v>
      </c>
      <c r="C7" t="s">
        <v>385</v>
      </c>
      <c r="D7" t="s">
        <v>3043</v>
      </c>
      <c r="E7">
        <v>2</v>
      </c>
      <c r="F7" t="s">
        <v>357</v>
      </c>
      <c r="G7" t="s">
        <v>3044</v>
      </c>
    </row>
    <row r="8" spans="1:14" ht="13.25" x14ac:dyDescent="0.25">
      <c r="A8" t="s">
        <v>2686</v>
      </c>
      <c r="C8" t="s">
        <v>387</v>
      </c>
      <c r="D8" t="s">
        <v>3045</v>
      </c>
      <c r="E8">
        <v>3</v>
      </c>
      <c r="F8" t="s">
        <v>357</v>
      </c>
      <c r="G8" t="s">
        <v>3046</v>
      </c>
    </row>
    <row r="9" spans="1:14" ht="13.25" x14ac:dyDescent="0.25">
      <c r="A9" t="s">
        <v>3047</v>
      </c>
      <c r="C9" t="s">
        <v>389</v>
      </c>
      <c r="D9" t="s">
        <v>3048</v>
      </c>
      <c r="E9">
        <v>3</v>
      </c>
      <c r="F9" t="s">
        <v>357</v>
      </c>
      <c r="G9" t="s">
        <v>3049</v>
      </c>
    </row>
    <row r="10" spans="1:14" ht="13.25" x14ac:dyDescent="0.25">
      <c r="A10" t="s">
        <v>2902</v>
      </c>
      <c r="C10" t="s">
        <v>391</v>
      </c>
      <c r="D10" t="s">
        <v>3050</v>
      </c>
      <c r="E10">
        <v>4</v>
      </c>
      <c r="F10" t="s">
        <v>357</v>
      </c>
      <c r="G10" t="s">
        <v>3051</v>
      </c>
    </row>
    <row r="11" spans="1:14" ht="13.25" x14ac:dyDescent="0.25">
      <c r="A11" t="s">
        <v>2905</v>
      </c>
      <c r="C11" t="s">
        <v>393</v>
      </c>
      <c r="D11" t="s">
        <v>3052</v>
      </c>
      <c r="E11">
        <v>4</v>
      </c>
      <c r="F11" t="s">
        <v>353</v>
      </c>
      <c r="G11" t="s">
        <v>3051</v>
      </c>
    </row>
    <row r="12" spans="1:14" ht="13.25" x14ac:dyDescent="0.25">
      <c r="A12" t="s">
        <v>2802</v>
      </c>
      <c r="C12" t="s">
        <v>395</v>
      </c>
      <c r="D12" t="s">
        <v>3053</v>
      </c>
      <c r="E12">
        <v>4</v>
      </c>
      <c r="F12" t="s">
        <v>353</v>
      </c>
      <c r="G12" t="s">
        <v>3051</v>
      </c>
    </row>
    <row r="13" spans="1:14" ht="13.25" x14ac:dyDescent="0.25">
      <c r="A13" t="s">
        <v>2913</v>
      </c>
      <c r="C13" t="s">
        <v>397</v>
      </c>
      <c r="D13" t="s">
        <v>3054</v>
      </c>
      <c r="E13">
        <v>4</v>
      </c>
      <c r="F13" t="s">
        <v>361</v>
      </c>
      <c r="G13" t="s">
        <v>3051</v>
      </c>
    </row>
    <row r="14" spans="1:14" ht="13.25" x14ac:dyDescent="0.25">
      <c r="A14" t="s">
        <v>2651</v>
      </c>
      <c r="C14" t="s">
        <v>399</v>
      </c>
      <c r="D14" t="s">
        <v>3055</v>
      </c>
      <c r="E14">
        <v>4</v>
      </c>
      <c r="F14" t="s">
        <v>357</v>
      </c>
      <c r="G14" t="s">
        <v>3051</v>
      </c>
    </row>
    <row r="15" spans="1:14" ht="13.25" x14ac:dyDescent="0.25">
      <c r="A15" t="s">
        <v>2653</v>
      </c>
      <c r="C15" t="s">
        <v>401</v>
      </c>
    </row>
    <row r="16" spans="1:14" ht="13.25" x14ac:dyDescent="0.25">
      <c r="A16" t="s">
        <v>2804</v>
      </c>
      <c r="C16" t="s">
        <v>402</v>
      </c>
    </row>
    <row r="17" spans="1:3" ht="13.25" x14ac:dyDescent="0.25">
      <c r="A17" t="s">
        <v>2688</v>
      </c>
      <c r="C17" t="s">
        <v>403</v>
      </c>
    </row>
    <row r="18" spans="1:3" ht="13.25" x14ac:dyDescent="0.25">
      <c r="A18" t="s">
        <v>2806</v>
      </c>
      <c r="C18" t="s">
        <v>404</v>
      </c>
    </row>
    <row r="19" spans="1:3" ht="13.25" x14ac:dyDescent="0.25">
      <c r="A19" t="s">
        <v>2808</v>
      </c>
      <c r="C19" t="s">
        <v>405</v>
      </c>
    </row>
    <row r="20" spans="1:3" ht="13.25" x14ac:dyDescent="0.25">
      <c r="A20" t="s">
        <v>2916</v>
      </c>
      <c r="C20" t="s">
        <v>3056</v>
      </c>
    </row>
    <row r="21" spans="1:3" ht="13.25" x14ac:dyDescent="0.25">
      <c r="A21" t="s">
        <v>3057</v>
      </c>
      <c r="C21" t="s">
        <v>3058</v>
      </c>
    </row>
    <row r="22" spans="1:3" ht="13.25" x14ac:dyDescent="0.25">
      <c r="A22" t="s">
        <v>3059</v>
      </c>
      <c r="C22" t="s">
        <v>3060</v>
      </c>
    </row>
    <row r="23" spans="1:3" ht="13.25" x14ac:dyDescent="0.25">
      <c r="A23" t="s">
        <v>2930</v>
      </c>
      <c r="C23" t="s">
        <v>3061</v>
      </c>
    </row>
    <row r="24" spans="1:3" ht="13.25" x14ac:dyDescent="0.25">
      <c r="A24" t="s">
        <v>3062</v>
      </c>
      <c r="C24" t="s">
        <v>3063</v>
      </c>
    </row>
    <row r="25" spans="1:3" ht="13.25" x14ac:dyDescent="0.25">
      <c r="A25" t="s">
        <v>2932</v>
      </c>
      <c r="C25" t="s">
        <v>3064</v>
      </c>
    </row>
    <row r="26" spans="1:3" ht="13.25" x14ac:dyDescent="0.25">
      <c r="A26" t="s">
        <v>2811</v>
      </c>
      <c r="C26" t="s">
        <v>3065</v>
      </c>
    </row>
    <row r="27" spans="1:3" ht="13.25" x14ac:dyDescent="0.25">
      <c r="A27" t="s">
        <v>2667</v>
      </c>
      <c r="C27" t="s">
        <v>3066</v>
      </c>
    </row>
    <row r="28" spans="1:3" ht="13.25" x14ac:dyDescent="0.25">
      <c r="A28" t="s">
        <v>2693</v>
      </c>
    </row>
    <row r="29" spans="1:3" ht="13.25" x14ac:dyDescent="0.25">
      <c r="A29" t="s">
        <v>2697</v>
      </c>
    </row>
    <row r="30" spans="1:3" ht="13.25" x14ac:dyDescent="0.25">
      <c r="A30" t="s">
        <v>2934</v>
      </c>
    </row>
    <row r="31" spans="1:3" ht="13.25" x14ac:dyDescent="0.25">
      <c r="A31" t="s">
        <v>2814</v>
      </c>
    </row>
    <row r="32" spans="1:3" ht="13.25" x14ac:dyDescent="0.25">
      <c r="A32" t="s">
        <v>2936</v>
      </c>
    </row>
    <row r="33" spans="1:1" ht="13.25" x14ac:dyDescent="0.25">
      <c r="A33" t="s">
        <v>2702</v>
      </c>
    </row>
    <row r="34" spans="1:1" ht="13.25" x14ac:dyDescent="0.25">
      <c r="A34" t="s">
        <v>2939</v>
      </c>
    </row>
    <row r="35" spans="1:1" ht="13.25" x14ac:dyDescent="0.25">
      <c r="A35" t="s">
        <v>2974</v>
      </c>
    </row>
    <row r="36" spans="1:1" ht="13.25" x14ac:dyDescent="0.25">
      <c r="A36" t="s">
        <v>2704</v>
      </c>
    </row>
    <row r="37" spans="1:1" ht="13.25" x14ac:dyDescent="0.25">
      <c r="A37" t="s">
        <v>2948</v>
      </c>
    </row>
    <row r="38" spans="1:1" ht="13.25" x14ac:dyDescent="0.25">
      <c r="A38" t="s">
        <v>3067</v>
      </c>
    </row>
    <row r="39" spans="1:1" ht="13.25" x14ac:dyDescent="0.25">
      <c r="A39" t="s">
        <v>2953</v>
      </c>
    </row>
    <row r="40" spans="1:1" ht="13.25" x14ac:dyDescent="0.25">
      <c r="A40" t="s">
        <v>3016</v>
      </c>
    </row>
    <row r="41" spans="1:1" ht="13.25" x14ac:dyDescent="0.25">
      <c r="A41" t="s">
        <v>2669</v>
      </c>
    </row>
    <row r="42" spans="1:1" ht="13.25" x14ac:dyDescent="0.25">
      <c r="A42" t="s">
        <v>2821</v>
      </c>
    </row>
    <row r="43" spans="1:1" ht="13.25" x14ac:dyDescent="0.25">
      <c r="A43" t="s">
        <v>3068</v>
      </c>
    </row>
    <row r="44" spans="1:1" ht="13.25" x14ac:dyDescent="0.25">
      <c r="A44" t="s">
        <v>3069</v>
      </c>
    </row>
    <row r="45" spans="1:1" ht="13.25" x14ac:dyDescent="0.25">
      <c r="A45" t="s">
        <v>3070</v>
      </c>
    </row>
    <row r="46" spans="1:1" ht="13.25" x14ac:dyDescent="0.25">
      <c r="A46" t="s">
        <v>2957</v>
      </c>
    </row>
    <row r="47" spans="1:1" ht="13.25" x14ac:dyDescent="0.25">
      <c r="A47" t="s">
        <v>2745</v>
      </c>
    </row>
    <row r="48" spans="1:1" ht="13.25" x14ac:dyDescent="0.25">
      <c r="A48" t="s">
        <v>2827</v>
      </c>
    </row>
    <row r="49" spans="1:1" ht="13.25" x14ac:dyDescent="0.25">
      <c r="A49" t="s">
        <v>2824</v>
      </c>
    </row>
    <row r="50" spans="1:1" x14ac:dyDescent="0.25">
      <c r="A50" t="s">
        <v>3019</v>
      </c>
    </row>
    <row r="51" spans="1:1" x14ac:dyDescent="0.25">
      <c r="A51" t="s">
        <v>2960</v>
      </c>
    </row>
    <row r="52" spans="1:1" x14ac:dyDescent="0.25">
      <c r="A52" t="s">
        <v>2747</v>
      </c>
    </row>
    <row r="53" spans="1:1" x14ac:dyDescent="0.25">
      <c r="A53" t="s">
        <v>3071</v>
      </c>
    </row>
    <row r="54" spans="1:1" x14ac:dyDescent="0.25">
      <c r="A54" t="s">
        <v>2962</v>
      </c>
    </row>
    <row r="55" spans="1:1" x14ac:dyDescent="0.25">
      <c r="A55" t="s">
        <v>3072</v>
      </c>
    </row>
    <row r="56" spans="1:1" x14ac:dyDescent="0.25">
      <c r="A56" t="s">
        <v>2755</v>
      </c>
    </row>
    <row r="57" spans="1:1" x14ac:dyDescent="0.25">
      <c r="A57" t="s">
        <v>3073</v>
      </c>
    </row>
    <row r="58" spans="1:1" x14ac:dyDescent="0.25">
      <c r="A58" t="s">
        <v>3013</v>
      </c>
    </row>
    <row r="59" spans="1:1" x14ac:dyDescent="0.25">
      <c r="A59" t="s">
        <v>3074</v>
      </c>
    </row>
    <row r="60" spans="1:1" x14ac:dyDescent="0.25">
      <c r="A60" t="s">
        <v>2964</v>
      </c>
    </row>
    <row r="61" spans="1:1" x14ac:dyDescent="0.25">
      <c r="A61" t="s">
        <v>3075</v>
      </c>
    </row>
    <row r="62" spans="1:1" x14ac:dyDescent="0.25">
      <c r="A62" t="s">
        <v>2967</v>
      </c>
    </row>
    <row r="63" spans="1:1" x14ac:dyDescent="0.25">
      <c r="A63" t="s">
        <v>3076</v>
      </c>
    </row>
    <row r="64" spans="1:1" x14ac:dyDescent="0.25">
      <c r="A64" t="s">
        <v>2770</v>
      </c>
    </row>
    <row r="65" spans="1:1" x14ac:dyDescent="0.25">
      <c r="A65" t="s">
        <v>2969</v>
      </c>
    </row>
    <row r="66" spans="1:1" x14ac:dyDescent="0.25">
      <c r="A66" t="s">
        <v>2845</v>
      </c>
    </row>
    <row r="67" spans="1:1" x14ac:dyDescent="0.25">
      <c r="A67" t="s">
        <v>3077</v>
      </c>
    </row>
    <row r="68" spans="1:1" x14ac:dyDescent="0.25">
      <c r="A68" t="s">
        <v>2971</v>
      </c>
    </row>
    <row r="69" spans="1:1" x14ac:dyDescent="0.25">
      <c r="A69" t="s">
        <v>3078</v>
      </c>
    </row>
    <row r="70" spans="1:1" x14ac:dyDescent="0.25">
      <c r="A70" t="s">
        <v>3079</v>
      </c>
    </row>
    <row r="71" spans="1:1" x14ac:dyDescent="0.25">
      <c r="A71" t="s">
        <v>2661</v>
      </c>
    </row>
    <row r="72" spans="1:1" x14ac:dyDescent="0.25">
      <c r="A72" t="s">
        <v>2772</v>
      </c>
    </row>
    <row r="73" spans="1:1" x14ac:dyDescent="0.25">
      <c r="A73" t="s">
        <v>3080</v>
      </c>
    </row>
    <row r="74" spans="1:1" x14ac:dyDescent="0.25">
      <c r="A74" t="s">
        <v>2777</v>
      </c>
    </row>
    <row r="75" spans="1:1" x14ac:dyDescent="0.25">
      <c r="A75" t="s">
        <v>2779</v>
      </c>
    </row>
    <row r="76" spans="1:1" x14ac:dyDescent="0.25">
      <c r="A76" t="s">
        <v>2848</v>
      </c>
    </row>
    <row r="77" spans="1:1" x14ac:dyDescent="0.25">
      <c r="A77" t="s">
        <v>2854</v>
      </c>
    </row>
    <row r="78" spans="1:1" x14ac:dyDescent="0.25">
      <c r="A78" t="s">
        <v>3081</v>
      </c>
    </row>
    <row r="79" spans="1:1" x14ac:dyDescent="0.25">
      <c r="A79" t="s">
        <v>3082</v>
      </c>
    </row>
    <row r="80" spans="1:1" x14ac:dyDescent="0.25">
      <c r="A80" t="s">
        <v>2870</v>
      </c>
    </row>
    <row r="81" spans="1:1" x14ac:dyDescent="0.25">
      <c r="A81" t="s">
        <v>2873</v>
      </c>
    </row>
    <row r="82" spans="1:1" x14ac:dyDescent="0.25">
      <c r="A82" t="s">
        <v>3011</v>
      </c>
    </row>
    <row r="83" spans="1:1" x14ac:dyDescent="0.25">
      <c r="A83" t="s">
        <v>3083</v>
      </c>
    </row>
    <row r="84" spans="1:1" x14ac:dyDescent="0.25">
      <c r="A84" t="s">
        <v>2976</v>
      </c>
    </row>
    <row r="85" spans="1:1" x14ac:dyDescent="0.25">
      <c r="A85" t="s">
        <v>2665</v>
      </c>
    </row>
    <row r="86" spans="1:1" x14ac:dyDescent="0.25">
      <c r="A86" t="s">
        <v>2679</v>
      </c>
    </row>
    <row r="87" spans="1:1" x14ac:dyDescent="0.25">
      <c r="A87" t="s">
        <v>2978</v>
      </c>
    </row>
    <row r="88" spans="1:1" x14ac:dyDescent="0.25">
      <c r="A88" t="s">
        <v>2876</v>
      </c>
    </row>
    <row r="89" spans="1:1" x14ac:dyDescent="0.25">
      <c r="A89" t="s">
        <v>2752</v>
      </c>
    </row>
    <row r="90" spans="1:1" x14ac:dyDescent="0.25">
      <c r="A90" t="s">
        <v>2781</v>
      </c>
    </row>
    <row r="91" spans="1:1" x14ac:dyDescent="0.25">
      <c r="A91" t="s">
        <v>2886</v>
      </c>
    </row>
    <row r="92" spans="1:1" x14ac:dyDescent="0.25">
      <c r="A92" t="s">
        <v>3000</v>
      </c>
    </row>
    <row r="93" spans="1:1" x14ac:dyDescent="0.25">
      <c r="A93" t="s">
        <v>3084</v>
      </c>
    </row>
    <row r="94" spans="1:1" x14ac:dyDescent="0.25">
      <c r="A94" t="s">
        <v>3002</v>
      </c>
    </row>
    <row r="95" spans="1:1" x14ac:dyDescent="0.25">
      <c r="A95" t="s">
        <v>2787</v>
      </c>
    </row>
    <row r="96" spans="1:1" x14ac:dyDescent="0.25">
      <c r="A96" t="s">
        <v>3005</v>
      </c>
    </row>
    <row r="97" spans="1:1" x14ac:dyDescent="0.25">
      <c r="A97" t="s">
        <v>2655</v>
      </c>
    </row>
    <row r="98" spans="1:1" x14ac:dyDescent="0.25">
      <c r="A98" t="s">
        <v>2893</v>
      </c>
    </row>
  </sheetData>
  <pageMargins left="0.7" right="0.7" top="0.75" bottom="0.75"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0"/>
  <sheetViews>
    <sheetView zoomScaleNormal="100" workbookViewId="0">
      <selection activeCell="B15" sqref="B15:C15"/>
    </sheetView>
  </sheetViews>
  <sheetFormatPr defaultColWidth="9.08984375" defaultRowHeight="15.5" x14ac:dyDescent="0.25"/>
  <cols>
    <col min="1" max="1" width="18.453125" style="271" customWidth="1"/>
    <col min="2" max="2" width="37" style="271" customWidth="1"/>
    <col min="3" max="3" width="37.54296875" style="271" customWidth="1"/>
    <col min="4" max="4" width="10.453125" style="272" customWidth="1"/>
    <col min="5" max="5" width="37.54296875" style="272" customWidth="1"/>
    <col min="6" max="6" width="36.453125" style="272" customWidth="1"/>
    <col min="7" max="13" width="9.08984375" style="272"/>
    <col min="14" max="14" width="38.54296875" style="272" hidden="1" customWidth="1"/>
    <col min="15" max="16" width="9.08984375" style="272" hidden="1"/>
    <col min="17" max="16384" width="9.08984375" style="272"/>
  </cols>
  <sheetData>
    <row r="1" spans="1:16" ht="37.5" customHeight="1" x14ac:dyDescent="0.25">
      <c r="A1" s="338" t="str">
        <f>Spolu!C3&amp;", "&amp;Spolu!C6</f>
        <v>Slovenský zväz bedmintonu, Slovenská 19, Prešov, 080 01</v>
      </c>
      <c r="B1" s="338"/>
      <c r="C1" s="338"/>
      <c r="N1" s="272" t="str">
        <f t="shared" ref="N1:N18" si="0">O1&amp;" - "&amp;P1</f>
        <v>a - príspevok uznaným športom</v>
      </c>
      <c r="O1" s="272" t="s">
        <v>375</v>
      </c>
      <c r="P1" s="272" t="s">
        <v>376</v>
      </c>
    </row>
    <row r="2" spans="1:16" x14ac:dyDescent="0.25">
      <c r="N2" s="272" t="str">
        <f t="shared" si="0"/>
        <v>b - príspevok Slovenskému olympijskému a športovému výboru</v>
      </c>
      <c r="O2" s="272" t="s">
        <v>377</v>
      </c>
      <c r="P2" s="272" t="s">
        <v>378</v>
      </c>
    </row>
    <row r="3" spans="1:16" ht="15" customHeight="1" x14ac:dyDescent="0.25">
      <c r="E3" s="339" t="s">
        <v>3085</v>
      </c>
      <c r="F3" s="339"/>
      <c r="N3" s="272" t="str">
        <f t="shared" si="0"/>
        <v>c - príspevok Slovenskému paralympijskému výboru</v>
      </c>
      <c r="O3" s="272" t="s">
        <v>379</v>
      </c>
      <c r="P3" s="272" t="s">
        <v>380</v>
      </c>
    </row>
    <row r="4" spans="1:16" ht="45.75" customHeight="1" x14ac:dyDescent="0.25">
      <c r="E4" s="339"/>
      <c r="F4" s="339"/>
      <c r="N4" s="272" t="str">
        <f t="shared" si="0"/>
        <v>d - príspevok športovcom top tímu</v>
      </c>
      <c r="O4" s="272" t="s">
        <v>381</v>
      </c>
      <c r="P4" s="272" t="s">
        <v>382</v>
      </c>
    </row>
    <row r="5" spans="1:16" ht="30.75" customHeight="1" x14ac:dyDescent="0.25">
      <c r="C5" s="273" t="s">
        <v>3086</v>
      </c>
      <c r="N5" s="272" t="str">
        <f t="shared" si="0"/>
        <v>e - rozvoj športov, ktoré nie sú uznanými podľa zákona č. 440/2015 Z. z.</v>
      </c>
      <c r="O5" s="272" t="s">
        <v>383</v>
      </c>
      <c r="P5" s="272" t="s">
        <v>388</v>
      </c>
    </row>
    <row r="6" spans="1:16" ht="31" x14ac:dyDescent="0.25">
      <c r="C6" s="273" t="s">
        <v>3087</v>
      </c>
      <c r="E6" s="274" t="s">
        <v>3088</v>
      </c>
      <c r="F6" s="275"/>
      <c r="N6" s="272" t="str">
        <f t="shared" si="0"/>
        <v>f - organizovanie významných a tradičných športových podujatí na území SR v roku 2020</v>
      </c>
      <c r="O6" s="272" t="s">
        <v>385</v>
      </c>
      <c r="P6" s="272" t="s">
        <v>3089</v>
      </c>
    </row>
    <row r="7" spans="1:16" x14ac:dyDescent="0.25">
      <c r="C7" s="273" t="s">
        <v>3090</v>
      </c>
      <c r="E7" s="274" t="s">
        <v>3091</v>
      </c>
      <c r="F7" s="276"/>
      <c r="N7" s="272" t="str">
        <f t="shared" si="0"/>
        <v>g - projekty školského, univerzitného športu a športu pre všetkých</v>
      </c>
      <c r="O7" s="272" t="s">
        <v>387</v>
      </c>
      <c r="P7" s="272" t="s">
        <v>3092</v>
      </c>
    </row>
    <row r="8" spans="1:16" x14ac:dyDescent="0.25">
      <c r="C8" s="273" t="s">
        <v>3093</v>
      </c>
      <c r="E8" s="274" t="s">
        <v>3094</v>
      </c>
      <c r="F8" s="277"/>
      <c r="N8" s="272" t="str">
        <f t="shared" si="0"/>
        <v>h - podpora a rozvoj turistických a cykloturistických trás</v>
      </c>
      <c r="O8" s="272" t="s">
        <v>389</v>
      </c>
      <c r="P8" s="272" t="s">
        <v>390</v>
      </c>
    </row>
    <row r="9" spans="1:16" x14ac:dyDescent="0.25">
      <c r="E9" s="274" t="s">
        <v>3095</v>
      </c>
      <c r="F9" s="275"/>
      <c r="N9" s="272" t="str">
        <f t="shared" si="0"/>
        <v>i - finančné odmeny športovcom za výsledky dosiahnuté v roku 2019 a trénerom mládeže za dosiahnuté výsledky ich športovcov v roku 2019 a za celoživotnú prácu s mládežou</v>
      </c>
      <c r="O9" s="272" t="s">
        <v>391</v>
      </c>
      <c r="P9" s="272" t="s">
        <v>3096</v>
      </c>
    </row>
    <row r="10" spans="1:16" x14ac:dyDescent="0.25">
      <c r="N10" s="272" t="str">
        <f t="shared" si="0"/>
        <v>j - projekty pre popularizáciu pohybových aktivít detí, mládeže a seniorov</v>
      </c>
      <c r="O10" s="272" t="s">
        <v>393</v>
      </c>
      <c r="P10" s="272" t="s">
        <v>3097</v>
      </c>
    </row>
    <row r="11" spans="1:16" x14ac:dyDescent="0.25">
      <c r="N11" s="272" t="str">
        <f t="shared" si="0"/>
        <v>k - výstavba, modernizácia a rekonštrukcia športovej infraštruktúry národného významu</v>
      </c>
      <c r="O11" s="272" t="s">
        <v>395</v>
      </c>
      <c r="P11" s="272" t="s">
        <v>396</v>
      </c>
    </row>
    <row r="12" spans="1:16" ht="54.75" customHeight="1" x14ac:dyDescent="0.35">
      <c r="A12" s="340" t="s">
        <v>3098</v>
      </c>
      <c r="B12" s="340"/>
      <c r="C12" s="340"/>
      <c r="D12" s="273"/>
      <c r="E12" s="273"/>
      <c r="F12" s="278"/>
      <c r="G12" s="273"/>
      <c r="N12" s="272" t="str">
        <f t="shared" si="0"/>
        <v>l - podpora zdravotne postihnutých športovcov</v>
      </c>
      <c r="O12" s="272" t="s">
        <v>397</v>
      </c>
      <c r="P12" s="272" t="s">
        <v>398</v>
      </c>
    </row>
    <row r="13" spans="1:16" ht="45" customHeight="1" x14ac:dyDescent="0.25">
      <c r="F13" s="278"/>
      <c r="N13" s="272" t="str">
        <f t="shared" si="0"/>
        <v>m - plnenie úloh verejného záujmu v športe národnými športovými organizáciami</v>
      </c>
      <c r="O13" s="272" t="s">
        <v>399</v>
      </c>
      <c r="P13" s="272" t="s">
        <v>3099</v>
      </c>
    </row>
    <row r="14" spans="1:16" ht="45" customHeight="1" x14ac:dyDescent="0.25">
      <c r="A14" s="341"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41"/>
      <c r="C14" s="341"/>
      <c r="F14" s="278"/>
      <c r="N14" s="272" t="str">
        <f t="shared" si="0"/>
        <v>n - organizovanie významnej súťaže podľa § 55 ods. 1 písm. b)</v>
      </c>
      <c r="O14" s="272" t="s">
        <v>401</v>
      </c>
      <c r="P14" s="272" t="s">
        <v>3100</v>
      </c>
    </row>
    <row r="15" spans="1:16" ht="31.5" customHeight="1" x14ac:dyDescent="0.25">
      <c r="A15" s="271" t="s">
        <v>3101</v>
      </c>
      <c r="B15" s="342" t="s">
        <v>3102</v>
      </c>
      <c r="C15" s="342"/>
      <c r="N15" s="272" t="str">
        <f t="shared" si="0"/>
        <v>o - účasť na významnej súťaži podľa § 3 písm. h) druhého až štvrtého bodu Zákona o športe vrátane prípravy na túto súťaž</v>
      </c>
      <c r="O15" s="272" t="s">
        <v>402</v>
      </c>
      <c r="P15" s="272" t="s">
        <v>3103</v>
      </c>
    </row>
    <row r="16" spans="1:16" x14ac:dyDescent="0.25">
      <c r="A16" s="271" t="s">
        <v>3104</v>
      </c>
      <c r="B16" s="279">
        <f>F8</f>
        <v>0</v>
      </c>
      <c r="E16" s="280" t="s">
        <v>3105</v>
      </c>
      <c r="F16" s="281"/>
      <c r="N16" s="272" t="str">
        <f t="shared" si="0"/>
        <v>p - účasť na významnej súťaži podľa § 3 písm. h) prvého bodu Zákona o športe</v>
      </c>
      <c r="O16" s="272" t="s">
        <v>403</v>
      </c>
      <c r="P16" s="272" t="s">
        <v>3106</v>
      </c>
    </row>
    <row r="17" spans="1:16" x14ac:dyDescent="0.25">
      <c r="A17" s="271" t="s">
        <v>3107</v>
      </c>
      <c r="B17" s="282" t="s">
        <v>3108</v>
      </c>
      <c r="C17" s="283"/>
      <c r="E17" s="284" t="s">
        <v>3109</v>
      </c>
      <c r="F17" s="285">
        <v>421947749445</v>
      </c>
      <c r="N17" s="272" t="str">
        <f t="shared" si="0"/>
        <v xml:space="preserve">q - </v>
      </c>
      <c r="O17" s="272" t="s">
        <v>404</v>
      </c>
    </row>
    <row r="18" spans="1:16" x14ac:dyDescent="0.25">
      <c r="B18" s="286" t="s">
        <v>3110</v>
      </c>
      <c r="C18" s="279" t="str">
        <f>Spolu!C4</f>
        <v>30811546</v>
      </c>
      <c r="E18" s="284" t="s">
        <v>3111</v>
      </c>
      <c r="F18" s="285">
        <v>421947749446</v>
      </c>
      <c r="N18" s="272" t="str">
        <f t="shared" si="0"/>
        <v xml:space="preserve">r - </v>
      </c>
      <c r="O18" s="272" t="s">
        <v>405</v>
      </c>
    </row>
    <row r="19" spans="1:16" x14ac:dyDescent="0.25">
      <c r="E19" s="284" t="s">
        <v>3112</v>
      </c>
      <c r="F19" s="285">
        <v>421947749756</v>
      </c>
    </row>
    <row r="20" spans="1:16" x14ac:dyDescent="0.25">
      <c r="A20" s="271" t="s">
        <v>433</v>
      </c>
      <c r="B20" s="287">
        <f>F6</f>
        <v>0</v>
      </c>
      <c r="E20" s="288"/>
      <c r="F20" s="289"/>
    </row>
    <row r="21" spans="1:16" ht="189" customHeight="1" x14ac:dyDescent="0.25">
      <c r="B21" s="290"/>
      <c r="C21" s="291"/>
    </row>
    <row r="22" spans="1:16" ht="39.75" customHeight="1" x14ac:dyDescent="0.25">
      <c r="B22" s="337" t="s">
        <v>3113</v>
      </c>
      <c r="C22" s="337"/>
      <c r="N22" s="272" t="str">
        <f>O22&amp;" - "&amp;P22</f>
        <v>026 01 - Šport pre všetkých, školský a univerzitný šport</v>
      </c>
      <c r="O22" s="272" t="s">
        <v>353</v>
      </c>
      <c r="P22" s="272" t="s">
        <v>354</v>
      </c>
    </row>
    <row r="23" spans="1:16" x14ac:dyDescent="0.25">
      <c r="N23" s="272" t="str">
        <f>O23&amp;" - "&amp;P23</f>
        <v>026 02 - Uznané športy</v>
      </c>
      <c r="O23" s="272" t="s">
        <v>355</v>
      </c>
      <c r="P23" s="272" t="s">
        <v>356</v>
      </c>
    </row>
    <row r="24" spans="1:16" x14ac:dyDescent="0.25">
      <c r="N24" s="272" t="str">
        <f>O24&amp;" - "&amp;P24</f>
        <v>026 03 - Národné športové projekty</v>
      </c>
      <c r="O24" s="272" t="s">
        <v>357</v>
      </c>
      <c r="P24" s="272" t="s">
        <v>358</v>
      </c>
    </row>
    <row r="25" spans="1:16" x14ac:dyDescent="0.25">
      <c r="N25" s="272" t="str">
        <f>O25&amp;" - "&amp;P25</f>
        <v>026 04 - Športová infraštruktúra</v>
      </c>
      <c r="O25" s="272" t="s">
        <v>359</v>
      </c>
      <c r="P25" s="272" t="s">
        <v>360</v>
      </c>
    </row>
    <row r="26" spans="1:16" x14ac:dyDescent="0.25">
      <c r="N26" s="272" t="str">
        <f>O26&amp;" - "&amp;P26</f>
        <v>026 05 - Prierezové činnosti v športe</v>
      </c>
      <c r="O26" s="272" t="s">
        <v>361</v>
      </c>
      <c r="P26" s="272" t="s">
        <v>362</v>
      </c>
    </row>
    <row r="28" spans="1:16" x14ac:dyDescent="0.25">
      <c r="N28" s="272" t="s">
        <v>3114</v>
      </c>
    </row>
    <row r="29" spans="1:16" x14ac:dyDescent="0.25">
      <c r="N29" s="272" t="s">
        <v>3115</v>
      </c>
    </row>
    <row r="30" spans="1:16" x14ac:dyDescent="0.25">
      <c r="N30" s="272" t="s">
        <v>3116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formula2>0</formula2>
    </dataValidation>
  </dataValidations>
  <printOptions horizontalCentered="1"/>
  <pageMargins left="0.196527777777778" right="0.196527777777778" top="0.47222222222222199" bottom="0.47291666666666698" header="0.511811023622047" footer="0.31527777777777799"/>
  <pageSetup paperSize="9" scale="99" orientation="portrait" horizontalDpi="300" verticalDpi="300"/>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dc:description/>
  <cp:lastModifiedBy>Mária Horáková</cp:lastModifiedBy>
  <cp:revision>1</cp:revision>
  <cp:lastPrinted>2026-04-15T08:27:54Z</cp:lastPrinted>
  <dcterms:created xsi:type="dcterms:W3CDTF">2017-02-20T06:20:12Z</dcterms:created>
  <dcterms:modified xsi:type="dcterms:W3CDTF">2026-04-15T08:28:13Z</dcterms:modified>
  <dc:language>sk-SK</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MSIP_Label_defa4170-0d19-0005-0004-bc88714345d2_ActionId">
    <vt:lpwstr>9643fdfd-f1ca-4793-874a-8a050e1afff5</vt:lpwstr>
  </property>
  <property fmtid="{D5CDD505-2E9C-101B-9397-08002B2CF9AE}" pid="4" name="MSIP_Label_defa4170-0d19-0005-0004-bc88714345d2_ContentBits">
    <vt:lpwstr>0</vt:lpwstr>
  </property>
  <property fmtid="{D5CDD505-2E9C-101B-9397-08002B2CF9AE}" pid="5" name="MSIP_Label_defa4170-0d19-0005-0004-bc88714345d2_Enabled">
    <vt:lpwstr>true</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etDate">
    <vt:lpwstr>2025-01-22T10:04:04Z</vt:lpwstr>
  </property>
  <property fmtid="{D5CDD505-2E9C-101B-9397-08002B2CF9AE}" pid="9" name="MSIP_Label_defa4170-0d19-0005-0004-bc88714345d2_SiteId">
    <vt:lpwstr>8e9b86cd-3ff9-4412-b358-62fa272e1859</vt:lpwstr>
  </property>
  <property fmtid="{D5CDD505-2E9C-101B-9397-08002B2CF9AE}" pid="10" name="MediaServiceImageTags">
    <vt:lpwstr/>
  </property>
  <property fmtid="{D5CDD505-2E9C-101B-9397-08002B2CF9AE}" pid="11" name="Order">
    <vt:lpwstr>1039000.00000000</vt:lpwstr>
  </property>
  <property fmtid="{D5CDD505-2E9C-101B-9397-08002B2CF9AE}" pid="12" name="SharedWithUsers">
    <vt:lpwstr/>
  </property>
  <property fmtid="{D5CDD505-2E9C-101B-9397-08002B2CF9AE}" pid="13" name="TaxCatchAll">
    <vt:lpwstr/>
  </property>
  <property fmtid="{D5CDD505-2E9C-101B-9397-08002B2CF9AE}" pid="14" name="TemplateUrl">
    <vt:lpwstr/>
  </property>
  <property fmtid="{D5CDD505-2E9C-101B-9397-08002B2CF9AE}" pid="15" name="TriggerFlowInfo">
    <vt:lpwstr/>
  </property>
  <property fmtid="{D5CDD505-2E9C-101B-9397-08002B2CF9AE}" pid="16" name="_ExtendedDescription">
    <vt:lpwstr/>
  </property>
  <property fmtid="{D5CDD505-2E9C-101B-9397-08002B2CF9AE}" pid="17" name="display_urn:schemas-microsoft-com:office:office#Author">
    <vt:lpwstr>Matúš Šuran</vt:lpwstr>
  </property>
  <property fmtid="{D5CDD505-2E9C-101B-9397-08002B2CF9AE}" pid="18" name="display_urn:schemas-microsoft-com:office:office#Editor">
    <vt:lpwstr>Matúš Šuran</vt:lpwstr>
  </property>
  <property fmtid="{D5CDD505-2E9C-101B-9397-08002B2CF9AE}" pid="19" name="lcf76f155ced4ddcb4097134ff3c332f">
    <vt:lpwstr/>
  </property>
  <property fmtid="{D5CDD505-2E9C-101B-9397-08002B2CF9AE}" pid="20" name="xd_ProgID">
    <vt:lpwstr/>
  </property>
  <property fmtid="{D5CDD505-2E9C-101B-9397-08002B2CF9AE}" pid="21" name="xd_Signature">
    <vt:lpwstr/>
  </property>
</Properties>
</file>